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Agosto 2023\Financieros\EJECUCION PRESUPUESTARIA P3 AGOSTO 2023_\"/>
    </mc:Choice>
  </mc:AlternateContent>
  <bookViews>
    <workbookView showHorizontalScroll="0" showVerticalScroll="0" showSheetTabs="0" xWindow="0" yWindow="0" windowWidth="28770" windowHeight="1230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N55" i="1" l="1"/>
  <c r="N60" i="1"/>
  <c r="N57" i="1"/>
  <c r="N58" i="1"/>
  <c r="N59" i="1"/>
  <c r="N61" i="1"/>
  <c r="N62" i="1"/>
  <c r="N63" i="1"/>
  <c r="N64" i="1"/>
  <c r="N56" i="1"/>
  <c r="N29" i="1"/>
  <c r="N30" i="1"/>
  <c r="N31" i="1"/>
  <c r="N32" i="1"/>
  <c r="N33" i="1"/>
  <c r="N34" i="1"/>
  <c r="N35" i="1"/>
  <c r="N36" i="1"/>
  <c r="N28" i="1"/>
  <c r="N19" i="1"/>
  <c r="N20" i="1"/>
  <c r="N21" i="1"/>
  <c r="N22" i="1"/>
  <c r="N23" i="1"/>
  <c r="N24" i="1"/>
  <c r="N25" i="1"/>
  <c r="N26" i="1"/>
  <c r="N18" i="1"/>
  <c r="N13" i="1"/>
  <c r="N14" i="1"/>
  <c r="N15" i="1"/>
  <c r="N16" i="1"/>
  <c r="N12" i="1"/>
  <c r="H12" i="1"/>
  <c r="H55" i="1"/>
  <c r="E55" i="1"/>
  <c r="F55" i="1"/>
  <c r="G55" i="1"/>
  <c r="H34" i="1"/>
  <c r="H18" i="1"/>
  <c r="H17" i="1" s="1"/>
  <c r="H16" i="1"/>
  <c r="G34" i="1" l="1"/>
  <c r="G16" i="1"/>
  <c r="G12" i="1"/>
  <c r="G17" i="1" l="1"/>
  <c r="G11" i="1"/>
  <c r="G27" i="1"/>
  <c r="G88" i="1" l="1"/>
  <c r="G65" i="1"/>
  <c r="G66" i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H38" i="4"/>
  <c r="F27" i="1"/>
  <c r="H27" i="4"/>
  <c r="H34" i="4"/>
  <c r="G8" i="4"/>
  <c r="G9" i="4"/>
  <c r="G10" i="4"/>
  <c r="G11" i="4"/>
  <c r="H11" i="4" s="1"/>
  <c r="G12" i="4"/>
  <c r="G13" i="4"/>
  <c r="H13" i="4" s="1"/>
  <c r="G14" i="4"/>
  <c r="G15" i="4"/>
  <c r="G16" i="4"/>
  <c r="G17" i="4"/>
  <c r="H17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G35" i="4"/>
  <c r="G36" i="4"/>
  <c r="H36" i="4" s="1"/>
  <c r="G37" i="4"/>
  <c r="G38" i="4"/>
  <c r="G39" i="4"/>
  <c r="G40" i="4"/>
  <c r="G41" i="4"/>
  <c r="G42" i="4"/>
  <c r="G7" i="4"/>
  <c r="H7" i="4" s="1"/>
  <c r="E43" i="4"/>
  <c r="F43" i="4"/>
  <c r="G43" i="4" s="1"/>
  <c r="D43" i="4"/>
  <c r="H43" i="4" l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E27" i="1" l="1"/>
  <c r="H27" i="1"/>
  <c r="I27" i="1"/>
  <c r="N27" i="1" s="1"/>
  <c r="J27" i="1"/>
  <c r="K27" i="1"/>
  <c r="L27" i="1"/>
  <c r="M27" i="1"/>
  <c r="C17" i="1"/>
  <c r="C27" i="1"/>
  <c r="B18" i="1" l="1"/>
  <c r="B16" i="1"/>
  <c r="B12" i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55" i="1"/>
  <c r="K65" i="1"/>
  <c r="K17" i="1"/>
  <c r="K11" i="1"/>
  <c r="K88" i="1" l="1"/>
  <c r="I55" i="1"/>
  <c r="N66" i="1" l="1"/>
  <c r="H37" i="1"/>
  <c r="I37" i="1"/>
  <c r="J37" i="1"/>
  <c r="I65" i="1"/>
  <c r="J65" i="1"/>
  <c r="J17" i="1"/>
  <c r="J11" i="1"/>
  <c r="J88" i="1" l="1"/>
  <c r="N38" i="1"/>
  <c r="I17" i="1"/>
  <c r="N17" i="1" s="1"/>
  <c r="I11" i="1"/>
  <c r="N11" i="1" s="1"/>
  <c r="I88" i="1" l="1"/>
  <c r="H65" i="1"/>
  <c r="N65" i="1" s="1"/>
  <c r="H11" i="1"/>
  <c r="H88" i="1" s="1"/>
  <c r="M88" i="1" l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E17" i="1"/>
  <c r="E11" i="1"/>
  <c r="C11" i="1"/>
  <c r="Q5" i="1"/>
  <c r="F88" i="1" l="1"/>
  <c r="N37" i="1"/>
  <c r="C88" i="1"/>
  <c r="B11" i="1"/>
  <c r="E88" i="1"/>
  <c r="B17" i="1"/>
  <c r="N88" i="1" l="1"/>
  <c r="Q11" i="1"/>
  <c r="B88" i="1"/>
  <c r="E37" i="3"/>
  <c r="G33" i="3"/>
  <c r="I33" i="3"/>
  <c r="I34" i="3"/>
</calcChain>
</file>

<file path=xl/sharedStrings.xml><?xml version="1.0" encoding="utf-8"?>
<sst xmlns="http://schemas.openxmlformats.org/spreadsheetml/2006/main" count="173" uniqueCount="140">
  <si>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</si>
  <si>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</si>
  <si>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</si>
  <si>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</si>
  <si>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</si>
  <si>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</si>
  <si>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</si>
  <si>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</si>
  <si>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</si>
  <si>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</si>
  <si>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</si>
  <si>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</si>
  <si>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</si>
  <si>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</si>
  <si>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</si>
  <si>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</si>
  <si>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</si>
  <si>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</si>
  <si>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</si>
  <si>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</si>
  <si>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</si>
  <si>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</si>
  <si>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</si>
  <si>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</si>
  <si>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</si>
  <si>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</si>
  <si>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</si>
  <si>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</si>
  <si>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</si>
  <si>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</si>
  <si>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</si>
  <si>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</si>
  <si>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</si>
  <si>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</si>
  <si>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</si>
  <si>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</si>
  <si>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</si>
  <si>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</si>
  <si>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</si>
  <si>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</si>
  <si>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</si>
  <si>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</si>
  <si>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</si>
  <si>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</si>
  <si>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</si>
  <si>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</si>
  <si>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</si>
  <si>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</si>
  <si>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</si>
  <si>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</si>
  <si>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</si>
  <si>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</si>
  <si>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</si>
  <si>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</si>
  <si>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</si>
  <si>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</si>
  <si>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</si>
  <si>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</si>
  <si>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</si>
  <si>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</si>
  <si>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</si>
  <si>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</si>
  <si>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</si>
  <si>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</si>
  <si>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</si>
  <si>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</si>
  <si>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</si>
  <si>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</si>
  <si>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</si>
  <si>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</si>
  <si>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</si>
  <si>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</si>
  <si>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</si>
  <si>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</si>
  <si>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</si>
  <si>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</si>
  <si>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</si>
  <si>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</si>
  <si>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</si>
  <si>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</si>
  <si>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</si>
  <si>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</si>
  <si>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</si>
  <si>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</si>
  <si>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</si>
  <si>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</si>
  <si>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</si>
  <si>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</si>
  <si>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</si>
  <si>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</si>
  <si>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</si>
  <si>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</si>
  <si>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</si>
  <si>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</si>
  <si>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</si>
  <si>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</si>
  <si>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</si>
  <si>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</si>
  <si>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</si>
  <si>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</si>
  <si>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</si>
  <si>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</si>
  <si>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</si>
  <si>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</si>
  <si>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</si>
  <si>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</si>
  <si>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</si>
  <si>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</si>
  <si>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</si>
  <si>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</si>
  <si>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</si>
  <si>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</si>
  <si>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</si>
  <si>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</si>
  <si>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</si>
  <si>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</si>
  <si>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</si>
  <si>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</si>
  <si>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</si>
  <si>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</si>
  <si>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</si>
  <si>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</si>
  <si>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</si>
  <si>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</si>
  <si>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</si>
  <si>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</si>
  <si>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</si>
  <si>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</si>
  <si>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</si>
  <si>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</si>
  <si>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</si>
  <si>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</si>
  <si>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</si>
  <si>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</si>
  <si>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TOTAL DEVENGADO ENERO-AGOSTO: 116,704,041.77</t>
  </si>
  <si>
    <t>Lib. Rafael de la Cruz Santos</t>
  </si>
  <si>
    <t>Sept.</t>
  </si>
  <si>
    <t>Oct.</t>
  </si>
  <si>
    <t xml:space="preserve">Nov. 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</si>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</sst>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6" fontId="8" fillId="0" borderId="1" xfId="1" applyNumberFormat="1" applyFont="1" applyFill="1" applyBorder="1" applyAlignment="1">
      <alignment vertical="center"/>
    </xf>
    <xf numFmtId="0" fontId="9" fillId="0" borderId="0" xfId="0" applyFont="1"/>
    <xf numFmtId="43" fontId="9" fillId="0" borderId="0" xfId="0" applyNumberFormat="1" applyFont="1"/>
    <xf numFmtId="0" fontId="8" fillId="0" borderId="11" xfId="0" applyFont="1" applyBorder="1" applyAlignment="1">
      <alignment horizontal="left" indent="2"/>
    </xf>
    <xf numFmtId="43" fontId="10" fillId="0" borderId="0" xfId="1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43" fontId="6" fillId="0" borderId="12" xfId="0" applyNumberFormat="1" applyFont="1" applyBorder="1"/>
    <xf numFmtId="166" fontId="8" fillId="0" borderId="3" xfId="1" applyNumberFormat="1" applyFont="1" applyFill="1" applyBorder="1" applyAlignment="1">
      <alignment vertical="center"/>
    </xf>
    <xf numFmtId="43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43" fontId="14" fillId="0" borderId="0" xfId="4" applyFont="1" applyFill="1" applyBorder="1" applyAlignment="1">
      <alignment vertical="center"/>
    </xf>
    <xf numFmtId="43" fontId="14" fillId="0" borderId="12" xfId="0" applyNumberFormat="1" applyFont="1" applyBorder="1"/>
    <xf numFmtId="43" fontId="11" fillId="0" borderId="12" xfId="0" applyNumberFormat="1" applyFont="1" applyBorder="1"/>
    <xf numFmtId="43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1" fillId="0" borderId="0" xfId="4" applyFont="1" applyFill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166" fontId="11" fillId="0" borderId="0" xfId="1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43" fontId="13" fillId="0" borderId="0" xfId="4" applyFont="1" applyBorder="1"/>
    <xf numFmtId="0" fontId="8" fillId="0" borderId="11" xfId="0" applyFont="1" applyBorder="1" applyAlignment="1">
      <alignment horizontal="left" vertical="center"/>
    </xf>
    <xf numFmtId="43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43" fontId="11" fillId="0" borderId="0" xfId="1" applyNumberFormat="1" applyFont="1" applyBorder="1"/>
    <xf numFmtId="43" fontId="14" fillId="0" borderId="0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43" fontId="18" fillId="0" borderId="1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0" xfId="4" applyFont="1" applyFill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43" fontId="19" fillId="0" borderId="0" xfId="4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 wrapText="1"/>
    </xf>
    <xf numFmtId="43" fontId="19" fillId="0" borderId="0" xfId="1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7" fontId="19" fillId="0" borderId="0" xfId="2" applyNumberFormat="1" applyFont="1" applyFill="1" applyBorder="1" applyAlignment="1">
      <alignment vertical="center"/>
    </xf>
    <xf numFmtId="43" fontId="19" fillId="0" borderId="0" xfId="1" applyFont="1" applyBorder="1"/>
    <xf numFmtId="167" fontId="19" fillId="0" borderId="0" xfId="2" applyNumberFormat="1" applyFont="1" applyFill="1" applyBorder="1" applyAlignment="1"/>
    <xf numFmtId="4" fontId="20" fillId="0" borderId="0" xfId="0" applyNumberFormat="1" applyFont="1" applyBorder="1"/>
    <xf numFmtId="166" fontId="19" fillId="0" borderId="0" xfId="1" applyNumberFormat="1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vertical="center"/>
    </xf>
    <xf numFmtId="43" fontId="18" fillId="0" borderId="0" xfId="4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43" fontId="6" fillId="0" borderId="0" xfId="0" applyNumberFormat="1" applyFont="1" applyBorder="1"/>
    <xf numFmtId="43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43" fontId="19" fillId="0" borderId="1" xfId="1" applyFont="1" applyBorder="1"/>
    <xf numFmtId="43" fontId="19" fillId="0" borderId="1" xfId="1" applyFont="1" applyFill="1" applyBorder="1" applyAlignment="1">
      <alignment vertical="center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11" fillId="0" borderId="4" xfId="0" applyNumberFormat="1" applyFont="1" applyBorder="1"/>
    <xf numFmtId="43" fontId="18" fillId="0" borderId="3" xfId="1" applyFont="1" applyFill="1" applyBorder="1" applyAlignment="1">
      <alignment vertical="center"/>
    </xf>
    <xf numFmtId="43" fontId="19" fillId="0" borderId="3" xfId="1" applyFont="1" applyBorder="1"/>
    <xf numFmtId="43" fontId="6" fillId="0" borderId="10" xfId="0" applyNumberFormat="1" applyFont="1" applyBorder="1"/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3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43" fontId="22" fillId="2" borderId="15" xfId="1" applyFont="1" applyFill="1" applyBorder="1" applyAlignment="1">
      <alignment vertical="center"/>
    </xf>
    <xf numFmtId="43" fontId="23" fillId="2" borderId="15" xfId="1" applyFont="1" applyFill="1" applyBorder="1" applyAlignment="1">
      <alignment vertical="center"/>
    </xf>
    <xf numFmtId="167" fontId="22" fillId="2" borderId="15" xfId="3" applyFont="1" applyFill="1" applyBorder="1" applyAlignment="1">
      <alignment vertical="center"/>
    </xf>
    <xf numFmtId="43" fontId="22" fillId="2" borderId="15" xfId="4" applyFont="1" applyFill="1" applyBorder="1" applyAlignment="1">
      <alignment vertical="center"/>
    </xf>
    <xf numFmtId="165" fontId="22" fillId="2" borderId="15" xfId="0" applyNumberFormat="1" applyFont="1" applyFill="1" applyBorder="1" applyAlignment="1">
      <alignment vertical="center"/>
    </xf>
    <xf numFmtId="167" fontId="24" fillId="2" borderId="15" xfId="3" applyFont="1" applyFill="1" applyBorder="1" applyAlignment="1">
      <alignment vertical="center"/>
    </xf>
    <xf numFmtId="43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" fontId="15" fillId="0" borderId="0" xfId="0" applyNumberFormat="1" applyFont="1" applyBorder="1" applyAlignment="1"/>
    <xf numFmtId="44" fontId="0" fillId="0" borderId="0" xfId="0" applyNumberFormat="1"/>
    <xf numFmtId="43" fontId="11" fillId="0" borderId="0" xfId="1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12</xdr:col>
      <xdr:colOff>2127250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A13" zoomScale="20" zoomScaleNormal="20" zoomScaleSheetLayoutView="20" workbookViewId="0">
      <selection activeCell="A97" sqref="A97"/>
    </sheetView>
  </sheetViews>
  <sheetFormatPr baseColWidth="10" defaultColWidth="11.42578125" defaultRowHeight="15" x14ac:dyDescent="0.25"/>
  <cols>
    <col min="1" max="1" width="181.42578125" customWidth="1"/>
    <col min="2" max="2" width="107.85546875" customWidth="1"/>
    <col min="3" max="3" width="99.140625" customWidth="1"/>
    <col min="4" max="4" width="99.85546875" customWidth="1"/>
    <col min="5" max="6" width="97" customWidth="1"/>
    <col min="7" max="7" width="100.7109375" style="62" customWidth="1"/>
    <col min="8" max="8" width="101.42578125" customWidth="1"/>
    <col min="9" max="9" width="83.5703125" customWidth="1"/>
    <col min="10" max="13" width="63" customWidth="1"/>
    <col min="14" max="14" width="108.7109375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59" t="s">
        <v>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/>
    </row>
    <row r="4" spans="1:17" ht="61.5" customHeight="1" x14ac:dyDescent="0.25">
      <c r="A4" s="162" t="s">
        <v>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4"/>
    </row>
    <row r="5" spans="1:17" ht="61.5" customHeight="1" x14ac:dyDescent="0.25">
      <c r="A5" s="165">
        <v>2023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  <c r="Q5">
        <f>SUM(A5:P5)</f>
        <v>2023</v>
      </c>
    </row>
    <row r="6" spans="1:17" ht="61.5" customHeight="1" x14ac:dyDescent="0.25">
      <c r="A6" s="162" t="s">
        <v>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</row>
    <row r="7" spans="1:17" ht="61.5" customHeight="1" x14ac:dyDescent="0.25">
      <c r="A7" s="162" t="s">
        <v>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7" ht="99" customHeight="1" thickBot="1" x14ac:dyDescent="1.4">
      <c r="A8" s="136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7" t="s">
        <v>5</v>
      </c>
      <c r="B9" s="138" t="s">
        <v>6</v>
      </c>
      <c r="C9" s="138" t="s">
        <v>7</v>
      </c>
      <c r="D9" s="138" t="s">
        <v>8</v>
      </c>
      <c r="E9" s="138" t="s">
        <v>9</v>
      </c>
      <c r="F9" s="139" t="s">
        <v>10</v>
      </c>
      <c r="G9" s="140" t="s">
        <v>11</v>
      </c>
      <c r="H9" s="139" t="s">
        <v>12</v>
      </c>
      <c r="I9" s="138" t="s">
        <v>13</v>
      </c>
      <c r="J9" s="138" t="s">
        <v>136</v>
      </c>
      <c r="K9" s="138" t="s">
        <v>137</v>
      </c>
      <c r="L9" s="138" t="s">
        <v>138</v>
      </c>
      <c r="M9" s="139" t="s">
        <v>139</v>
      </c>
      <c r="N9" s="141" t="s">
        <v>14</v>
      </c>
    </row>
    <row r="10" spans="1:17" ht="150" customHeight="1" thickBot="1" x14ac:dyDescent="0.65">
      <c r="A10" s="9" t="s">
        <v>15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16</v>
      </c>
      <c r="B11" s="99">
        <f t="shared" ref="B11:M11" si="0">SUM(B12:B16)</f>
        <v>10551518.01</v>
      </c>
      <c r="C11" s="99">
        <f t="shared" si="0"/>
        <v>11071432.550000001</v>
      </c>
      <c r="D11" s="99">
        <f>SUM(D12:D16)</f>
        <v>10664007.120000001</v>
      </c>
      <c r="E11" s="99">
        <f t="shared" si="0"/>
        <v>18246855.25</v>
      </c>
      <c r="F11" s="99">
        <f>SUM(F12:F16)</f>
        <v>13728331.889999999</v>
      </c>
      <c r="G11" s="99">
        <f>SUM(G12:G16)</f>
        <v>12619326.16</v>
      </c>
      <c r="H11" s="99">
        <f t="shared" si="0"/>
        <v>13312836.32</v>
      </c>
      <c r="I11" s="99">
        <f t="shared" si="0"/>
        <v>15085969.779999999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105280277.08000001</v>
      </c>
      <c r="Q11" s="16">
        <f>SUM(N11)</f>
        <v>105280277.08000001</v>
      </c>
    </row>
    <row r="12" spans="1:17" s="15" customFormat="1" ht="165" customHeight="1" x14ac:dyDescent="1.25">
      <c r="A12" s="17" t="s">
        <v>17</v>
      </c>
      <c r="B12" s="100">
        <f>5702313+3321550</f>
        <v>9023863</v>
      </c>
      <c r="C12" s="101">
        <v>9577779</v>
      </c>
      <c r="D12" s="102">
        <f>5566889+3215050+390422.58</f>
        <v>9172361.5800000001</v>
      </c>
      <c r="E12" s="101">
        <v>9201579</v>
      </c>
      <c r="F12" s="101">
        <v>12033875.949999999</v>
      </c>
      <c r="G12" s="101">
        <f>320900+7759432.5+2200696.5</f>
        <v>10281029</v>
      </c>
      <c r="H12" s="103">
        <f>320900+7802252.4+2817046.5</f>
        <v>10940198.9</v>
      </c>
      <c r="I12" s="103">
        <v>12207557.689999999</v>
      </c>
      <c r="J12" s="72"/>
      <c r="K12" s="72"/>
      <c r="L12" s="72"/>
      <c r="M12" s="19"/>
      <c r="N12" s="65">
        <f>SUM(B12:M12)</f>
        <v>82438244.120000005</v>
      </c>
    </row>
    <row r="13" spans="1:17" s="15" customFormat="1" ht="123.75" customHeight="1" x14ac:dyDescent="1.25">
      <c r="A13" s="17" t="s">
        <v>18</v>
      </c>
      <c r="B13" s="100">
        <v>160000</v>
      </c>
      <c r="C13" s="101">
        <v>160000</v>
      </c>
      <c r="D13" s="102">
        <v>160000</v>
      </c>
      <c r="E13" s="101">
        <v>7644211</v>
      </c>
      <c r="F13" s="101">
        <v>160000</v>
      </c>
      <c r="G13" s="101">
        <v>861755.35</v>
      </c>
      <c r="H13" s="103">
        <v>938000</v>
      </c>
      <c r="I13" s="103">
        <v>1051000</v>
      </c>
      <c r="J13" s="72"/>
      <c r="K13" s="72"/>
      <c r="L13" s="72"/>
      <c r="M13" s="19"/>
      <c r="N13" s="65">
        <f t="shared" ref="N13:N16" si="1">SUM(B13:M13)</f>
        <v>11134966.35</v>
      </c>
    </row>
    <row r="14" spans="1:17" s="15" customFormat="1" ht="123.75" customHeight="1" x14ac:dyDescent="1.25">
      <c r="A14" s="17" t="s">
        <v>19</v>
      </c>
      <c r="B14" s="100"/>
      <c r="C14" s="101"/>
      <c r="D14" s="102"/>
      <c r="E14" s="104"/>
      <c r="F14" s="104"/>
      <c r="G14" s="104"/>
      <c r="H14" s="104"/>
      <c r="I14" s="104"/>
      <c r="J14" s="72"/>
      <c r="K14" s="72"/>
      <c r="L14" s="19"/>
      <c r="M14" s="19"/>
      <c r="N14" s="65">
        <f t="shared" si="1"/>
        <v>0</v>
      </c>
      <c r="O14" s="21"/>
    </row>
    <row r="15" spans="1:17" s="15" customFormat="1" ht="123.75" customHeight="1" x14ac:dyDescent="1.25">
      <c r="A15" s="17" t="s">
        <v>20</v>
      </c>
      <c r="B15" s="101"/>
      <c r="C15" s="101"/>
      <c r="D15" s="102"/>
      <c r="E15" s="104"/>
      <c r="F15" s="104"/>
      <c r="G15" s="104"/>
      <c r="H15" s="104"/>
      <c r="I15" s="104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21</v>
      </c>
      <c r="B16" s="101">
        <f>637284.12+640694.25+89676.64</f>
        <v>1367655.01</v>
      </c>
      <c r="C16" s="101">
        <v>1333653.55</v>
      </c>
      <c r="D16" s="102">
        <f>620131.7+623517.65+87996.19</f>
        <v>1331645.54</v>
      </c>
      <c r="E16" s="101">
        <v>1401065.25</v>
      </c>
      <c r="F16" s="101">
        <v>1534455.94</v>
      </c>
      <c r="G16" s="101">
        <f>48404.08+1180917.93+247219.8</f>
        <v>1476541.81</v>
      </c>
      <c r="H16" s="105">
        <f>48404.08+1139013.54+247219.8</f>
        <v>1434637.4200000002</v>
      </c>
      <c r="I16" s="103">
        <f>1827412.09</f>
        <v>1827412.09</v>
      </c>
      <c r="J16" s="72"/>
      <c r="K16" s="72"/>
      <c r="L16" s="72"/>
      <c r="M16" s="19"/>
      <c r="N16" s="65">
        <f t="shared" si="1"/>
        <v>11707066.609999999</v>
      </c>
    </row>
    <row r="17" spans="1:14" s="15" customFormat="1" ht="165" customHeight="1" x14ac:dyDescent="1.1499999999999999">
      <c r="A17" s="22" t="s">
        <v>22</v>
      </c>
      <c r="B17" s="106">
        <f>B18</f>
        <v>292678.7</v>
      </c>
      <c r="C17" s="106">
        <f>SUM(C18:C26)</f>
        <v>741177.32000000007</v>
      </c>
      <c r="D17" s="106">
        <f>D18+D22+D23+D24+D26+D25</f>
        <v>846919.3</v>
      </c>
      <c r="E17" s="106">
        <f t="shared" ref="E17:K17" si="2">E18+E22+E23+E24+E26+E25</f>
        <v>404577.51</v>
      </c>
      <c r="F17" s="106">
        <f>F18+F22+F23+F24+F26+F25+F19</f>
        <v>730581.85</v>
      </c>
      <c r="G17" s="75">
        <f>G18+G22+G23+G24+G26+G25</f>
        <v>1142106.8500000001</v>
      </c>
      <c r="H17" s="75">
        <f>H18+H22+H23+H24+H26+H25</f>
        <v>1509196.52</v>
      </c>
      <c r="I17" s="106">
        <f t="shared" si="2"/>
        <v>1006505.41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6673743.4600000009</v>
      </c>
    </row>
    <row r="18" spans="1:14" s="80" customFormat="1" ht="165" customHeight="1" x14ac:dyDescent="1.25">
      <c r="A18" s="78" t="s">
        <v>23</v>
      </c>
      <c r="B18" s="101">
        <f>137414.64+155264.06</f>
        <v>292678.7</v>
      </c>
      <c r="C18" s="101">
        <v>520989.77</v>
      </c>
      <c r="D18" s="102">
        <f>136686.23+169550.68+448314.89</f>
        <v>754551.8</v>
      </c>
      <c r="E18" s="101">
        <v>395609.51</v>
      </c>
      <c r="F18" s="101">
        <v>570829.42000000004</v>
      </c>
      <c r="G18" s="156">
        <v>1020286.39</v>
      </c>
      <c r="H18" s="107">
        <f>684843.83+6311.69</f>
        <v>691155.5199999999</v>
      </c>
      <c r="I18" s="103">
        <v>1006505.41</v>
      </c>
      <c r="J18" s="72"/>
      <c r="K18" s="72"/>
      <c r="L18" s="72"/>
      <c r="M18" s="19">
        <v>0</v>
      </c>
      <c r="N18" s="79">
        <f>SUM(B18:M18)</f>
        <v>5252606.5200000005</v>
      </c>
    </row>
    <row r="19" spans="1:14" s="80" customFormat="1" ht="165" customHeight="1" x14ac:dyDescent="1.25">
      <c r="A19" s="78" t="s">
        <v>24</v>
      </c>
      <c r="B19" s="104"/>
      <c r="C19" s="101"/>
      <c r="D19" s="102"/>
      <c r="E19" s="104"/>
      <c r="F19" s="103">
        <v>10195.200000000001</v>
      </c>
      <c r="G19" s="156"/>
      <c r="H19" s="103"/>
      <c r="I19" s="103"/>
      <c r="J19" s="74"/>
      <c r="K19" s="72"/>
      <c r="L19" s="72"/>
      <c r="M19" s="19">
        <v>0</v>
      </c>
      <c r="N19" s="79">
        <f t="shared" ref="N19:N26" si="3">SUM(B19:M19)</f>
        <v>10195.200000000001</v>
      </c>
    </row>
    <row r="20" spans="1:14" s="80" customFormat="1" ht="165" customHeight="1" x14ac:dyDescent="1.25">
      <c r="A20" s="78" t="s">
        <v>25</v>
      </c>
      <c r="B20" s="104"/>
      <c r="C20" s="101"/>
      <c r="D20" s="102"/>
      <c r="E20" s="104"/>
      <c r="F20" s="101"/>
      <c r="G20" s="156"/>
      <c r="H20" s="104"/>
      <c r="I20" s="103"/>
      <c r="J20" s="74"/>
      <c r="K20" s="72"/>
      <c r="L20" s="72"/>
      <c r="M20" s="19">
        <v>0</v>
      </c>
      <c r="N20" s="79">
        <f t="shared" si="3"/>
        <v>0</v>
      </c>
    </row>
    <row r="21" spans="1:14" s="80" customFormat="1" ht="165" customHeight="1" x14ac:dyDescent="1.25">
      <c r="A21" s="78" t="s">
        <v>26</v>
      </c>
      <c r="B21" s="104"/>
      <c r="C21" s="101"/>
      <c r="D21" s="102"/>
      <c r="E21" s="104"/>
      <c r="F21" s="101"/>
      <c r="G21" s="156"/>
      <c r="H21" s="104"/>
      <c r="I21" s="103"/>
      <c r="J21" s="74"/>
      <c r="K21" s="72"/>
      <c r="L21" s="72"/>
      <c r="M21" s="19">
        <v>0</v>
      </c>
      <c r="N21" s="79">
        <f t="shared" si="3"/>
        <v>0</v>
      </c>
    </row>
    <row r="22" spans="1:14" s="80" customFormat="1" ht="165" customHeight="1" x14ac:dyDescent="1.25">
      <c r="A22" s="78" t="s">
        <v>27</v>
      </c>
      <c r="B22" s="104"/>
      <c r="C22" s="101"/>
      <c r="D22" s="102"/>
      <c r="E22" s="101"/>
      <c r="F22" s="101"/>
      <c r="G22" s="156"/>
      <c r="H22" s="103"/>
      <c r="I22" s="103"/>
      <c r="J22" s="72"/>
      <c r="K22" s="72"/>
      <c r="L22" s="72"/>
      <c r="M22" s="19">
        <v>0</v>
      </c>
      <c r="N22" s="79">
        <f t="shared" si="3"/>
        <v>0</v>
      </c>
    </row>
    <row r="23" spans="1:14" s="80" customFormat="1" ht="165" customHeight="1" x14ac:dyDescent="1.25">
      <c r="A23" s="78" t="s">
        <v>28</v>
      </c>
      <c r="B23" s="101"/>
      <c r="C23" s="101">
        <v>123262.57</v>
      </c>
      <c r="D23" s="102">
        <v>87883.5</v>
      </c>
      <c r="E23" s="101"/>
      <c r="F23" s="101">
        <v>49936.23</v>
      </c>
      <c r="G23" s="156">
        <v>99872.46</v>
      </c>
      <c r="H23" s="103">
        <v>50644.73</v>
      </c>
      <c r="I23" s="103"/>
      <c r="J23" s="72"/>
      <c r="K23" s="72"/>
      <c r="L23" s="72"/>
      <c r="M23" s="19">
        <v>0</v>
      </c>
      <c r="N23" s="79">
        <f t="shared" si="3"/>
        <v>411599.49</v>
      </c>
    </row>
    <row r="24" spans="1:14" s="80" customFormat="1" ht="165" customHeight="1" x14ac:dyDescent="1.25">
      <c r="A24" s="81" t="s">
        <v>29</v>
      </c>
      <c r="B24" s="104"/>
      <c r="C24" s="101">
        <v>85596.98</v>
      </c>
      <c r="D24" s="102"/>
      <c r="E24" s="104"/>
      <c r="F24" s="101">
        <v>69856</v>
      </c>
      <c r="G24" s="156">
        <v>17464</v>
      </c>
      <c r="H24" s="103">
        <v>334696.17</v>
      </c>
      <c r="I24" s="103"/>
      <c r="J24" s="72"/>
      <c r="K24" s="72"/>
      <c r="L24" s="72"/>
      <c r="M24" s="19">
        <v>0</v>
      </c>
      <c r="N24" s="79">
        <f t="shared" si="3"/>
        <v>507613.14999999997</v>
      </c>
    </row>
    <row r="25" spans="1:14" s="80" customFormat="1" ht="165" customHeight="1" x14ac:dyDescent="1.25">
      <c r="A25" s="81" t="s">
        <v>30</v>
      </c>
      <c r="B25" s="104"/>
      <c r="C25" s="101">
        <v>11328</v>
      </c>
      <c r="D25" s="102">
        <v>4484</v>
      </c>
      <c r="E25" s="101">
        <v>8968</v>
      </c>
      <c r="F25" s="101">
        <v>29765</v>
      </c>
      <c r="G25" s="156">
        <v>4484</v>
      </c>
      <c r="H25" s="103">
        <v>198487.8</v>
      </c>
      <c r="I25" s="103"/>
      <c r="J25" s="74"/>
      <c r="K25" s="72"/>
      <c r="L25" s="72"/>
      <c r="M25" s="19">
        <v>0</v>
      </c>
      <c r="N25" s="79">
        <f t="shared" si="3"/>
        <v>257516.79999999999</v>
      </c>
    </row>
    <row r="26" spans="1:14" s="80" customFormat="1" ht="165" customHeight="1" x14ac:dyDescent="0.25">
      <c r="A26" s="78" t="s">
        <v>31</v>
      </c>
      <c r="B26" s="104"/>
      <c r="C26" s="104"/>
      <c r="D26" s="102"/>
      <c r="E26" s="101"/>
      <c r="F26" s="101"/>
      <c r="G26" s="101"/>
      <c r="H26" s="103">
        <v>234212.3</v>
      </c>
      <c r="I26" s="103"/>
      <c r="J26" s="74"/>
      <c r="K26" s="72"/>
      <c r="L26" s="72"/>
      <c r="M26" s="19">
        <v>0</v>
      </c>
      <c r="N26" s="79">
        <f t="shared" si="3"/>
        <v>234212.3</v>
      </c>
    </row>
    <row r="27" spans="1:14" s="15" customFormat="1" ht="86.25" customHeight="1" x14ac:dyDescent="1.35">
      <c r="A27" s="22" t="s">
        <v>32</v>
      </c>
      <c r="B27" s="108">
        <v>0</v>
      </c>
      <c r="C27" s="154">
        <f>+C28+C29+C30+C31+C32+C33+C34+C35+C36</f>
        <v>64950</v>
      </c>
      <c r="D27" s="154">
        <f>+D28+D29+D30+D31+D32+D33+D34+D35+D36</f>
        <v>42664.800000000003</v>
      </c>
      <c r="E27" s="154">
        <f t="shared" ref="E27:M27" si="4">+E28+E29+E30+E31+E32+E33+E34+E35+E36</f>
        <v>56240</v>
      </c>
      <c r="F27" s="154">
        <f>+F28+F29+F30+F31+F32+F33+F34+F35+F36</f>
        <v>1446225.46</v>
      </c>
      <c r="G27" s="154">
        <f>+G28+G29+G30+G31+G32+G33+G34+G35+G36</f>
        <v>1234078.53</v>
      </c>
      <c r="H27" s="154">
        <f t="shared" si="4"/>
        <v>675341.76</v>
      </c>
      <c r="I27" s="109">
        <f t="shared" si="4"/>
        <v>35848.400000000001</v>
      </c>
      <c r="J27" s="109">
        <f t="shared" si="4"/>
        <v>0</v>
      </c>
      <c r="K27" s="109">
        <f t="shared" si="4"/>
        <v>0</v>
      </c>
      <c r="L27" s="109">
        <f t="shared" si="4"/>
        <v>0</v>
      </c>
      <c r="M27" s="109">
        <f t="shared" si="4"/>
        <v>0</v>
      </c>
      <c r="N27" s="64">
        <f>SUM(B27:M27)</f>
        <v>3555348.9499999997</v>
      </c>
    </row>
    <row r="28" spans="1:14" s="15" customFormat="1" ht="127.5" customHeight="1" x14ac:dyDescent="1.25">
      <c r="A28" s="17" t="s">
        <v>33</v>
      </c>
      <c r="B28" s="110">
        <v>0</v>
      </c>
      <c r="C28" s="101">
        <v>64950</v>
      </c>
      <c r="D28" s="111">
        <v>22770</v>
      </c>
      <c r="E28" s="104">
        <v>56240</v>
      </c>
      <c r="F28" s="101">
        <v>181310</v>
      </c>
      <c r="G28" s="156">
        <v>23419.46</v>
      </c>
      <c r="H28" s="103">
        <v>37530</v>
      </c>
      <c r="I28" s="104"/>
      <c r="J28" s="74"/>
      <c r="K28" s="72"/>
      <c r="L28" s="72"/>
      <c r="M28" s="19">
        <v>0</v>
      </c>
      <c r="N28" s="65">
        <f>SUM(B28:M28)</f>
        <v>386219.46</v>
      </c>
    </row>
    <row r="29" spans="1:14" s="15" customFormat="1" ht="127.5" customHeight="1" x14ac:dyDescent="1.25">
      <c r="A29" s="17" t="s">
        <v>34</v>
      </c>
      <c r="B29" s="110">
        <v>0</v>
      </c>
      <c r="C29" s="104">
        <v>0</v>
      </c>
      <c r="D29" s="111"/>
      <c r="E29" s="104"/>
      <c r="F29" s="101"/>
      <c r="G29" s="156"/>
      <c r="H29" s="104"/>
      <c r="I29" s="104"/>
      <c r="J29" s="74"/>
      <c r="K29" s="19"/>
      <c r="L29" s="19"/>
      <c r="M29" s="19">
        <v>0</v>
      </c>
      <c r="N29" s="65">
        <f t="shared" ref="N29:N36" si="5">SUM(B29:M29)</f>
        <v>0</v>
      </c>
    </row>
    <row r="30" spans="1:14" s="15" customFormat="1" ht="127.5" customHeight="1" x14ac:dyDescent="1.25">
      <c r="A30" s="17" t="s">
        <v>35</v>
      </c>
      <c r="B30" s="110">
        <v>0</v>
      </c>
      <c r="C30" s="104">
        <v>0</v>
      </c>
      <c r="D30" s="111"/>
      <c r="E30" s="104"/>
      <c r="F30" s="101"/>
      <c r="G30" s="156">
        <v>540156.80000000005</v>
      </c>
      <c r="H30" s="107"/>
      <c r="I30" s="104"/>
      <c r="J30" s="72"/>
      <c r="K30" s="72"/>
      <c r="L30" s="72"/>
      <c r="M30" s="19">
        <v>0</v>
      </c>
      <c r="N30" s="65">
        <f t="shared" si="5"/>
        <v>540156.80000000005</v>
      </c>
    </row>
    <row r="31" spans="1:14" s="15" customFormat="1" ht="127.5" customHeight="1" x14ac:dyDescent="1.25">
      <c r="A31" s="17" t="s">
        <v>36</v>
      </c>
      <c r="B31" s="110">
        <v>0</v>
      </c>
      <c r="C31" s="104">
        <v>0</v>
      </c>
      <c r="D31" s="111"/>
      <c r="E31" s="104"/>
      <c r="F31" s="101"/>
      <c r="G31" s="156"/>
      <c r="H31" s="104"/>
      <c r="I31" s="104"/>
      <c r="J31" s="72"/>
      <c r="K31" s="19"/>
      <c r="L31" s="19"/>
      <c r="M31" s="19">
        <v>0</v>
      </c>
      <c r="N31" s="65">
        <f t="shared" si="5"/>
        <v>0</v>
      </c>
    </row>
    <row r="32" spans="1:14" s="15" customFormat="1" ht="127.5" customHeight="1" x14ac:dyDescent="1.25">
      <c r="A32" s="17" t="s">
        <v>37</v>
      </c>
      <c r="B32" s="110">
        <v>0</v>
      </c>
      <c r="C32" s="104">
        <v>0</v>
      </c>
      <c r="D32" s="111"/>
      <c r="E32" s="104"/>
      <c r="F32" s="101"/>
      <c r="G32" s="156"/>
      <c r="H32" s="104"/>
      <c r="I32" s="104">
        <v>35848.400000000001</v>
      </c>
      <c r="J32" s="72"/>
      <c r="K32" s="19"/>
      <c r="L32" s="19"/>
      <c r="M32" s="19">
        <v>0</v>
      </c>
      <c r="N32" s="65">
        <f t="shared" si="5"/>
        <v>35848.400000000001</v>
      </c>
    </row>
    <row r="33" spans="1:14" s="15" customFormat="1" ht="127.5" customHeight="1" x14ac:dyDescent="1.25">
      <c r="A33" s="24" t="s">
        <v>38</v>
      </c>
      <c r="B33" s="110">
        <v>0</v>
      </c>
      <c r="C33" s="104">
        <v>0</v>
      </c>
      <c r="D33" s="111"/>
      <c r="E33" s="104"/>
      <c r="F33" s="101"/>
      <c r="G33" s="156"/>
      <c r="H33" s="104"/>
      <c r="I33" s="104"/>
      <c r="J33" s="72"/>
      <c r="K33" s="19"/>
      <c r="L33" s="19"/>
      <c r="M33" s="19">
        <v>0</v>
      </c>
      <c r="N33" s="65">
        <f t="shared" si="5"/>
        <v>0</v>
      </c>
    </row>
    <row r="34" spans="1:14" s="15" customFormat="1" ht="127.5" customHeight="1" x14ac:dyDescent="1.25">
      <c r="A34" s="24" t="s">
        <v>39</v>
      </c>
      <c r="B34" s="112">
        <v>0</v>
      </c>
      <c r="C34" s="104">
        <v>0</v>
      </c>
      <c r="D34" s="111"/>
      <c r="E34" s="104"/>
      <c r="F34" s="101">
        <v>836150</v>
      </c>
      <c r="G34" s="156">
        <f>165000+403500</f>
        <v>568500</v>
      </c>
      <c r="H34" s="107">
        <f>165000+165000</f>
        <v>330000</v>
      </c>
      <c r="I34" s="104"/>
      <c r="J34" s="72"/>
      <c r="K34" s="72"/>
      <c r="L34" s="72"/>
      <c r="M34" s="19">
        <v>0</v>
      </c>
      <c r="N34" s="65">
        <f t="shared" si="5"/>
        <v>1734650</v>
      </c>
    </row>
    <row r="35" spans="1:14" s="15" customFormat="1" ht="135" customHeight="1" x14ac:dyDescent="1.25">
      <c r="A35" s="24" t="s">
        <v>40</v>
      </c>
      <c r="B35" s="110">
        <v>0</v>
      </c>
      <c r="C35" s="104">
        <v>0</v>
      </c>
      <c r="D35" s="111"/>
      <c r="E35" s="104"/>
      <c r="F35" s="101">
        <v>428765.46</v>
      </c>
      <c r="G35" s="156"/>
      <c r="H35" s="104"/>
      <c r="I35" s="104"/>
      <c r="J35" s="72"/>
      <c r="K35" s="19"/>
      <c r="L35" s="19"/>
      <c r="M35" s="19">
        <v>0</v>
      </c>
      <c r="N35" s="65">
        <f t="shared" si="5"/>
        <v>428765.46</v>
      </c>
    </row>
    <row r="36" spans="1:14" s="15" customFormat="1" ht="127.5" customHeight="1" x14ac:dyDescent="1.25">
      <c r="A36" s="17" t="s">
        <v>41</v>
      </c>
      <c r="B36" s="110">
        <v>0</v>
      </c>
      <c r="C36" s="104">
        <v>0</v>
      </c>
      <c r="D36" s="111">
        <v>19894.8</v>
      </c>
      <c r="E36" s="101"/>
      <c r="F36" s="101"/>
      <c r="G36" s="156">
        <v>102002.27</v>
      </c>
      <c r="H36" s="107">
        <v>307811.76</v>
      </c>
      <c r="I36" s="103"/>
      <c r="J36" s="72"/>
      <c r="K36" s="72"/>
      <c r="L36" s="72"/>
      <c r="M36" s="19">
        <v>0</v>
      </c>
      <c r="N36" s="65">
        <f t="shared" si="5"/>
        <v>429708.83</v>
      </c>
    </row>
    <row r="37" spans="1:14" s="15" customFormat="1" ht="165" customHeight="1" x14ac:dyDescent="1.35">
      <c r="A37" s="22" t="s">
        <v>42</v>
      </c>
      <c r="B37" s="110">
        <v>0</v>
      </c>
      <c r="C37" s="104">
        <v>0</v>
      </c>
      <c r="D37" s="113">
        <f>+D38+D39+D42+D43+D44+D45+D46+D47</f>
        <v>0</v>
      </c>
      <c r="E37" s="113">
        <f>+E38+E39+E42+E43+E44+E45+E46+E47</f>
        <v>0</v>
      </c>
      <c r="F37" s="113">
        <f>+F38+F39+F42+F43+F44+F45+F46+F47</f>
        <v>0</v>
      </c>
      <c r="G37" s="113">
        <f>+G38+G39+G42+G43+G44+G45+G46+G47</f>
        <v>0</v>
      </c>
      <c r="H37" s="113">
        <f t="shared" ref="H37:M37" si="6">+H38+H39+H42+H43+H44+H45+H46+H47</f>
        <v>0</v>
      </c>
      <c r="I37" s="113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76">
        <f t="shared" si="6"/>
        <v>0</v>
      </c>
      <c r="N37" s="64">
        <f t="shared" ref="N37:N45" si="7">SUM(B37:M37)</f>
        <v>0</v>
      </c>
    </row>
    <row r="38" spans="1:14" s="15" customFormat="1" ht="108.75" customHeight="1" x14ac:dyDescent="1.25">
      <c r="A38" s="24" t="s">
        <v>43</v>
      </c>
      <c r="B38" s="110">
        <v>0</v>
      </c>
      <c r="C38" s="104">
        <v>0</v>
      </c>
      <c r="D38" s="111"/>
      <c r="E38" s="104"/>
      <c r="F38" s="101"/>
      <c r="G38" s="101"/>
      <c r="H38" s="104"/>
      <c r="I38" s="104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6" t="s">
        <v>44</v>
      </c>
      <c r="B39" s="128">
        <v>0</v>
      </c>
      <c r="C39" s="117">
        <v>0</v>
      </c>
      <c r="D39" s="129">
        <v>0</v>
      </c>
      <c r="E39" s="117">
        <v>0</v>
      </c>
      <c r="F39" s="118">
        <v>0</v>
      </c>
      <c r="G39" s="118">
        <v>0</v>
      </c>
      <c r="H39" s="117">
        <v>0</v>
      </c>
      <c r="I39" s="117">
        <v>0</v>
      </c>
      <c r="J39" s="98">
        <v>0</v>
      </c>
      <c r="K39" s="26">
        <v>0</v>
      </c>
      <c r="L39" s="26">
        <v>0</v>
      </c>
      <c r="M39" s="26">
        <v>0</v>
      </c>
      <c r="N39" s="127">
        <f t="shared" si="7"/>
        <v>0</v>
      </c>
    </row>
    <row r="40" spans="1:14" s="15" customFormat="1" ht="165" customHeight="1" x14ac:dyDescent="1.25">
      <c r="A40" s="119"/>
      <c r="B40" s="108"/>
      <c r="C40" s="104"/>
      <c r="D40" s="111"/>
      <c r="E40" s="104"/>
      <c r="F40" s="101"/>
      <c r="G40" s="101"/>
      <c r="H40" s="104"/>
      <c r="I40" s="104"/>
      <c r="J40" s="74"/>
      <c r="K40" s="19"/>
      <c r="L40" s="19"/>
      <c r="M40" s="19"/>
      <c r="N40" s="121"/>
    </row>
    <row r="41" spans="1:14" s="15" customFormat="1" ht="165" customHeight="1" thickBot="1" x14ac:dyDescent="1.3">
      <c r="A41" s="119"/>
      <c r="B41" s="108"/>
      <c r="C41" s="104"/>
      <c r="D41" s="111"/>
      <c r="E41" s="104"/>
      <c r="F41" s="101"/>
      <c r="G41" s="101"/>
      <c r="H41" s="104"/>
      <c r="I41" s="104"/>
      <c r="J41" s="74"/>
      <c r="K41" s="19"/>
      <c r="L41" s="19"/>
      <c r="M41" s="19"/>
      <c r="N41" s="121"/>
    </row>
    <row r="42" spans="1:14" s="15" customFormat="1" ht="165" customHeight="1" x14ac:dyDescent="1.05">
      <c r="A42" s="122" t="s">
        <v>45</v>
      </c>
      <c r="B42" s="115">
        <v>0</v>
      </c>
      <c r="C42" s="115">
        <v>0</v>
      </c>
      <c r="D42" s="123">
        <v>0</v>
      </c>
      <c r="E42" s="115">
        <v>0</v>
      </c>
      <c r="F42" s="124">
        <v>0</v>
      </c>
      <c r="G42" s="124">
        <v>0</v>
      </c>
      <c r="H42" s="115">
        <v>0</v>
      </c>
      <c r="I42" s="115">
        <v>0</v>
      </c>
      <c r="J42" s="97">
        <v>0</v>
      </c>
      <c r="K42" s="14">
        <v>0</v>
      </c>
      <c r="L42" s="14">
        <v>0</v>
      </c>
      <c r="M42" s="14">
        <v>0</v>
      </c>
      <c r="N42" s="125">
        <f t="shared" si="7"/>
        <v>0</v>
      </c>
    </row>
    <row r="43" spans="1:14" s="15" customFormat="1" ht="165" customHeight="1" x14ac:dyDescent="1.05">
      <c r="A43" s="24" t="s">
        <v>46</v>
      </c>
      <c r="B43" s="114">
        <v>0</v>
      </c>
      <c r="C43" s="104">
        <v>0</v>
      </c>
      <c r="D43" s="111">
        <v>0</v>
      </c>
      <c r="E43" s="104">
        <v>0</v>
      </c>
      <c r="F43" s="101">
        <v>0</v>
      </c>
      <c r="G43" s="101">
        <v>0</v>
      </c>
      <c r="H43" s="104">
        <v>0</v>
      </c>
      <c r="I43" s="104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7"/>
        <v>0</v>
      </c>
    </row>
    <row r="44" spans="1:14" s="15" customFormat="1" ht="165" customHeight="1" x14ac:dyDescent="1.05">
      <c r="A44" s="24" t="s">
        <v>47</v>
      </c>
      <c r="B44" s="114">
        <v>0</v>
      </c>
      <c r="C44" s="104">
        <v>0</v>
      </c>
      <c r="D44" s="111">
        <v>0</v>
      </c>
      <c r="E44" s="104">
        <v>0</v>
      </c>
      <c r="F44" s="101">
        <v>0</v>
      </c>
      <c r="G44" s="101">
        <v>0</v>
      </c>
      <c r="H44" s="104">
        <v>0</v>
      </c>
      <c r="I44" s="104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7"/>
        <v>0</v>
      </c>
    </row>
    <row r="45" spans="1:14" s="15" customFormat="1" ht="165" customHeight="1" x14ac:dyDescent="1.05">
      <c r="A45" s="17" t="s">
        <v>48</v>
      </c>
      <c r="B45" s="114">
        <v>0</v>
      </c>
      <c r="C45" s="104">
        <v>0</v>
      </c>
      <c r="D45" s="111">
        <v>0</v>
      </c>
      <c r="E45" s="104">
        <v>0</v>
      </c>
      <c r="F45" s="101">
        <v>0</v>
      </c>
      <c r="G45" s="101">
        <v>0</v>
      </c>
      <c r="H45" s="104">
        <v>0</v>
      </c>
      <c r="I45" s="104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7"/>
        <v>0</v>
      </c>
    </row>
    <row r="46" spans="1:14" s="15" customFormat="1" ht="165" customHeight="1" x14ac:dyDescent="1.05">
      <c r="A46" s="17" t="s">
        <v>49</v>
      </c>
      <c r="B46" s="114">
        <v>0</v>
      </c>
      <c r="C46" s="104">
        <v>0</v>
      </c>
      <c r="D46" s="111">
        <v>0</v>
      </c>
      <c r="E46" s="104">
        <v>0</v>
      </c>
      <c r="F46" s="101">
        <v>0</v>
      </c>
      <c r="G46" s="101">
        <v>0</v>
      </c>
      <c r="H46" s="104">
        <v>0</v>
      </c>
      <c r="I46" s="104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8">B46</f>
        <v>0</v>
      </c>
    </row>
    <row r="47" spans="1:14" s="15" customFormat="1" ht="165" customHeight="1" x14ac:dyDescent="1.05">
      <c r="A47" s="24" t="s">
        <v>50</v>
      </c>
      <c r="B47" s="114">
        <v>0</v>
      </c>
      <c r="C47" s="104">
        <v>0</v>
      </c>
      <c r="D47" s="111">
        <v>0</v>
      </c>
      <c r="E47" s="104">
        <v>0</v>
      </c>
      <c r="F47" s="101">
        <v>0</v>
      </c>
      <c r="G47" s="101">
        <v>0</v>
      </c>
      <c r="H47" s="104">
        <v>0</v>
      </c>
      <c r="I47" s="104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8"/>
        <v>0</v>
      </c>
    </row>
    <row r="48" spans="1:14" s="15" customFormat="1" ht="165" customHeight="1" x14ac:dyDescent="0.8">
      <c r="A48" s="22" t="s">
        <v>51</v>
      </c>
      <c r="B48" s="114">
        <v>0</v>
      </c>
      <c r="C48" s="104">
        <v>0</v>
      </c>
      <c r="D48" s="104">
        <v>0</v>
      </c>
      <c r="E48" s="104">
        <v>0</v>
      </c>
      <c r="F48" s="101">
        <v>0</v>
      </c>
      <c r="G48" s="101">
        <v>0</v>
      </c>
      <c r="H48" s="104">
        <v>0</v>
      </c>
      <c r="I48" s="104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8"/>
        <v>0</v>
      </c>
    </row>
    <row r="49" spans="1:14" s="15" customFormat="1" ht="165" customHeight="1" x14ac:dyDescent="0.8">
      <c r="A49" s="24" t="s">
        <v>52</v>
      </c>
      <c r="B49" s="108">
        <v>0</v>
      </c>
      <c r="C49" s="104">
        <v>0</v>
      </c>
      <c r="D49" s="104">
        <v>0</v>
      </c>
      <c r="E49" s="104">
        <v>0</v>
      </c>
      <c r="F49" s="101">
        <v>0</v>
      </c>
      <c r="G49" s="101">
        <v>0</v>
      </c>
      <c r="H49" s="104">
        <v>0</v>
      </c>
      <c r="I49" s="104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8"/>
        <v>0</v>
      </c>
    </row>
    <row r="50" spans="1:14" s="15" customFormat="1" ht="165" customHeight="1" x14ac:dyDescent="0.8">
      <c r="A50" s="24" t="s">
        <v>53</v>
      </c>
      <c r="B50" s="114">
        <v>0</v>
      </c>
      <c r="C50" s="104">
        <v>0</v>
      </c>
      <c r="D50" s="104">
        <v>0</v>
      </c>
      <c r="E50" s="104">
        <v>0</v>
      </c>
      <c r="F50" s="101">
        <v>0</v>
      </c>
      <c r="G50" s="101">
        <v>0</v>
      </c>
      <c r="H50" s="104">
        <v>0</v>
      </c>
      <c r="I50" s="104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8"/>
        <v>0</v>
      </c>
    </row>
    <row r="51" spans="1:14" s="15" customFormat="1" ht="165" customHeight="1" x14ac:dyDescent="0.65">
      <c r="A51" s="24" t="s">
        <v>54</v>
      </c>
      <c r="B51" s="114">
        <v>0</v>
      </c>
      <c r="C51" s="104">
        <v>0</v>
      </c>
      <c r="D51" s="104">
        <v>0</v>
      </c>
      <c r="E51" s="104">
        <v>0</v>
      </c>
      <c r="F51" s="101">
        <v>0</v>
      </c>
      <c r="G51" s="101">
        <v>0</v>
      </c>
      <c r="H51" s="104">
        <v>0</v>
      </c>
      <c r="I51" s="104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8"/>
        <v>0</v>
      </c>
    </row>
    <row r="52" spans="1:14" s="15" customFormat="1" ht="165" customHeight="1" x14ac:dyDescent="0.65">
      <c r="A52" s="24" t="s">
        <v>55</v>
      </c>
      <c r="B52" s="114">
        <v>0</v>
      </c>
      <c r="C52" s="104">
        <v>0</v>
      </c>
      <c r="D52" s="104">
        <v>0</v>
      </c>
      <c r="E52" s="104">
        <v>0</v>
      </c>
      <c r="F52" s="101">
        <v>0</v>
      </c>
      <c r="G52" s="101">
        <v>0</v>
      </c>
      <c r="H52" s="104">
        <v>0</v>
      </c>
      <c r="I52" s="104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8"/>
        <v>0</v>
      </c>
    </row>
    <row r="53" spans="1:14" s="15" customFormat="1" ht="165" customHeight="1" x14ac:dyDescent="0.65">
      <c r="A53" s="24" t="s">
        <v>56</v>
      </c>
      <c r="B53" s="114">
        <v>0</v>
      </c>
      <c r="C53" s="104">
        <v>0</v>
      </c>
      <c r="D53" s="104">
        <v>0</v>
      </c>
      <c r="E53" s="104">
        <v>0</v>
      </c>
      <c r="F53" s="101">
        <v>0</v>
      </c>
      <c r="G53" s="101">
        <v>0</v>
      </c>
      <c r="H53" s="104">
        <v>0</v>
      </c>
      <c r="I53" s="104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8"/>
        <v>0</v>
      </c>
    </row>
    <row r="54" spans="1:14" s="15" customFormat="1" ht="165" customHeight="1" x14ac:dyDescent="0.65">
      <c r="A54" s="24" t="s">
        <v>57</v>
      </c>
      <c r="B54" s="114">
        <v>0</v>
      </c>
      <c r="C54" s="104">
        <v>0</v>
      </c>
      <c r="D54" s="104">
        <v>0</v>
      </c>
      <c r="E54" s="104">
        <v>0</v>
      </c>
      <c r="F54" s="101">
        <v>0</v>
      </c>
      <c r="G54" s="101">
        <v>0</v>
      </c>
      <c r="H54" s="104">
        <v>0</v>
      </c>
      <c r="I54" s="104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8"/>
        <v>0</v>
      </c>
    </row>
    <row r="55" spans="1:14" s="15" customFormat="1" ht="165" customHeight="1" x14ac:dyDescent="1.1499999999999999">
      <c r="A55" s="22" t="s">
        <v>58</v>
      </c>
      <c r="B55" s="114">
        <v>0</v>
      </c>
      <c r="C55" s="104">
        <v>0</v>
      </c>
      <c r="D55" s="108">
        <f>D56</f>
        <v>112796.2</v>
      </c>
      <c r="E55" s="108">
        <f t="shared" ref="E55:G55" si="9">E56</f>
        <v>0</v>
      </c>
      <c r="F55" s="108">
        <f t="shared" si="9"/>
        <v>0</v>
      </c>
      <c r="G55" s="108">
        <f t="shared" si="9"/>
        <v>0</v>
      </c>
      <c r="H55" s="108">
        <f>H56+H57+H58+H59+H60+H61+H62+H63+H64</f>
        <v>0</v>
      </c>
      <c r="I55" s="108">
        <f>I56+I60</f>
        <v>0</v>
      </c>
      <c r="J55" s="96">
        <f t="shared" ref="J55:L55" si="10">J56+J60</f>
        <v>0</v>
      </c>
      <c r="K55" s="96">
        <f t="shared" si="10"/>
        <v>0</v>
      </c>
      <c r="L55" s="96">
        <f t="shared" si="10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59</v>
      </c>
      <c r="B56" s="114">
        <v>0</v>
      </c>
      <c r="C56" s="104">
        <v>0</v>
      </c>
      <c r="D56" s="111">
        <v>112796.2</v>
      </c>
      <c r="E56" s="101"/>
      <c r="F56" s="101"/>
      <c r="G56" s="101"/>
      <c r="H56" s="104"/>
      <c r="I56" s="103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60</v>
      </c>
      <c r="B57" s="108">
        <v>0</v>
      </c>
      <c r="C57" s="104">
        <v>0</v>
      </c>
      <c r="D57" s="104"/>
      <c r="E57" s="104"/>
      <c r="F57" s="101"/>
      <c r="G57" s="101"/>
      <c r="H57" s="104"/>
      <c r="I57" s="104"/>
      <c r="J57" s="74"/>
      <c r="K57" s="19">
        <v>0</v>
      </c>
      <c r="L57" s="19">
        <v>0</v>
      </c>
      <c r="M57" s="19">
        <v>0</v>
      </c>
      <c r="N57" s="65">
        <f t="shared" ref="N57:N64" si="11">SUM(B57:M57)</f>
        <v>0</v>
      </c>
    </row>
    <row r="58" spans="1:14" s="15" customFormat="1" ht="123.75" customHeight="1" x14ac:dyDescent="1.25">
      <c r="A58" s="24" t="s">
        <v>61</v>
      </c>
      <c r="B58" s="104">
        <v>0</v>
      </c>
      <c r="C58" s="104">
        <v>0</v>
      </c>
      <c r="D58" s="104"/>
      <c r="E58" s="104"/>
      <c r="F58" s="101"/>
      <c r="G58" s="101"/>
      <c r="H58" s="104"/>
      <c r="I58" s="104"/>
      <c r="J58" s="74"/>
      <c r="K58" s="19">
        <v>0</v>
      </c>
      <c r="L58" s="19">
        <v>0</v>
      </c>
      <c r="M58" s="19">
        <v>0</v>
      </c>
      <c r="N58" s="65">
        <f t="shared" si="11"/>
        <v>0</v>
      </c>
    </row>
    <row r="59" spans="1:14" s="15" customFormat="1" ht="123.75" customHeight="1" x14ac:dyDescent="1.25">
      <c r="A59" s="24" t="s">
        <v>62</v>
      </c>
      <c r="B59" s="104">
        <v>0</v>
      </c>
      <c r="C59" s="104">
        <v>0</v>
      </c>
      <c r="D59" s="104"/>
      <c r="E59" s="104"/>
      <c r="F59" s="104"/>
      <c r="G59" s="101"/>
      <c r="H59" s="104"/>
      <c r="I59" s="104"/>
      <c r="J59" s="19"/>
      <c r="K59" s="19">
        <v>0</v>
      </c>
      <c r="L59" s="19">
        <v>0</v>
      </c>
      <c r="M59" s="19">
        <v>0</v>
      </c>
      <c r="N59" s="65">
        <f t="shared" si="11"/>
        <v>0</v>
      </c>
    </row>
    <row r="60" spans="1:14" s="15" customFormat="1" ht="123.75" customHeight="1" x14ac:dyDescent="1.25">
      <c r="A60" s="24" t="s">
        <v>63</v>
      </c>
      <c r="B60" s="104">
        <v>0</v>
      </c>
      <c r="C60" s="104">
        <v>0</v>
      </c>
      <c r="D60" s="104"/>
      <c r="E60" s="104"/>
      <c r="F60" s="104"/>
      <c r="G60" s="101"/>
      <c r="H60" s="103"/>
      <c r="I60" s="103"/>
      <c r="J60" s="72"/>
      <c r="K60" s="19">
        <v>0</v>
      </c>
      <c r="L60" s="19">
        <v>0</v>
      </c>
      <c r="M60" s="19">
        <v>0</v>
      </c>
      <c r="N60" s="65">
        <f>SUM(B60:M60)</f>
        <v>0</v>
      </c>
    </row>
    <row r="61" spans="1:14" s="15" customFormat="1" ht="123.75" customHeight="1" x14ac:dyDescent="1.25">
      <c r="A61" s="17" t="s">
        <v>64</v>
      </c>
      <c r="B61" s="104">
        <v>0</v>
      </c>
      <c r="C61" s="104">
        <v>0</v>
      </c>
      <c r="D61" s="104"/>
      <c r="E61" s="104"/>
      <c r="F61" s="104"/>
      <c r="G61" s="101"/>
      <c r="H61" s="104"/>
      <c r="I61" s="104"/>
      <c r="J61" s="19"/>
      <c r="K61" s="19">
        <v>0</v>
      </c>
      <c r="L61" s="19">
        <v>0</v>
      </c>
      <c r="M61" s="19">
        <v>0</v>
      </c>
      <c r="N61" s="65">
        <f t="shared" si="11"/>
        <v>0</v>
      </c>
    </row>
    <row r="62" spans="1:14" s="15" customFormat="1" ht="123.75" customHeight="1" x14ac:dyDescent="1.25">
      <c r="A62" s="17" t="s">
        <v>65</v>
      </c>
      <c r="B62" s="104">
        <v>0</v>
      </c>
      <c r="C62" s="104">
        <v>0</v>
      </c>
      <c r="D62" s="104"/>
      <c r="E62" s="104"/>
      <c r="F62" s="104"/>
      <c r="G62" s="101"/>
      <c r="H62" s="104"/>
      <c r="I62" s="104"/>
      <c r="J62" s="19"/>
      <c r="K62" s="19">
        <v>0</v>
      </c>
      <c r="L62" s="19">
        <v>0</v>
      </c>
      <c r="M62" s="19">
        <v>0</v>
      </c>
      <c r="N62" s="65">
        <f t="shared" si="11"/>
        <v>0</v>
      </c>
    </row>
    <row r="63" spans="1:14" s="15" customFormat="1" ht="165" customHeight="1" x14ac:dyDescent="1.25">
      <c r="A63" s="17" t="s">
        <v>66</v>
      </c>
      <c r="B63" s="104">
        <v>0</v>
      </c>
      <c r="C63" s="104">
        <v>0</v>
      </c>
      <c r="D63" s="104">
        <v>0</v>
      </c>
      <c r="E63" s="104">
        <v>0</v>
      </c>
      <c r="F63" s="104">
        <v>0</v>
      </c>
      <c r="G63" s="101">
        <v>0</v>
      </c>
      <c r="H63" s="104">
        <v>0</v>
      </c>
      <c r="I63" s="104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11"/>
        <v>0</v>
      </c>
    </row>
    <row r="64" spans="1:14" s="15" customFormat="1" ht="165" customHeight="1" x14ac:dyDescent="1.25">
      <c r="A64" s="24" t="s">
        <v>67</v>
      </c>
      <c r="B64" s="114">
        <v>0</v>
      </c>
      <c r="C64" s="104">
        <v>0</v>
      </c>
      <c r="D64" s="104">
        <v>0</v>
      </c>
      <c r="E64" s="104">
        <v>0</v>
      </c>
      <c r="F64" s="104">
        <v>0</v>
      </c>
      <c r="G64" s="101">
        <v>0</v>
      </c>
      <c r="H64" s="104">
        <v>0</v>
      </c>
      <c r="I64" s="104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11"/>
        <v>0</v>
      </c>
    </row>
    <row r="65" spans="1:14" s="15" customFormat="1" ht="165" customHeight="1" x14ac:dyDescent="1.1499999999999999">
      <c r="A65" s="22" t="s">
        <v>68</v>
      </c>
      <c r="B65" s="114">
        <v>0</v>
      </c>
      <c r="C65" s="104">
        <v>0</v>
      </c>
      <c r="D65" s="104">
        <v>0</v>
      </c>
      <c r="E65" s="104">
        <v>0</v>
      </c>
      <c r="F65" s="104">
        <v>0</v>
      </c>
      <c r="G65" s="108">
        <f>G66</f>
        <v>1081876.08</v>
      </c>
      <c r="H65" s="116">
        <f>H66</f>
        <v>0</v>
      </c>
      <c r="I65" s="116">
        <f t="shared" ref="I65:L65" si="12">I66</f>
        <v>0</v>
      </c>
      <c r="J65" s="63">
        <f t="shared" si="12"/>
        <v>0</v>
      </c>
      <c r="K65" s="63">
        <f t="shared" si="12"/>
        <v>0</v>
      </c>
      <c r="L65" s="63">
        <f t="shared" si="12"/>
        <v>0</v>
      </c>
      <c r="M65" s="19">
        <v>0</v>
      </c>
      <c r="N65" s="64">
        <f>B65+C65+D65+E65+F65+G65+H65+I65+J65+K65+L65+M65</f>
        <v>1081876.08</v>
      </c>
    </row>
    <row r="66" spans="1:14" s="15" customFormat="1" ht="165" customHeight="1" x14ac:dyDescent="1.25">
      <c r="A66" s="17" t="s">
        <v>69</v>
      </c>
      <c r="B66" s="114">
        <v>0</v>
      </c>
      <c r="C66" s="104">
        <v>0</v>
      </c>
      <c r="D66" s="104">
        <v>0</v>
      </c>
      <c r="E66" s="104">
        <v>0</v>
      </c>
      <c r="F66" s="104">
        <v>0</v>
      </c>
      <c r="G66" s="101">
        <f>984526.08+97350</f>
        <v>1081876.08</v>
      </c>
      <c r="H66" s="107"/>
      <c r="I66" s="104"/>
      <c r="J66" s="72"/>
      <c r="K66" s="72"/>
      <c r="L66" s="19">
        <v>0</v>
      </c>
      <c r="M66" s="19">
        <v>0</v>
      </c>
      <c r="N66" s="65">
        <f>B66+C66+D66+E66+F66+G66+H66+I66+J66+K66+L66+M66</f>
        <v>1081876.08</v>
      </c>
    </row>
    <row r="67" spans="1:14" s="15" customFormat="1" ht="165" customHeight="1" x14ac:dyDescent="1.1499999999999999">
      <c r="A67" s="17" t="s">
        <v>70</v>
      </c>
      <c r="B67" s="104">
        <v>0</v>
      </c>
      <c r="C67" s="104">
        <v>0</v>
      </c>
      <c r="D67" s="104">
        <v>0</v>
      </c>
      <c r="E67" s="104">
        <v>0</v>
      </c>
      <c r="F67" s="104">
        <v>0</v>
      </c>
      <c r="G67" s="101">
        <v>0</v>
      </c>
      <c r="H67" s="104">
        <v>0</v>
      </c>
      <c r="I67" s="104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8"/>
        <v>0</v>
      </c>
    </row>
    <row r="68" spans="1:14" s="15" customFormat="1" ht="165" customHeight="1" x14ac:dyDescent="0.65">
      <c r="A68" s="17" t="s">
        <v>71</v>
      </c>
      <c r="B68" s="104">
        <v>0</v>
      </c>
      <c r="C68" s="104">
        <v>0</v>
      </c>
      <c r="D68" s="104">
        <v>0</v>
      </c>
      <c r="E68" s="104">
        <v>0</v>
      </c>
      <c r="F68" s="104">
        <v>0</v>
      </c>
      <c r="G68" s="101">
        <v>0</v>
      </c>
      <c r="H68" s="104">
        <v>0</v>
      </c>
      <c r="I68" s="104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8"/>
        <v>0</v>
      </c>
    </row>
    <row r="69" spans="1:14" s="15" customFormat="1" ht="165" customHeight="1" x14ac:dyDescent="0.65">
      <c r="A69" s="24" t="s">
        <v>72</v>
      </c>
      <c r="B69" s="104">
        <v>0</v>
      </c>
      <c r="C69" s="104">
        <v>0</v>
      </c>
      <c r="D69" s="104">
        <v>0</v>
      </c>
      <c r="E69" s="104">
        <v>0</v>
      </c>
      <c r="F69" s="104">
        <v>0</v>
      </c>
      <c r="G69" s="101">
        <v>0</v>
      </c>
      <c r="H69" s="104">
        <v>0</v>
      </c>
      <c r="I69" s="104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8"/>
        <v>0</v>
      </c>
    </row>
    <row r="70" spans="1:14" s="15" customFormat="1" ht="165" customHeight="1" x14ac:dyDescent="0.6">
      <c r="A70" s="28" t="s">
        <v>73</v>
      </c>
      <c r="B70" s="104">
        <v>0</v>
      </c>
      <c r="C70" s="104">
        <v>0</v>
      </c>
      <c r="D70" s="104">
        <v>0</v>
      </c>
      <c r="E70" s="104">
        <v>0</v>
      </c>
      <c r="F70" s="104">
        <v>0</v>
      </c>
      <c r="G70" s="101">
        <v>0</v>
      </c>
      <c r="H70" s="104">
        <v>0</v>
      </c>
      <c r="I70" s="104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8"/>
        <v>0</v>
      </c>
    </row>
    <row r="71" spans="1:14" s="15" customFormat="1" ht="165" customHeight="1" x14ac:dyDescent="0.65">
      <c r="A71" s="17" t="s">
        <v>74</v>
      </c>
      <c r="B71" s="104">
        <v>0</v>
      </c>
      <c r="C71" s="104">
        <v>0</v>
      </c>
      <c r="D71" s="104">
        <v>0</v>
      </c>
      <c r="E71" s="104">
        <v>0</v>
      </c>
      <c r="F71" s="104">
        <v>0</v>
      </c>
      <c r="G71" s="101">
        <v>0</v>
      </c>
      <c r="H71" s="104">
        <v>0</v>
      </c>
      <c r="I71" s="104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8"/>
        <v>0</v>
      </c>
    </row>
    <row r="72" spans="1:14" s="15" customFormat="1" ht="165" customHeight="1" thickBot="1" x14ac:dyDescent="0.7">
      <c r="A72" s="126" t="s">
        <v>75</v>
      </c>
      <c r="B72" s="117">
        <v>0</v>
      </c>
      <c r="C72" s="117">
        <v>0</v>
      </c>
      <c r="D72" s="117">
        <v>0</v>
      </c>
      <c r="E72" s="117">
        <v>0</v>
      </c>
      <c r="F72" s="117">
        <v>0</v>
      </c>
      <c r="G72" s="118">
        <v>0</v>
      </c>
      <c r="H72" s="117">
        <v>0</v>
      </c>
      <c r="I72" s="117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8"/>
        <v>0</v>
      </c>
    </row>
    <row r="73" spans="1:14" s="15" customFormat="1" ht="165" customHeight="1" x14ac:dyDescent="0.65">
      <c r="A73" s="119"/>
      <c r="B73" s="104"/>
      <c r="C73" s="104"/>
      <c r="D73" s="104"/>
      <c r="E73" s="104"/>
      <c r="F73" s="104"/>
      <c r="G73" s="101"/>
      <c r="H73" s="104"/>
      <c r="I73" s="104"/>
      <c r="J73" s="19"/>
      <c r="K73" s="19"/>
      <c r="L73" s="19"/>
      <c r="M73" s="19"/>
      <c r="N73" s="120"/>
    </row>
    <row r="74" spans="1:14" s="15" customFormat="1" ht="165" customHeight="1" thickBot="1" x14ac:dyDescent="0.7">
      <c r="A74" s="119"/>
      <c r="B74" s="104"/>
      <c r="C74" s="104"/>
      <c r="D74" s="104"/>
      <c r="E74" s="104"/>
      <c r="F74" s="104"/>
      <c r="G74" s="101"/>
      <c r="H74" s="104"/>
      <c r="I74" s="104"/>
      <c r="J74" s="19"/>
      <c r="K74" s="19"/>
      <c r="L74" s="19"/>
      <c r="M74" s="19"/>
      <c r="N74" s="120"/>
    </row>
    <row r="75" spans="1:14" s="15" customFormat="1" ht="165" customHeight="1" x14ac:dyDescent="0.6">
      <c r="A75" s="13" t="s">
        <v>76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24">
        <v>0</v>
      </c>
      <c r="H75" s="115">
        <v>0</v>
      </c>
      <c r="I75" s="115">
        <v>0</v>
      </c>
      <c r="J75" s="14">
        <v>0</v>
      </c>
      <c r="K75" s="14">
        <v>0</v>
      </c>
      <c r="L75" s="14">
        <v>0</v>
      </c>
      <c r="M75" s="14">
        <v>0</v>
      </c>
      <c r="N75" s="130">
        <f t="shared" si="8"/>
        <v>0</v>
      </c>
    </row>
    <row r="76" spans="1:14" s="15" customFormat="1" ht="165" customHeight="1" x14ac:dyDescent="0.65">
      <c r="A76" s="24" t="s">
        <v>77</v>
      </c>
      <c r="B76" s="104">
        <v>0</v>
      </c>
      <c r="C76" s="104">
        <v>0</v>
      </c>
      <c r="D76" s="104">
        <v>0</v>
      </c>
      <c r="E76" s="104">
        <v>0</v>
      </c>
      <c r="F76" s="104">
        <v>0</v>
      </c>
      <c r="G76" s="101">
        <v>0</v>
      </c>
      <c r="H76" s="104">
        <v>0</v>
      </c>
      <c r="I76" s="104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8"/>
        <v>0</v>
      </c>
    </row>
    <row r="77" spans="1:14" s="15" customFormat="1" ht="165" customHeight="1" x14ac:dyDescent="0.65">
      <c r="A77" s="24" t="s">
        <v>78</v>
      </c>
      <c r="B77" s="104">
        <v>0</v>
      </c>
      <c r="C77" s="104">
        <v>0</v>
      </c>
      <c r="D77" s="104">
        <v>0</v>
      </c>
      <c r="E77" s="104">
        <v>0</v>
      </c>
      <c r="F77" s="104">
        <v>0</v>
      </c>
      <c r="G77" s="101">
        <v>0</v>
      </c>
      <c r="H77" s="104">
        <v>0</v>
      </c>
      <c r="I77" s="104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8"/>
        <v>0</v>
      </c>
    </row>
    <row r="78" spans="1:14" s="15" customFormat="1" ht="165" customHeight="1" x14ac:dyDescent="0.65">
      <c r="A78" s="24" t="s">
        <v>79</v>
      </c>
      <c r="B78" s="104">
        <v>0</v>
      </c>
      <c r="C78" s="104">
        <v>0</v>
      </c>
      <c r="D78" s="104">
        <v>0</v>
      </c>
      <c r="E78" s="104">
        <v>0</v>
      </c>
      <c r="F78" s="104">
        <v>0</v>
      </c>
      <c r="G78" s="101">
        <v>0</v>
      </c>
      <c r="H78" s="104">
        <v>0</v>
      </c>
      <c r="I78" s="104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8"/>
        <v>0</v>
      </c>
    </row>
    <row r="79" spans="1:14" s="15" customFormat="1" ht="165" customHeight="1" x14ac:dyDescent="0.6">
      <c r="A79" s="29" t="s">
        <v>80</v>
      </c>
      <c r="B79" s="104">
        <v>0</v>
      </c>
      <c r="C79" s="104">
        <v>0</v>
      </c>
      <c r="D79" s="104">
        <v>0</v>
      </c>
      <c r="E79" s="104">
        <v>0</v>
      </c>
      <c r="F79" s="104">
        <v>0</v>
      </c>
      <c r="G79" s="101">
        <v>0</v>
      </c>
      <c r="H79" s="104">
        <v>0</v>
      </c>
      <c r="I79" s="104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8"/>
        <v>0</v>
      </c>
    </row>
    <row r="80" spans="1:14" s="15" customFormat="1" ht="165" customHeight="1" x14ac:dyDescent="0.6">
      <c r="A80" s="22" t="s">
        <v>81</v>
      </c>
      <c r="B80" s="104">
        <v>0</v>
      </c>
      <c r="C80" s="104">
        <v>0</v>
      </c>
      <c r="D80" s="104">
        <v>0</v>
      </c>
      <c r="E80" s="104">
        <v>0</v>
      </c>
      <c r="F80" s="104">
        <v>0</v>
      </c>
      <c r="G80" s="101">
        <v>0</v>
      </c>
      <c r="H80" s="104">
        <v>0</v>
      </c>
      <c r="I80" s="104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8"/>
        <v>0</v>
      </c>
    </row>
    <row r="81" spans="1:16" s="15" customFormat="1" ht="165" customHeight="1" x14ac:dyDescent="0.65">
      <c r="A81" s="17" t="s">
        <v>82</v>
      </c>
      <c r="B81" s="104">
        <v>0</v>
      </c>
      <c r="C81" s="104">
        <v>0</v>
      </c>
      <c r="D81" s="104">
        <v>0</v>
      </c>
      <c r="E81" s="104">
        <v>0</v>
      </c>
      <c r="F81" s="104">
        <v>0</v>
      </c>
      <c r="G81" s="101">
        <v>0</v>
      </c>
      <c r="H81" s="104">
        <v>0</v>
      </c>
      <c r="I81" s="104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8"/>
        <v>0</v>
      </c>
    </row>
    <row r="82" spans="1:16" s="15" customFormat="1" ht="165" customHeight="1" x14ac:dyDescent="0.65">
      <c r="A82" s="24" t="s">
        <v>83</v>
      </c>
      <c r="B82" s="104">
        <v>0</v>
      </c>
      <c r="C82" s="104">
        <v>0</v>
      </c>
      <c r="D82" s="104">
        <v>0</v>
      </c>
      <c r="E82" s="104">
        <v>0</v>
      </c>
      <c r="F82" s="104">
        <v>0</v>
      </c>
      <c r="G82" s="101">
        <v>0</v>
      </c>
      <c r="H82" s="104">
        <v>0</v>
      </c>
      <c r="I82" s="104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8"/>
        <v>0</v>
      </c>
    </row>
    <row r="83" spans="1:16" s="15" customFormat="1" ht="165" customHeight="1" x14ac:dyDescent="0.6">
      <c r="A83" s="22" t="s">
        <v>84</v>
      </c>
      <c r="B83" s="104">
        <v>0</v>
      </c>
      <c r="C83" s="104">
        <v>0</v>
      </c>
      <c r="D83" s="104">
        <v>0</v>
      </c>
      <c r="E83" s="104">
        <v>0</v>
      </c>
      <c r="F83" s="104">
        <v>0</v>
      </c>
      <c r="G83" s="101">
        <v>0</v>
      </c>
      <c r="H83" s="104">
        <v>0</v>
      </c>
      <c r="I83" s="104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8"/>
        <v>0</v>
      </c>
    </row>
    <row r="84" spans="1:16" s="15" customFormat="1" ht="165" customHeight="1" x14ac:dyDescent="0.65">
      <c r="A84" s="17" t="s">
        <v>85</v>
      </c>
      <c r="B84" s="104">
        <v>0</v>
      </c>
      <c r="C84" s="104">
        <v>0</v>
      </c>
      <c r="D84" s="104">
        <v>0</v>
      </c>
      <c r="E84" s="104">
        <v>0</v>
      </c>
      <c r="F84" s="104">
        <v>0</v>
      </c>
      <c r="G84" s="101">
        <v>0</v>
      </c>
      <c r="H84" s="104">
        <v>0</v>
      </c>
      <c r="I84" s="104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8"/>
        <v>0</v>
      </c>
    </row>
    <row r="85" spans="1:16" s="15" customFormat="1" ht="165" customHeight="1" x14ac:dyDescent="0.65">
      <c r="A85" s="17" t="s">
        <v>86</v>
      </c>
      <c r="B85" s="104">
        <v>0</v>
      </c>
      <c r="C85" s="104">
        <v>0</v>
      </c>
      <c r="D85" s="104">
        <v>0</v>
      </c>
      <c r="E85" s="104">
        <v>0</v>
      </c>
      <c r="F85" s="104">
        <v>0</v>
      </c>
      <c r="G85" s="101">
        <v>0</v>
      </c>
      <c r="H85" s="104">
        <v>0</v>
      </c>
      <c r="I85" s="104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8"/>
        <v>0</v>
      </c>
    </row>
    <row r="86" spans="1:16" s="15" customFormat="1" ht="165" customHeight="1" x14ac:dyDescent="0.6">
      <c r="A86" s="22" t="s">
        <v>87</v>
      </c>
      <c r="B86" s="104">
        <v>0</v>
      </c>
      <c r="C86" s="104">
        <v>0</v>
      </c>
      <c r="D86" s="104">
        <v>0</v>
      </c>
      <c r="E86" s="104">
        <v>0</v>
      </c>
      <c r="F86" s="104">
        <v>0</v>
      </c>
      <c r="G86" s="101">
        <v>0</v>
      </c>
      <c r="H86" s="104">
        <v>0</v>
      </c>
      <c r="I86" s="104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8"/>
        <v>0</v>
      </c>
    </row>
    <row r="87" spans="1:16" s="15" customFormat="1" ht="165" customHeight="1" thickBot="1" x14ac:dyDescent="0.7">
      <c r="A87" s="30" t="s">
        <v>88</v>
      </c>
      <c r="B87" s="117">
        <v>0</v>
      </c>
      <c r="C87" s="117">
        <v>0</v>
      </c>
      <c r="D87" s="117">
        <v>0</v>
      </c>
      <c r="E87" s="117">
        <v>0</v>
      </c>
      <c r="F87" s="117">
        <v>0</v>
      </c>
      <c r="G87" s="118">
        <v>0</v>
      </c>
      <c r="H87" s="117">
        <v>0</v>
      </c>
      <c r="I87" s="117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8"/>
        <v>0</v>
      </c>
    </row>
    <row r="88" spans="1:16" ht="234" customHeight="1" thickBot="1" x14ac:dyDescent="0.3">
      <c r="A88" s="149" t="s">
        <v>89</v>
      </c>
      <c r="B88" s="142">
        <f>B11+B17+B27+B39+B57</f>
        <v>10844196.709999999</v>
      </c>
      <c r="C88" s="142">
        <f t="shared" ref="C88" si="13">C11+C17+C27+C39+C57</f>
        <v>11877559.870000001</v>
      </c>
      <c r="D88" s="142">
        <f>D11+D17+D27+D37+D55</f>
        <v>11666387.420000002</v>
      </c>
      <c r="E88" s="142">
        <f>E11+E17+E27+E37+E55</f>
        <v>18707672.760000002</v>
      </c>
      <c r="F88" s="142">
        <f>F11+F17+F27+F39+F57</f>
        <v>15905139.199999999</v>
      </c>
      <c r="G88" s="142">
        <f>G11+G17+G27+G37+G57+G65</f>
        <v>16077387.619999999</v>
      </c>
      <c r="H88" s="142">
        <f>H11+H17+H27+H37+H65</f>
        <v>15497374.6</v>
      </c>
      <c r="I88" s="143">
        <f>I11+I17+I27+I37+I55</f>
        <v>16128323.59</v>
      </c>
      <c r="J88" s="144">
        <f>J65+J55+J37+J27+J17+J11</f>
        <v>0</v>
      </c>
      <c r="K88" s="145">
        <f>K11+K17+K27+K39+K55+K65</f>
        <v>0</v>
      </c>
      <c r="L88" s="146">
        <f>L11+L17+L27+L39+L57</f>
        <v>0</v>
      </c>
      <c r="M88" s="147">
        <f>M11+M17+M27+M37+M55</f>
        <v>0</v>
      </c>
      <c r="N88" s="148">
        <f>N11+N17+N27+N37+N55+N65</f>
        <v>116704041.77000003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126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90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91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92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134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68" t="s">
        <v>93</v>
      </c>
      <c r="B99" s="169"/>
      <c r="C99" s="169"/>
      <c r="D99" s="169"/>
      <c r="E99" s="169"/>
      <c r="F99" s="169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68"/>
      <c r="B100" s="169"/>
      <c r="C100" s="169"/>
      <c r="D100" s="169"/>
      <c r="E100" s="169"/>
      <c r="F100" s="169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68"/>
      <c r="B101" s="169"/>
      <c r="C101" s="169"/>
      <c r="D101" s="169"/>
      <c r="E101" s="169"/>
      <c r="F101" s="169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94</v>
      </c>
      <c r="B104" s="170" t="s">
        <v>95</v>
      </c>
      <c r="C104" s="170"/>
      <c r="D104" s="170"/>
      <c r="E104" s="170"/>
      <c r="F104" s="170"/>
      <c r="G104" s="170"/>
      <c r="H104" s="170"/>
      <c r="I104" s="157" t="s">
        <v>96</v>
      </c>
      <c r="J104" s="157"/>
      <c r="K104" s="157"/>
      <c r="L104" s="157"/>
      <c r="M104" s="157"/>
      <c r="N104" s="158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5"/>
      <c r="G105" s="91"/>
      <c r="H105" s="90"/>
      <c r="I105" s="134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3" t="s">
        <v>97</v>
      </c>
      <c r="B106" s="172" t="s">
        <v>127</v>
      </c>
      <c r="C106" s="172"/>
      <c r="D106" s="172"/>
      <c r="E106" s="172"/>
      <c r="F106" s="172"/>
      <c r="G106" s="172"/>
      <c r="H106" s="172"/>
      <c r="I106" s="172" t="s">
        <v>98</v>
      </c>
      <c r="J106" s="172"/>
      <c r="K106" s="172"/>
      <c r="L106" s="172"/>
      <c r="M106" s="172"/>
      <c r="N106" s="173"/>
      <c r="O106" s="35"/>
      <c r="P106" s="36"/>
    </row>
    <row r="107" spans="1:16" ht="81" customHeight="1" x14ac:dyDescent="1.35">
      <c r="A107" s="94" t="s">
        <v>99</v>
      </c>
      <c r="D107" s="174" t="s">
        <v>135</v>
      </c>
      <c r="E107" s="174"/>
      <c r="F107" s="174"/>
      <c r="J107" s="171" t="s">
        <v>133</v>
      </c>
      <c r="K107" s="171"/>
      <c r="L107" s="171"/>
      <c r="M107" s="171"/>
      <c r="O107" s="35"/>
      <c r="P107" s="36"/>
    </row>
    <row r="108" spans="1:16" ht="91.5" x14ac:dyDescent="1.25">
      <c r="A108" s="87" t="s">
        <v>100</v>
      </c>
      <c r="B108" s="170" t="s">
        <v>101</v>
      </c>
      <c r="C108" s="170"/>
      <c r="D108" s="170"/>
      <c r="E108" s="170"/>
      <c r="F108" s="170"/>
      <c r="G108" s="170"/>
      <c r="H108" s="170"/>
      <c r="I108" s="157" t="s">
        <v>102</v>
      </c>
      <c r="J108" s="157"/>
      <c r="K108" s="157"/>
      <c r="L108" s="157"/>
      <c r="M108" s="157"/>
      <c r="N108" s="158"/>
      <c r="O108" s="35"/>
      <c r="P108" s="36"/>
    </row>
    <row r="109" spans="1:16" ht="93" x14ac:dyDescent="1.35">
      <c r="A109" s="88"/>
      <c r="B109" s="82"/>
      <c r="C109" s="170"/>
      <c r="D109" s="170"/>
      <c r="E109" s="170"/>
      <c r="F109" s="170"/>
      <c r="G109" s="170"/>
      <c r="H109" s="90"/>
      <c r="I109" s="90"/>
      <c r="J109" s="92"/>
      <c r="K109" s="95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77" t="s">
        <v>103</v>
      </c>
      <c r="E115" s="177"/>
      <c r="F115" s="177"/>
      <c r="G115" s="177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75" t="s">
        <v>125</v>
      </c>
      <c r="E116" s="175"/>
      <c r="F116" s="175"/>
      <c r="G116" s="175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70" t="s">
        <v>124</v>
      </c>
      <c r="E117" s="170"/>
      <c r="F117" s="170"/>
      <c r="G117" s="170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76"/>
      <c r="E118" s="176"/>
      <c r="F118" s="176"/>
      <c r="G118" s="176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9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8:H108"/>
    <mergeCell ref="D107:F107"/>
  </mergeCells>
  <printOptions horizontalCentered="1"/>
  <pageMargins left="0" right="0" top="0.59055118110236227" bottom="0.43307086614173229" header="0.31496062992125984" footer="0.31496062992125984"/>
  <pageSetup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108</v>
      </c>
      <c r="D7" s="131">
        <v>22309270</v>
      </c>
      <c r="F7" s="131">
        <v>27749899</v>
      </c>
      <c r="G7" s="151">
        <f>F7-D7</f>
        <v>5440629</v>
      </c>
      <c r="H7" s="151">
        <f>G7+G8+G9</f>
        <v>12033875.949999999</v>
      </c>
    </row>
    <row r="8" spans="3:8" x14ac:dyDescent="0.25">
      <c r="D8" s="131">
        <v>14275890</v>
      </c>
      <c r="F8" s="131">
        <v>20309340</v>
      </c>
      <c r="G8" s="151">
        <f t="shared" ref="G8:G43" si="0">F8-D8</f>
        <v>6033450</v>
      </c>
    </row>
    <row r="9" spans="3:8" x14ac:dyDescent="0.25">
      <c r="D9" s="131">
        <v>390422.58</v>
      </c>
      <c r="F9" s="131">
        <v>950219.53</v>
      </c>
      <c r="G9" s="151">
        <f t="shared" si="0"/>
        <v>559796.94999999995</v>
      </c>
    </row>
    <row r="10" spans="3:8" x14ac:dyDescent="0.25">
      <c r="D10" s="131"/>
      <c r="F10" s="131"/>
      <c r="G10" s="151">
        <f t="shared" si="0"/>
        <v>0</v>
      </c>
    </row>
    <row r="11" spans="3:8" x14ac:dyDescent="0.25">
      <c r="C11" t="s">
        <v>129</v>
      </c>
      <c r="D11" s="131">
        <v>8124211</v>
      </c>
      <c r="F11" s="131">
        <v>8284211</v>
      </c>
      <c r="G11" s="151">
        <f t="shared" si="0"/>
        <v>160000</v>
      </c>
      <c r="H11" s="151">
        <f>G11</f>
        <v>160000</v>
      </c>
    </row>
    <row r="12" spans="3:8" x14ac:dyDescent="0.25">
      <c r="D12" s="131"/>
      <c r="F12" s="131"/>
      <c r="G12" s="151">
        <f t="shared" si="0"/>
        <v>0</v>
      </c>
    </row>
    <row r="13" spans="3:8" x14ac:dyDescent="0.25">
      <c r="C13" t="s">
        <v>107</v>
      </c>
      <c r="D13" s="131">
        <v>2530089.39</v>
      </c>
      <c r="F13" s="131">
        <v>3243995.94</v>
      </c>
      <c r="G13" s="151">
        <f t="shared" si="0"/>
        <v>713906.54999999981</v>
      </c>
      <c r="H13" s="151">
        <f>G13+G14+G15</f>
        <v>1534455.9400000002</v>
      </c>
    </row>
    <row r="14" spans="3:8" x14ac:dyDescent="0.25">
      <c r="D14" s="131">
        <v>2541971.0299999998</v>
      </c>
      <c r="F14" s="131">
        <v>3257663.72</v>
      </c>
      <c r="G14" s="151">
        <f t="shared" si="0"/>
        <v>715692.69000000041</v>
      </c>
    </row>
    <row r="15" spans="3:8" x14ac:dyDescent="0.25">
      <c r="D15" s="131">
        <v>361958.93</v>
      </c>
      <c r="F15" s="131">
        <v>466815.63</v>
      </c>
      <c r="G15" s="151">
        <f t="shared" si="0"/>
        <v>104856.70000000001</v>
      </c>
    </row>
    <row r="16" spans="3:8" x14ac:dyDescent="0.25">
      <c r="D16" s="131"/>
      <c r="F16" s="131"/>
      <c r="G16" s="151">
        <f t="shared" si="0"/>
        <v>0</v>
      </c>
    </row>
    <row r="17" spans="3:8" x14ac:dyDescent="0.25">
      <c r="C17" t="s">
        <v>108</v>
      </c>
      <c r="D17" s="131">
        <v>641336.93000000005</v>
      </c>
      <c r="F17" s="131">
        <v>837404.25</v>
      </c>
      <c r="G17" s="151">
        <f t="shared" si="0"/>
        <v>196067.31999999995</v>
      </c>
      <c r="H17" s="151">
        <f>G17+G18+G19</f>
        <v>570829.42000000004</v>
      </c>
    </row>
    <row r="18" spans="3:8" x14ac:dyDescent="0.25">
      <c r="D18" s="131">
        <v>661826.48</v>
      </c>
      <c r="F18" s="131">
        <v>871040.05</v>
      </c>
      <c r="G18" s="151">
        <f t="shared" si="0"/>
        <v>209213.57000000007</v>
      </c>
    </row>
    <row r="19" spans="3:8" x14ac:dyDescent="0.25">
      <c r="D19" s="131">
        <v>660666.37</v>
      </c>
      <c r="F19" s="131">
        <v>826214.9</v>
      </c>
      <c r="G19" s="151">
        <f t="shared" si="0"/>
        <v>165548.53000000003</v>
      </c>
    </row>
    <row r="20" spans="3:8" x14ac:dyDescent="0.25">
      <c r="D20" s="131"/>
      <c r="F20" s="131"/>
      <c r="G20" s="151">
        <f t="shared" si="0"/>
        <v>0</v>
      </c>
    </row>
    <row r="21" spans="3:8" x14ac:dyDescent="0.25">
      <c r="C21" t="s">
        <v>132</v>
      </c>
      <c r="D21" s="131"/>
      <c r="F21" s="131">
        <v>10195.200000000001</v>
      </c>
      <c r="G21" s="151">
        <f t="shared" si="0"/>
        <v>10195.200000000001</v>
      </c>
      <c r="H21" s="131">
        <v>10195.200000000001</v>
      </c>
    </row>
    <row r="22" spans="3:8" x14ac:dyDescent="0.25">
      <c r="D22" s="131"/>
      <c r="F22" s="131"/>
      <c r="G22" s="151">
        <f t="shared" si="0"/>
        <v>0</v>
      </c>
    </row>
    <row r="23" spans="3:8" x14ac:dyDescent="0.25">
      <c r="C23" t="s">
        <v>110</v>
      </c>
      <c r="D23" s="131">
        <v>78043.289999999994</v>
      </c>
      <c r="F23" s="131">
        <v>78043.289999999994</v>
      </c>
      <c r="G23" s="151">
        <f t="shared" si="0"/>
        <v>0</v>
      </c>
    </row>
    <row r="24" spans="3:8" x14ac:dyDescent="0.25">
      <c r="D24" s="131">
        <v>133102.78</v>
      </c>
      <c r="F24" s="131">
        <v>183039.01</v>
      </c>
      <c r="G24" s="151">
        <f t="shared" si="0"/>
        <v>49936.23000000001</v>
      </c>
      <c r="H24" s="131">
        <v>49936.23</v>
      </c>
    </row>
    <row r="25" spans="3:8" x14ac:dyDescent="0.25">
      <c r="D25" s="131"/>
      <c r="F25" s="131"/>
      <c r="G25" s="151">
        <f t="shared" si="0"/>
        <v>0</v>
      </c>
      <c r="H25" s="131"/>
    </row>
    <row r="26" spans="3:8" x14ac:dyDescent="0.25">
      <c r="D26" s="131"/>
      <c r="F26" s="131"/>
      <c r="G26" s="151">
        <f t="shared" si="0"/>
        <v>0</v>
      </c>
      <c r="H26" s="131"/>
    </row>
    <row r="27" spans="3:8" x14ac:dyDescent="0.25">
      <c r="C27" t="s">
        <v>111</v>
      </c>
      <c r="D27" s="131">
        <v>85596.98</v>
      </c>
      <c r="F27" s="131">
        <v>69856</v>
      </c>
      <c r="G27" s="151">
        <f t="shared" si="0"/>
        <v>-15740.979999999996</v>
      </c>
      <c r="H27" s="131">
        <f>G27+G28</f>
        <v>69856</v>
      </c>
    </row>
    <row r="28" spans="3:8" x14ac:dyDescent="0.25">
      <c r="D28" s="131"/>
      <c r="F28" s="131">
        <v>85596.98</v>
      </c>
      <c r="G28" s="151">
        <f t="shared" si="0"/>
        <v>85596.98</v>
      </c>
      <c r="H28" s="131"/>
    </row>
    <row r="29" spans="3:8" x14ac:dyDescent="0.25">
      <c r="D29" s="131"/>
      <c r="F29" s="131"/>
      <c r="G29" s="151">
        <f t="shared" si="0"/>
        <v>0</v>
      </c>
      <c r="H29" s="131"/>
    </row>
    <row r="30" spans="3:8" x14ac:dyDescent="0.25">
      <c r="C30" t="s">
        <v>112</v>
      </c>
      <c r="D30" s="131">
        <v>24780</v>
      </c>
      <c r="F30" s="131">
        <v>54545</v>
      </c>
      <c r="G30" s="151">
        <f t="shared" si="0"/>
        <v>29765</v>
      </c>
      <c r="H30" s="131">
        <f>G30</f>
        <v>29765</v>
      </c>
    </row>
    <row r="31" spans="3:8" x14ac:dyDescent="0.25">
      <c r="D31" s="131"/>
      <c r="F31" s="131"/>
      <c r="G31" s="151">
        <f t="shared" si="0"/>
        <v>0</v>
      </c>
      <c r="H31" s="131"/>
    </row>
    <row r="32" spans="3:8" x14ac:dyDescent="0.25">
      <c r="C32" t="s">
        <v>114</v>
      </c>
      <c r="D32" s="131">
        <v>79650</v>
      </c>
      <c r="F32" s="131">
        <v>79650</v>
      </c>
      <c r="G32" s="151">
        <f t="shared" si="0"/>
        <v>0</v>
      </c>
      <c r="H32" s="131"/>
    </row>
    <row r="33" spans="3:8" x14ac:dyDescent="0.25">
      <c r="D33" s="131">
        <v>64310</v>
      </c>
      <c r="F33" s="131">
        <v>64310</v>
      </c>
      <c r="G33" s="151">
        <f t="shared" si="0"/>
        <v>0</v>
      </c>
      <c r="H33" s="131"/>
    </row>
    <row r="34" spans="3:8" x14ac:dyDescent="0.25">
      <c r="D34" s="131"/>
      <c r="F34" s="131">
        <v>181310</v>
      </c>
      <c r="G34" s="151">
        <f t="shared" si="0"/>
        <v>181310</v>
      </c>
      <c r="H34" s="131">
        <f>G34</f>
        <v>181310</v>
      </c>
    </row>
    <row r="35" spans="3:8" x14ac:dyDescent="0.25">
      <c r="D35" s="131"/>
      <c r="F35" s="131"/>
      <c r="G35" s="151">
        <f t="shared" si="0"/>
        <v>0</v>
      </c>
      <c r="H35" s="131"/>
    </row>
    <row r="36" spans="3:8" x14ac:dyDescent="0.25">
      <c r="C36" t="s">
        <v>117</v>
      </c>
      <c r="D36" s="131"/>
      <c r="F36" s="131">
        <v>836150</v>
      </c>
      <c r="G36" s="151">
        <f t="shared" si="0"/>
        <v>836150</v>
      </c>
      <c r="H36" s="131">
        <f>G36</f>
        <v>836150</v>
      </c>
    </row>
    <row r="37" spans="3:8" x14ac:dyDescent="0.25">
      <c r="D37" s="131"/>
      <c r="F37" s="131"/>
      <c r="G37" s="151">
        <f t="shared" si="0"/>
        <v>0</v>
      </c>
      <c r="H37" s="131"/>
    </row>
    <row r="38" spans="3:8" x14ac:dyDescent="0.25">
      <c r="C38" t="s">
        <v>118</v>
      </c>
      <c r="D38" s="131">
        <v>19894.8</v>
      </c>
      <c r="F38" s="131">
        <v>428765.46</v>
      </c>
      <c r="G38" s="151">
        <f t="shared" si="0"/>
        <v>408870.66000000003</v>
      </c>
      <c r="H38" s="131">
        <f>G38+G39</f>
        <v>428765.46</v>
      </c>
    </row>
    <row r="39" spans="3:8" x14ac:dyDescent="0.25">
      <c r="F39" s="131">
        <v>19894.8</v>
      </c>
      <c r="G39" s="151">
        <f t="shared" si="0"/>
        <v>19894.8</v>
      </c>
      <c r="H39" s="131"/>
    </row>
    <row r="40" spans="3:8" x14ac:dyDescent="0.25">
      <c r="C40" t="s">
        <v>120</v>
      </c>
      <c r="D40" s="131">
        <v>112796.2</v>
      </c>
      <c r="F40" s="131">
        <v>112796.2</v>
      </c>
      <c r="G40" s="151">
        <f t="shared" si="0"/>
        <v>0</v>
      </c>
      <c r="H40" s="131"/>
    </row>
    <row r="41" spans="3:8" x14ac:dyDescent="0.25">
      <c r="G41" s="151">
        <f t="shared" si="0"/>
        <v>0</v>
      </c>
      <c r="H41" s="131"/>
    </row>
    <row r="42" spans="3:8" x14ac:dyDescent="0.25">
      <c r="G42" s="151">
        <f t="shared" si="0"/>
        <v>0</v>
      </c>
      <c r="H42" s="131"/>
    </row>
    <row r="43" spans="3:8" x14ac:dyDescent="0.25">
      <c r="D43" s="131">
        <f>SUM(D6:D42)</f>
        <v>53095816.75999999</v>
      </c>
      <c r="E43" s="131">
        <f t="shared" ref="E43:F43" si="1">SUM(E6:E42)</f>
        <v>0</v>
      </c>
      <c r="F43" s="131">
        <f t="shared" si="1"/>
        <v>69000955.959999993</v>
      </c>
      <c r="G43" s="151">
        <f t="shared" si="0"/>
        <v>15905139.200000003</v>
      </c>
      <c r="H43" s="131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104</v>
      </c>
      <c r="C5" s="131">
        <v>53283209.329999998</v>
      </c>
      <c r="D5" s="132">
        <f>E5-C5</f>
        <v>4982211</v>
      </c>
      <c r="E5" s="131">
        <v>58265420.329999998</v>
      </c>
      <c r="G5" s="131"/>
    </row>
    <row r="6" spans="2:7" x14ac:dyDescent="0.25">
      <c r="C6" s="131">
        <v>42311200</v>
      </c>
      <c r="D6" s="132">
        <f t="shared" ref="D6:D62" si="0">E6-C6</f>
        <v>3288533.3299999982</v>
      </c>
      <c r="E6" s="131">
        <v>45599733.329999998</v>
      </c>
      <c r="F6" s="132"/>
      <c r="G6" s="131"/>
    </row>
    <row r="7" spans="2:7" x14ac:dyDescent="0.25">
      <c r="C7" s="131">
        <v>742960</v>
      </c>
      <c r="D7" s="132">
        <f t="shared" si="0"/>
        <v>78410</v>
      </c>
      <c r="E7" s="131">
        <v>821370</v>
      </c>
      <c r="G7" s="131"/>
    </row>
    <row r="8" spans="2:7" x14ac:dyDescent="0.25">
      <c r="C8" s="131">
        <v>662756.35</v>
      </c>
      <c r="D8" s="132">
        <f t="shared" si="0"/>
        <v>8158208.2200000007</v>
      </c>
      <c r="E8" s="131">
        <v>8820964.5700000003</v>
      </c>
    </row>
    <row r="9" spans="2:7" x14ac:dyDescent="0.25">
      <c r="C9" s="131"/>
      <c r="D9" s="132">
        <f t="shared" si="0"/>
        <v>662756.35</v>
      </c>
      <c r="E9" s="131">
        <v>662756.35</v>
      </c>
    </row>
    <row r="10" spans="2:7" x14ac:dyDescent="0.25">
      <c r="B10" t="s">
        <v>105</v>
      </c>
      <c r="C10" s="131">
        <v>18462141.710000001</v>
      </c>
      <c r="D10" s="132">
        <f t="shared" si="0"/>
        <v>166000</v>
      </c>
      <c r="E10" s="131">
        <v>18628141.710000001</v>
      </c>
      <c r="F10" s="132"/>
      <c r="G10" s="131"/>
    </row>
    <row r="11" spans="2:7" x14ac:dyDescent="0.25">
      <c r="C11" s="131"/>
      <c r="D11" s="132">
        <f t="shared" si="0"/>
        <v>0</v>
      </c>
      <c r="E11" s="131"/>
    </row>
    <row r="12" spans="2:7" x14ac:dyDescent="0.25">
      <c r="B12" t="s">
        <v>106</v>
      </c>
      <c r="C12" s="131">
        <v>2840000</v>
      </c>
      <c r="D12" s="132">
        <f t="shared" si="0"/>
        <v>0</v>
      </c>
      <c r="E12" s="131">
        <v>2840000</v>
      </c>
    </row>
    <row r="13" spans="2:7" x14ac:dyDescent="0.25">
      <c r="C13" s="131"/>
      <c r="D13" s="132">
        <f t="shared" si="0"/>
        <v>0</v>
      </c>
      <c r="E13" s="131"/>
    </row>
    <row r="14" spans="2:7" x14ac:dyDescent="0.25">
      <c r="B14" t="s">
        <v>107</v>
      </c>
      <c r="C14" s="131">
        <v>6194376.3499999996</v>
      </c>
      <c r="D14" s="132">
        <f t="shared" si="0"/>
        <v>591955.36000000034</v>
      </c>
      <c r="E14" s="131">
        <v>6786331.71</v>
      </c>
      <c r="F14" s="132"/>
    </row>
    <row r="15" spans="2:7" x14ac:dyDescent="0.25">
      <c r="C15" s="131">
        <v>6225714.2199999997</v>
      </c>
      <c r="D15" s="132">
        <f t="shared" si="0"/>
        <v>592789.94000000041</v>
      </c>
      <c r="E15" s="131">
        <v>6818504.1600000001</v>
      </c>
    </row>
    <row r="16" spans="2:7" x14ac:dyDescent="0.25">
      <c r="C16" s="131">
        <v>881538.16</v>
      </c>
      <c r="D16" s="132">
        <f t="shared" si="0"/>
        <v>85174.260000000009</v>
      </c>
      <c r="E16" s="131">
        <v>966712.42</v>
      </c>
    </row>
    <row r="17" spans="2:6" x14ac:dyDescent="0.25">
      <c r="C17" s="131"/>
      <c r="D17" s="132">
        <f t="shared" si="0"/>
        <v>0</v>
      </c>
      <c r="E17" s="131"/>
    </row>
    <row r="18" spans="2:6" x14ac:dyDescent="0.25">
      <c r="B18" t="s">
        <v>108</v>
      </c>
      <c r="C18" s="131">
        <v>1351287.39</v>
      </c>
      <c r="D18" s="132">
        <f t="shared" si="0"/>
        <v>133397.95000000019</v>
      </c>
      <c r="E18" s="131">
        <v>1484685.34</v>
      </c>
      <c r="F18" s="132"/>
    </row>
    <row r="19" spans="2:6" x14ac:dyDescent="0.25">
      <c r="C19" s="131">
        <v>1672017.48</v>
      </c>
      <c r="D19" s="132">
        <f t="shared" si="0"/>
        <v>155226.07000000007</v>
      </c>
      <c r="E19" s="131">
        <v>1827243.55</v>
      </c>
    </row>
    <row r="20" spans="2:6" x14ac:dyDescent="0.25">
      <c r="C20" s="131">
        <v>2094066.42</v>
      </c>
      <c r="D20" s="132">
        <f t="shared" si="0"/>
        <v>244675.10000000009</v>
      </c>
      <c r="E20" s="131">
        <v>2338741.52</v>
      </c>
    </row>
    <row r="21" spans="2:6" x14ac:dyDescent="0.25">
      <c r="C21" s="131"/>
      <c r="D21" s="132">
        <f t="shared" si="0"/>
        <v>0</v>
      </c>
      <c r="E21" s="131"/>
    </row>
    <row r="22" spans="2:6" x14ac:dyDescent="0.25">
      <c r="B22" t="s">
        <v>109</v>
      </c>
      <c r="C22" s="131">
        <v>1040015.96</v>
      </c>
      <c r="D22" s="132">
        <f t="shared" si="0"/>
        <v>0</v>
      </c>
      <c r="E22" s="131">
        <v>1040015.96</v>
      </c>
    </row>
    <row r="23" spans="2:6" x14ac:dyDescent="0.25">
      <c r="C23" s="131">
        <v>210235.5</v>
      </c>
      <c r="D23" s="132">
        <f t="shared" si="0"/>
        <v>0</v>
      </c>
      <c r="E23" s="131">
        <v>210235.5</v>
      </c>
    </row>
    <row r="24" spans="2:6" x14ac:dyDescent="0.25">
      <c r="B24" t="s">
        <v>110</v>
      </c>
      <c r="C24" s="131">
        <v>130696.65</v>
      </c>
      <c r="D24" s="132">
        <f t="shared" si="0"/>
        <v>0</v>
      </c>
      <c r="E24" s="131">
        <v>130696.65</v>
      </c>
    </row>
    <row r="25" spans="2:6" x14ac:dyDescent="0.25">
      <c r="C25" s="131">
        <v>468292.88</v>
      </c>
      <c r="D25" s="132">
        <f t="shared" si="0"/>
        <v>44970.02999999997</v>
      </c>
      <c r="E25" s="131">
        <v>513262.91</v>
      </c>
      <c r="F25" s="132"/>
    </row>
    <row r="26" spans="2:6" x14ac:dyDescent="0.25">
      <c r="C26" s="131"/>
      <c r="D26" s="132">
        <f t="shared" si="0"/>
        <v>0</v>
      </c>
      <c r="E26" s="131"/>
    </row>
    <row r="27" spans="2:6" x14ac:dyDescent="0.25">
      <c r="B27" t="s">
        <v>111</v>
      </c>
      <c r="C27" s="131">
        <v>1365559.38</v>
      </c>
      <c r="D27" s="132">
        <f t="shared" si="0"/>
        <v>219801.24000000022</v>
      </c>
      <c r="E27" s="131">
        <v>1585360.62</v>
      </c>
      <c r="F27" s="132"/>
    </row>
    <row r="28" spans="2:6" x14ac:dyDescent="0.25">
      <c r="C28" s="131"/>
      <c r="D28" s="132">
        <f t="shared" si="0"/>
        <v>0</v>
      </c>
      <c r="E28" s="131"/>
    </row>
    <row r="29" spans="2:6" x14ac:dyDescent="0.25">
      <c r="B29" t="s">
        <v>112</v>
      </c>
      <c r="C29" s="131">
        <v>185963.8</v>
      </c>
      <c r="D29" s="132">
        <f t="shared" si="0"/>
        <v>50237</v>
      </c>
      <c r="E29" s="131">
        <v>236200.8</v>
      </c>
      <c r="F29" s="132"/>
    </row>
    <row r="30" spans="2:6" x14ac:dyDescent="0.25">
      <c r="C30" s="131"/>
      <c r="D30" s="132">
        <f t="shared" si="0"/>
        <v>2439213.88</v>
      </c>
      <c r="E30" s="131">
        <v>2439213.88</v>
      </c>
    </row>
    <row r="31" spans="2:6" x14ac:dyDescent="0.25">
      <c r="B31" t="s">
        <v>113</v>
      </c>
      <c r="C31" s="131">
        <v>379338.58</v>
      </c>
      <c r="D31" s="132">
        <f t="shared" si="0"/>
        <v>26947.289999999979</v>
      </c>
      <c r="E31" s="131">
        <v>406285.87</v>
      </c>
      <c r="F31" s="132"/>
    </row>
    <row r="32" spans="2:6" x14ac:dyDescent="0.25">
      <c r="D32" s="132">
        <f t="shared" si="0"/>
        <v>0</v>
      </c>
      <c r="E32" s="131"/>
    </row>
    <row r="33" spans="2:6" x14ac:dyDescent="0.25">
      <c r="B33" t="s">
        <v>114</v>
      </c>
      <c r="C33" s="131">
        <v>16105.42</v>
      </c>
      <c r="D33" s="132">
        <f t="shared" si="0"/>
        <v>8052.7100000000009</v>
      </c>
      <c r="E33" s="131">
        <v>24158.13</v>
      </c>
      <c r="F33" s="132"/>
    </row>
    <row r="34" spans="2:6" x14ac:dyDescent="0.25">
      <c r="C34" s="131">
        <v>10620</v>
      </c>
      <c r="D34" s="132">
        <f t="shared" si="0"/>
        <v>0</v>
      </c>
      <c r="E34" s="131">
        <v>10620</v>
      </c>
    </row>
    <row r="35" spans="2:6" x14ac:dyDescent="0.25">
      <c r="C35" s="131">
        <v>33902.44</v>
      </c>
      <c r="D35" s="132">
        <f t="shared" si="0"/>
        <v>0</v>
      </c>
      <c r="E35" s="131">
        <v>33902.44</v>
      </c>
    </row>
    <row r="36" spans="2:6" x14ac:dyDescent="0.25">
      <c r="B36" t="s">
        <v>115</v>
      </c>
      <c r="C36" s="131">
        <v>110520.52</v>
      </c>
      <c r="D36" s="132">
        <f t="shared" si="0"/>
        <v>23843.12000000001</v>
      </c>
      <c r="E36" s="131">
        <v>134363.64000000001</v>
      </c>
      <c r="F36" s="132"/>
    </row>
    <row r="37" spans="2:6" x14ac:dyDescent="0.25">
      <c r="C37" s="131">
        <v>275744.34000000003</v>
      </c>
      <c r="D37" s="132">
        <f t="shared" si="0"/>
        <v>20000</v>
      </c>
      <c r="E37" s="131">
        <v>295744.34000000003</v>
      </c>
    </row>
    <row r="38" spans="2:6" x14ac:dyDescent="0.25">
      <c r="C38" s="131">
        <v>1762.92</v>
      </c>
      <c r="D38" s="132">
        <f t="shared" si="0"/>
        <v>0</v>
      </c>
      <c r="E38" s="131">
        <v>1762.92</v>
      </c>
    </row>
    <row r="39" spans="2:6" x14ac:dyDescent="0.25">
      <c r="C39" s="131"/>
      <c r="D39" s="132">
        <f t="shared" si="0"/>
        <v>0</v>
      </c>
      <c r="E39" s="131"/>
    </row>
    <row r="40" spans="2:6" x14ac:dyDescent="0.25">
      <c r="B40" t="s">
        <v>116</v>
      </c>
      <c r="C40" s="131">
        <v>112207.97</v>
      </c>
      <c r="D40" s="132">
        <f t="shared" si="0"/>
        <v>0</v>
      </c>
      <c r="E40" s="131">
        <v>112207.97</v>
      </c>
    </row>
    <row r="41" spans="2:6" x14ac:dyDescent="0.25">
      <c r="D41" s="132">
        <f t="shared" si="0"/>
        <v>0</v>
      </c>
      <c r="E41" s="131"/>
    </row>
    <row r="42" spans="2:6" x14ac:dyDescent="0.25">
      <c r="B42" t="s">
        <v>117</v>
      </c>
      <c r="C42" s="131">
        <v>2631252.1</v>
      </c>
      <c r="D42" s="132">
        <f t="shared" si="0"/>
        <v>635084</v>
      </c>
      <c r="E42" s="131">
        <v>3266336.1</v>
      </c>
      <c r="F42" s="132"/>
    </row>
    <row r="43" spans="2:6" x14ac:dyDescent="0.25">
      <c r="C43" s="131">
        <v>191.73</v>
      </c>
      <c r="D43" s="132">
        <f t="shared" si="0"/>
        <v>0</v>
      </c>
      <c r="E43" s="131">
        <v>191.73</v>
      </c>
    </row>
    <row r="44" spans="2:6" x14ac:dyDescent="0.25">
      <c r="D44" s="132">
        <f t="shared" si="0"/>
        <v>0</v>
      </c>
      <c r="E44" s="131"/>
    </row>
    <row r="45" spans="2:6" x14ac:dyDescent="0.25">
      <c r="B45" t="s">
        <v>118</v>
      </c>
      <c r="C45" s="131">
        <v>196575.24</v>
      </c>
      <c r="D45" s="132">
        <f t="shared" si="0"/>
        <v>15000</v>
      </c>
      <c r="E45" s="131">
        <v>211575.24</v>
      </c>
      <c r="F45" s="132"/>
    </row>
    <row r="46" spans="2:6" x14ac:dyDescent="0.25">
      <c r="C46" s="131">
        <v>129222.61</v>
      </c>
      <c r="D46" s="132">
        <f t="shared" si="0"/>
        <v>16999.999999999985</v>
      </c>
      <c r="E46" s="131">
        <v>146222.60999999999</v>
      </c>
    </row>
    <row r="47" spans="2:6" x14ac:dyDescent="0.25">
      <c r="C47" s="131">
        <v>28497</v>
      </c>
      <c r="D47" s="132">
        <f t="shared" si="0"/>
        <v>0</v>
      </c>
      <c r="E47" s="131">
        <v>28497</v>
      </c>
    </row>
    <row r="48" spans="2:6" x14ac:dyDescent="0.25">
      <c r="C48" s="131">
        <v>153544.51999999999</v>
      </c>
      <c r="D48" s="132">
        <f t="shared" si="0"/>
        <v>18000</v>
      </c>
      <c r="E48" s="131">
        <v>171544.52</v>
      </c>
    </row>
    <row r="49" spans="2:6" x14ac:dyDescent="0.25">
      <c r="C49" s="131">
        <v>14064.42</v>
      </c>
      <c r="D49" s="132">
        <f t="shared" si="0"/>
        <v>0</v>
      </c>
      <c r="E49" s="131">
        <v>14064.42</v>
      </c>
    </row>
    <row r="50" spans="2:6" x14ac:dyDescent="0.25">
      <c r="C50" s="131">
        <v>98130.82</v>
      </c>
      <c r="D50" s="132">
        <f t="shared" si="0"/>
        <v>26473.489999999991</v>
      </c>
      <c r="E50" s="131">
        <v>124604.31</v>
      </c>
    </row>
    <row r="51" spans="2:6" x14ac:dyDescent="0.25">
      <c r="C51" s="131">
        <v>596881.51</v>
      </c>
      <c r="D51" s="132">
        <f t="shared" si="0"/>
        <v>0</v>
      </c>
      <c r="E51" s="131">
        <v>596881.51</v>
      </c>
    </row>
    <row r="52" spans="2:6" x14ac:dyDescent="0.25">
      <c r="B52" t="s">
        <v>119</v>
      </c>
      <c r="C52" s="131">
        <v>847681</v>
      </c>
      <c r="D52" s="132">
        <f t="shared" si="0"/>
        <v>0</v>
      </c>
      <c r="E52" s="131">
        <v>847681</v>
      </c>
    </row>
    <row r="53" spans="2:6" x14ac:dyDescent="0.25">
      <c r="D53" s="132">
        <f t="shared" si="0"/>
        <v>0</v>
      </c>
      <c r="E53" s="131"/>
    </row>
    <row r="54" spans="2:6" x14ac:dyDescent="0.25">
      <c r="B54" t="s">
        <v>120</v>
      </c>
      <c r="C54" s="131">
        <v>155583</v>
      </c>
      <c r="D54" s="132">
        <f t="shared" si="0"/>
        <v>0</v>
      </c>
      <c r="E54" s="131">
        <v>155583</v>
      </c>
    </row>
    <row r="55" spans="2:6" x14ac:dyDescent="0.25">
      <c r="C55" s="131">
        <v>474753.47</v>
      </c>
      <c r="D55" s="132">
        <f t="shared" si="0"/>
        <v>0</v>
      </c>
      <c r="E55" s="131">
        <v>474753.47</v>
      </c>
    </row>
    <row r="56" spans="2:6" x14ac:dyDescent="0.25">
      <c r="B56" t="s">
        <v>121</v>
      </c>
      <c r="C56" s="131">
        <v>43874.76</v>
      </c>
      <c r="D56" s="132">
        <f t="shared" si="0"/>
        <v>0</v>
      </c>
      <c r="E56" s="131">
        <v>43874.76</v>
      </c>
    </row>
    <row r="57" spans="2:6" x14ac:dyDescent="0.25">
      <c r="C57" s="131">
        <v>68676</v>
      </c>
      <c r="D57" s="132">
        <f t="shared" si="0"/>
        <v>0</v>
      </c>
      <c r="E57" s="131">
        <v>68676</v>
      </c>
    </row>
    <row r="58" spans="2:6" x14ac:dyDescent="0.25">
      <c r="C58" s="131"/>
      <c r="D58" s="132">
        <f t="shared" si="0"/>
        <v>0</v>
      </c>
      <c r="E58" s="131"/>
    </row>
    <row r="59" spans="2:6" x14ac:dyDescent="0.25">
      <c r="B59" t="s">
        <v>122</v>
      </c>
      <c r="C59" s="131">
        <v>1485150</v>
      </c>
      <c r="D59" s="132">
        <f t="shared" si="0"/>
        <v>4493600</v>
      </c>
      <c r="E59" s="131">
        <v>5978750</v>
      </c>
      <c r="F59" s="132"/>
    </row>
    <row r="60" spans="2:6" x14ac:dyDescent="0.25">
      <c r="C60" s="131"/>
      <c r="D60" s="132">
        <f t="shared" si="0"/>
        <v>0</v>
      </c>
      <c r="E60" s="131"/>
    </row>
    <row r="61" spans="2:6" x14ac:dyDescent="0.25">
      <c r="B61" t="s">
        <v>123</v>
      </c>
      <c r="C61" s="131">
        <v>2010598.16</v>
      </c>
      <c r="D61" s="132">
        <f t="shared" si="0"/>
        <v>0</v>
      </c>
      <c r="E61" s="131">
        <v>2010598.16</v>
      </c>
    </row>
    <row r="62" spans="2:6" x14ac:dyDescent="0.25">
      <c r="C62" s="131">
        <v>194700</v>
      </c>
      <c r="D62" s="132">
        <f t="shared" si="0"/>
        <v>0</v>
      </c>
      <c r="E62" s="131">
        <v>194700</v>
      </c>
    </row>
    <row r="63" spans="2:6" x14ac:dyDescent="0.25">
      <c r="C63" s="132">
        <f>SUM(C5:C62)</f>
        <v>150191610.10999995</v>
      </c>
      <c r="D63" s="132">
        <f t="shared" ref="D63:E63" si="1">SUM(D5:D62)</f>
        <v>27177560.34</v>
      </c>
      <c r="E63" s="132">
        <f t="shared" si="1"/>
        <v>177369170.44999999</v>
      </c>
      <c r="F63" s="132"/>
    </row>
    <row r="64" spans="2:6" x14ac:dyDescent="0.25">
      <c r="D64" s="132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0" t="s">
        <v>131</v>
      </c>
      <c r="E6" t="s">
        <v>128</v>
      </c>
    </row>
    <row r="7" spans="2:10" x14ac:dyDescent="0.25">
      <c r="B7" t="s">
        <v>122</v>
      </c>
      <c r="C7" s="131">
        <v>11225252</v>
      </c>
      <c r="D7" s="151"/>
      <c r="E7" s="131">
        <v>16792141</v>
      </c>
      <c r="G7" s="153">
        <v>22309270</v>
      </c>
      <c r="I7" s="153">
        <f>G7-E7</f>
        <v>5517129</v>
      </c>
      <c r="J7" s="153">
        <f>I7+I8</f>
        <v>9201579</v>
      </c>
    </row>
    <row r="8" spans="2:10" x14ac:dyDescent="0.25">
      <c r="C8" s="131">
        <v>7376390</v>
      </c>
      <c r="D8" s="151"/>
      <c r="E8" s="131">
        <v>10591440</v>
      </c>
      <c r="G8" s="153">
        <v>14275890</v>
      </c>
      <c r="I8" s="153">
        <f t="shared" ref="I8:I32" si="0">G8-E8</f>
        <v>3684450</v>
      </c>
    </row>
    <row r="9" spans="2:10" x14ac:dyDescent="0.25">
      <c r="C9" s="131"/>
      <c r="D9" s="151"/>
      <c r="E9" s="131">
        <v>390422.58</v>
      </c>
      <c r="G9" s="153">
        <v>390422.58</v>
      </c>
      <c r="I9" s="153">
        <f>G9-E9</f>
        <v>0</v>
      </c>
    </row>
    <row r="10" spans="2:10" x14ac:dyDescent="0.25">
      <c r="C10" s="131"/>
      <c r="D10" s="151"/>
      <c r="E10" s="131"/>
      <c r="G10" s="153"/>
      <c r="I10" s="153">
        <f t="shared" si="0"/>
        <v>0</v>
      </c>
    </row>
    <row r="11" spans="2:10" x14ac:dyDescent="0.25">
      <c r="B11" t="s">
        <v>129</v>
      </c>
      <c r="C11" s="131">
        <v>320000</v>
      </c>
      <c r="D11" s="151"/>
      <c r="E11" s="131">
        <v>480000</v>
      </c>
      <c r="G11" s="153">
        <v>8124211</v>
      </c>
      <c r="I11" s="153">
        <f>G11-E11</f>
        <v>7644211</v>
      </c>
    </row>
    <row r="12" spans="2:10" x14ac:dyDescent="0.25">
      <c r="C12" s="131"/>
      <c r="D12" s="151"/>
      <c r="E12" s="131"/>
      <c r="G12" s="153"/>
      <c r="I12" s="153">
        <f t="shared" si="0"/>
        <v>0</v>
      </c>
    </row>
    <row r="13" spans="2:10" x14ac:dyDescent="0.25">
      <c r="B13" t="s">
        <v>107</v>
      </c>
      <c r="C13" s="131">
        <v>1258343.8999999999</v>
      </c>
      <c r="D13" s="151"/>
      <c r="E13" s="152">
        <v>1878475.6</v>
      </c>
      <c r="G13" s="153">
        <v>2530089.39</v>
      </c>
      <c r="I13" s="153">
        <f t="shared" si="0"/>
        <v>651613.79</v>
      </c>
    </row>
    <row r="14" spans="2:10" x14ac:dyDescent="0.25">
      <c r="C14" s="131">
        <v>1265141.29</v>
      </c>
      <c r="D14" s="151"/>
      <c r="E14" s="152">
        <v>1888658.94</v>
      </c>
      <c r="G14" s="153">
        <v>2541971.0299999998</v>
      </c>
      <c r="I14" s="153">
        <f t="shared" si="0"/>
        <v>653312.08999999985</v>
      </c>
    </row>
    <row r="15" spans="2:10" x14ac:dyDescent="0.25">
      <c r="C15" s="131">
        <v>177823.37</v>
      </c>
      <c r="D15" s="151"/>
      <c r="E15" s="152">
        <v>265819.56</v>
      </c>
      <c r="G15" s="153">
        <v>361958.93</v>
      </c>
      <c r="I15" s="153">
        <f t="shared" si="0"/>
        <v>96139.37</v>
      </c>
    </row>
    <row r="16" spans="2:10" x14ac:dyDescent="0.25">
      <c r="C16" s="131"/>
      <c r="D16" s="151"/>
      <c r="E16" s="152"/>
      <c r="G16" s="153"/>
      <c r="I16" s="153">
        <f t="shared" si="0"/>
        <v>0</v>
      </c>
    </row>
    <row r="17" spans="2:10" x14ac:dyDescent="0.25">
      <c r="B17" t="s">
        <v>108</v>
      </c>
      <c r="C17" s="131">
        <v>273367.53000000003</v>
      </c>
      <c r="D17" s="151"/>
      <c r="E17" s="131">
        <v>410053.76</v>
      </c>
      <c r="G17" s="153">
        <v>641336.93000000005</v>
      </c>
      <c r="I17" s="153">
        <f t="shared" si="0"/>
        <v>231283.17000000004</v>
      </c>
    </row>
    <row r="18" spans="2:10" x14ac:dyDescent="0.25">
      <c r="C18" s="131">
        <v>327949.46000000002</v>
      </c>
      <c r="D18" s="151"/>
      <c r="E18" s="131">
        <v>497500.14</v>
      </c>
      <c r="G18" s="153">
        <v>661826.48</v>
      </c>
      <c r="I18" s="153">
        <f t="shared" si="0"/>
        <v>164326.33999999997</v>
      </c>
    </row>
    <row r="19" spans="2:10" x14ac:dyDescent="0.25">
      <c r="C19" s="131">
        <v>212351.48</v>
      </c>
      <c r="D19" s="151"/>
      <c r="E19" s="131">
        <v>660666.37</v>
      </c>
      <c r="G19" s="153">
        <v>660666.37</v>
      </c>
      <c r="I19" s="153">
        <f t="shared" si="0"/>
        <v>0</v>
      </c>
    </row>
    <row r="20" spans="2:10" x14ac:dyDescent="0.25">
      <c r="C20" s="131"/>
      <c r="D20" s="151"/>
      <c r="E20" s="131"/>
      <c r="G20" s="153"/>
      <c r="I20" s="153">
        <f t="shared" si="0"/>
        <v>0</v>
      </c>
    </row>
    <row r="21" spans="2:10" x14ac:dyDescent="0.25">
      <c r="B21" t="s">
        <v>110</v>
      </c>
      <c r="C21" s="131">
        <v>78043.289999999994</v>
      </c>
      <c r="D21" s="151"/>
      <c r="E21" s="131">
        <f>78043.29</f>
        <v>78043.289999999994</v>
      </c>
      <c r="G21" s="153">
        <v>78043.289999999994</v>
      </c>
      <c r="I21" s="153">
        <f t="shared" si="0"/>
        <v>0</v>
      </c>
    </row>
    <row r="22" spans="2:10" x14ac:dyDescent="0.25">
      <c r="C22" s="131">
        <v>45219.28</v>
      </c>
      <c r="D22" s="151"/>
      <c r="E22" s="131">
        <v>133102.78</v>
      </c>
      <c r="G22" s="153">
        <v>133102.78</v>
      </c>
      <c r="I22" s="153">
        <f t="shared" si="0"/>
        <v>0</v>
      </c>
    </row>
    <row r="23" spans="2:10" x14ac:dyDescent="0.25">
      <c r="C23" s="131"/>
      <c r="D23" s="151"/>
      <c r="E23" s="131"/>
      <c r="G23" s="153"/>
      <c r="I23" s="153">
        <f t="shared" si="0"/>
        <v>0</v>
      </c>
    </row>
    <row r="24" spans="2:10" x14ac:dyDescent="0.25">
      <c r="B24" t="s">
        <v>111</v>
      </c>
      <c r="C24" s="131">
        <v>85596.98</v>
      </c>
      <c r="D24" s="151"/>
      <c r="E24" s="131">
        <v>85596.98</v>
      </c>
      <c r="G24" s="153">
        <v>85596.98</v>
      </c>
      <c r="I24" s="153">
        <f t="shared" si="0"/>
        <v>0</v>
      </c>
      <c r="J24" s="153">
        <f>I29+I28+I26+I18+I17+I15+I14+I13+I11+I8+I7</f>
        <v>18707672.759999998</v>
      </c>
    </row>
    <row r="25" spans="2:10" x14ac:dyDescent="0.25">
      <c r="C25" s="131"/>
      <c r="D25" s="151"/>
      <c r="E25" s="131"/>
      <c r="G25" s="153"/>
      <c r="I25" s="153">
        <f t="shared" si="0"/>
        <v>0</v>
      </c>
    </row>
    <row r="26" spans="2:10" x14ac:dyDescent="0.25">
      <c r="B26" t="s">
        <v>112</v>
      </c>
      <c r="C26" s="131">
        <v>11328</v>
      </c>
      <c r="D26" s="151"/>
      <c r="E26" s="131">
        <v>15812</v>
      </c>
      <c r="G26" s="153">
        <v>24780</v>
      </c>
      <c r="I26" s="153">
        <f t="shared" si="0"/>
        <v>8968</v>
      </c>
    </row>
    <row r="27" spans="2:10" x14ac:dyDescent="0.25">
      <c r="C27" s="131"/>
      <c r="D27" s="151"/>
      <c r="E27" s="131"/>
      <c r="G27" s="153"/>
      <c r="I27" s="153">
        <f t="shared" si="0"/>
        <v>0</v>
      </c>
    </row>
    <row r="28" spans="2:10" x14ac:dyDescent="0.25">
      <c r="B28" t="s">
        <v>130</v>
      </c>
      <c r="C28" s="131">
        <v>64950</v>
      </c>
      <c r="D28" s="151"/>
      <c r="E28" s="131">
        <v>68250</v>
      </c>
      <c r="G28" s="153">
        <v>79650</v>
      </c>
      <c r="I28" s="153">
        <f t="shared" si="0"/>
        <v>11400</v>
      </c>
    </row>
    <row r="29" spans="2:10" x14ac:dyDescent="0.25">
      <c r="C29" s="131"/>
      <c r="D29" s="151"/>
      <c r="E29" s="131">
        <v>19470</v>
      </c>
      <c r="G29" s="153">
        <v>64310</v>
      </c>
      <c r="I29" s="153">
        <f t="shared" si="0"/>
        <v>44840</v>
      </c>
    </row>
    <row r="30" spans="2:10" x14ac:dyDescent="0.25">
      <c r="B30" t="s">
        <v>118</v>
      </c>
      <c r="C30" s="131"/>
      <c r="D30" s="151"/>
      <c r="E30" s="131">
        <v>19894.8</v>
      </c>
      <c r="G30" s="153">
        <v>19894.8</v>
      </c>
      <c r="I30" s="153">
        <f t="shared" si="0"/>
        <v>0</v>
      </c>
    </row>
    <row r="31" spans="2:10" x14ac:dyDescent="0.25">
      <c r="C31" s="131"/>
      <c r="D31" s="151"/>
      <c r="E31" s="131"/>
      <c r="I31" s="153">
        <f t="shared" si="0"/>
        <v>0</v>
      </c>
    </row>
    <row r="32" spans="2:10" x14ac:dyDescent="0.25">
      <c r="B32" t="s">
        <v>120</v>
      </c>
      <c r="C32" s="131"/>
      <c r="D32" s="151"/>
      <c r="E32" s="131">
        <v>112796.2</v>
      </c>
      <c r="G32" s="153">
        <v>112796.2</v>
      </c>
      <c r="I32" s="153">
        <f t="shared" si="0"/>
        <v>0</v>
      </c>
    </row>
    <row r="33" spans="3:9" x14ac:dyDescent="0.25">
      <c r="C33" s="131">
        <f>SUM(C7:C32)</f>
        <v>22721756.580000002</v>
      </c>
      <c r="D33" s="131"/>
      <c r="E33" s="131">
        <f>SUM(E7:E32)</f>
        <v>34388144</v>
      </c>
      <c r="G33" s="153">
        <f ca="1">SUM(G7:G34)</f>
        <v>684989132020.85449</v>
      </c>
      <c r="I33" s="153">
        <f ca="1">G33-E33</f>
        <v>684954743876.85449</v>
      </c>
    </row>
    <row r="34" spans="3:9" x14ac:dyDescent="0.25">
      <c r="C34" s="131"/>
      <c r="E34" s="131">
        <v>34388144</v>
      </c>
      <c r="G34" s="153"/>
      <c r="I34" s="153">
        <f ca="1">SUM(I7:I33)</f>
        <v>684973451549.6145</v>
      </c>
    </row>
    <row r="35" spans="3:9" x14ac:dyDescent="0.25">
      <c r="C35" s="131"/>
      <c r="E35" s="151"/>
    </row>
    <row r="36" spans="3:9" x14ac:dyDescent="0.25">
      <c r="C36" s="131"/>
    </row>
    <row r="37" spans="3:9" x14ac:dyDescent="0.25">
      <c r="C37" s="131"/>
      <c r="E37" s="153">
        <f ca="1">G33-E33</f>
        <v>684954743876.85449</v>
      </c>
    </row>
    <row r="38" spans="3:9" x14ac:dyDescent="0.25">
      <c r="C38" s="131"/>
    </row>
    <row r="39" spans="3:9" x14ac:dyDescent="0.25">
      <c r="C39" s="131"/>
    </row>
    <row r="40" spans="3:9" x14ac:dyDescent="0.25">
      <c r="C40" s="131"/>
    </row>
    <row r="41" spans="3:9" x14ac:dyDescent="0.25">
      <c r="C41" s="131"/>
    </row>
    <row r="42" spans="3:9" x14ac:dyDescent="0.25">
      <c r="C42" s="131"/>
    </row>
    <row r="43" spans="3:9" x14ac:dyDescent="0.25">
      <c r="C43" s="131"/>
    </row>
    <row r="44" spans="3:9" x14ac:dyDescent="0.25">
      <c r="C44" s="131"/>
    </row>
    <row r="45" spans="3:9" x14ac:dyDescent="0.25">
      <c r="C45" s="1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122</v>
      </c>
      <c r="D4" s="155">
        <v>33027328</v>
      </c>
      <c r="E4" s="153">
        <f>D4-F4</f>
        <v>5277429</v>
      </c>
      <c r="F4" s="153">
        <v>27749899</v>
      </c>
    </row>
    <row r="5" spans="3:6" x14ac:dyDescent="0.25">
      <c r="D5" s="155">
        <v>25312940</v>
      </c>
      <c r="E5" s="153">
        <f t="shared" ref="E5:E47" si="0">D5-F5</f>
        <v>5003600</v>
      </c>
      <c r="F5" s="153">
        <v>20309340</v>
      </c>
    </row>
    <row r="6" spans="3:6" x14ac:dyDescent="0.25">
      <c r="D6" s="155">
        <v>950219.53</v>
      </c>
      <c r="E6" s="153">
        <f t="shared" si="0"/>
        <v>0</v>
      </c>
      <c r="F6" s="153">
        <v>950219.53</v>
      </c>
    </row>
    <row r="7" spans="3:6" x14ac:dyDescent="0.25">
      <c r="D7" s="155"/>
      <c r="E7" s="153">
        <f t="shared" si="0"/>
        <v>0</v>
      </c>
      <c r="F7" s="153"/>
    </row>
    <row r="8" spans="3:6" x14ac:dyDescent="0.25">
      <c r="C8" t="s">
        <v>129</v>
      </c>
      <c r="D8" s="155">
        <v>9145966.3499999996</v>
      </c>
      <c r="E8" s="153">
        <f t="shared" si="0"/>
        <v>861755.34999999963</v>
      </c>
      <c r="F8" s="153">
        <v>8284211</v>
      </c>
    </row>
    <row r="9" spans="3:6" x14ac:dyDescent="0.25">
      <c r="D9" s="155"/>
      <c r="E9" s="153">
        <f t="shared" si="0"/>
        <v>0</v>
      </c>
      <c r="F9" s="153"/>
    </row>
    <row r="10" spans="3:6" x14ac:dyDescent="0.25">
      <c r="C10" t="s">
        <v>107</v>
      </c>
      <c r="D10" s="155">
        <v>3931038.46</v>
      </c>
      <c r="E10" s="153">
        <f t="shared" si="0"/>
        <v>687042.52</v>
      </c>
      <c r="F10" s="153">
        <v>3243995.94</v>
      </c>
    </row>
    <row r="11" spans="3:6" x14ac:dyDescent="0.25">
      <c r="D11" s="155">
        <v>3946454.51</v>
      </c>
      <c r="E11" s="153">
        <f t="shared" si="0"/>
        <v>688790.78999999957</v>
      </c>
      <c r="F11" s="153">
        <v>3257663.72</v>
      </c>
    </row>
    <row r="12" spans="3:6" x14ac:dyDescent="0.25">
      <c r="D12" s="155">
        <v>567524.13</v>
      </c>
      <c r="E12" s="153">
        <f t="shared" si="0"/>
        <v>100708.5</v>
      </c>
      <c r="F12" s="153">
        <v>466815.63</v>
      </c>
    </row>
    <row r="13" spans="3:6" x14ac:dyDescent="0.25">
      <c r="D13" s="155"/>
      <c r="E13" s="153">
        <f t="shared" si="0"/>
        <v>0</v>
      </c>
      <c r="F13" s="153"/>
    </row>
    <row r="14" spans="3:6" x14ac:dyDescent="0.25">
      <c r="C14" t="s">
        <v>108</v>
      </c>
      <c r="D14" s="155">
        <v>1030721.25</v>
      </c>
      <c r="E14" s="153">
        <f t="shared" si="0"/>
        <v>193317</v>
      </c>
      <c r="F14" s="153">
        <v>837404.25</v>
      </c>
    </row>
    <row r="15" spans="3:6" x14ac:dyDescent="0.25">
      <c r="D15" s="155">
        <v>1086183.3799999999</v>
      </c>
      <c r="E15" s="153">
        <f t="shared" si="0"/>
        <v>215143.32999999984</v>
      </c>
      <c r="F15" s="153">
        <v>871040.05</v>
      </c>
    </row>
    <row r="16" spans="3:6" x14ac:dyDescent="0.25">
      <c r="D16" s="155">
        <v>1438040.96</v>
      </c>
      <c r="E16" s="153">
        <f t="shared" si="0"/>
        <v>611826.05999999994</v>
      </c>
      <c r="F16" s="153">
        <v>826214.9</v>
      </c>
    </row>
    <row r="17" spans="3:6" x14ac:dyDescent="0.25">
      <c r="D17" s="155"/>
      <c r="E17" s="153">
        <f t="shared" si="0"/>
        <v>0</v>
      </c>
      <c r="F17" s="153"/>
    </row>
    <row r="18" spans="3:6" x14ac:dyDescent="0.25">
      <c r="C18" t="s">
        <v>132</v>
      </c>
      <c r="D18" s="155">
        <v>10195.200000000001</v>
      </c>
      <c r="E18" s="153">
        <f t="shared" si="0"/>
        <v>0</v>
      </c>
      <c r="F18" s="153">
        <v>10195.200000000001</v>
      </c>
    </row>
    <row r="19" spans="3:6" x14ac:dyDescent="0.25">
      <c r="D19" s="155"/>
      <c r="E19" s="153">
        <f t="shared" si="0"/>
        <v>0</v>
      </c>
      <c r="F19" s="153"/>
    </row>
    <row r="20" spans="3:6" x14ac:dyDescent="0.25">
      <c r="C20" t="s">
        <v>110</v>
      </c>
      <c r="D20" s="155">
        <v>78043.289999999994</v>
      </c>
      <c r="E20" s="153">
        <f t="shared" si="0"/>
        <v>0</v>
      </c>
      <c r="F20" s="153">
        <v>78043.289999999994</v>
      </c>
    </row>
    <row r="21" spans="3:6" x14ac:dyDescent="0.25">
      <c r="D21" s="155">
        <v>282911.43</v>
      </c>
      <c r="E21" s="153">
        <f t="shared" si="0"/>
        <v>99872.419999999984</v>
      </c>
      <c r="F21" s="153">
        <v>183039.01</v>
      </c>
    </row>
    <row r="22" spans="3:6" x14ac:dyDescent="0.25">
      <c r="E22" s="153">
        <f t="shared" si="0"/>
        <v>0</v>
      </c>
      <c r="F22" s="153"/>
    </row>
    <row r="23" spans="3:6" x14ac:dyDescent="0.25">
      <c r="C23" t="s">
        <v>111</v>
      </c>
      <c r="D23" s="155">
        <v>87320</v>
      </c>
      <c r="E23" s="153">
        <f t="shared" si="0"/>
        <v>17464</v>
      </c>
      <c r="F23" s="153">
        <v>69856</v>
      </c>
    </row>
    <row r="24" spans="3:6" x14ac:dyDescent="0.25">
      <c r="D24" s="155">
        <v>85596.98</v>
      </c>
      <c r="E24" s="153">
        <f t="shared" si="0"/>
        <v>0</v>
      </c>
      <c r="F24" s="153">
        <v>85596.98</v>
      </c>
    </row>
    <row r="25" spans="3:6" x14ac:dyDescent="0.25">
      <c r="E25" s="153">
        <f t="shared" si="0"/>
        <v>0</v>
      </c>
      <c r="F25" s="153"/>
    </row>
    <row r="26" spans="3:6" x14ac:dyDescent="0.25">
      <c r="C26" t="s">
        <v>112</v>
      </c>
      <c r="D26" s="155">
        <v>59029</v>
      </c>
      <c r="E26" s="153">
        <f t="shared" si="0"/>
        <v>4484</v>
      </c>
      <c r="F26" s="153">
        <v>54545</v>
      </c>
    </row>
    <row r="27" spans="3:6" x14ac:dyDescent="0.25">
      <c r="E27" s="153">
        <f t="shared" si="0"/>
        <v>0</v>
      </c>
      <c r="F27" s="153"/>
    </row>
    <row r="28" spans="3:6" x14ac:dyDescent="0.25">
      <c r="C28" t="s">
        <v>114</v>
      </c>
      <c r="D28" s="153">
        <v>103069.46</v>
      </c>
      <c r="E28" s="153">
        <f t="shared" si="0"/>
        <v>23419.460000000006</v>
      </c>
      <c r="F28" s="153">
        <v>79650</v>
      </c>
    </row>
    <row r="29" spans="3:6" x14ac:dyDescent="0.25">
      <c r="D29" s="153">
        <v>64310</v>
      </c>
      <c r="E29" s="153">
        <f t="shared" si="0"/>
        <v>0</v>
      </c>
      <c r="F29" s="153">
        <v>64310</v>
      </c>
    </row>
    <row r="30" spans="3:6" x14ac:dyDescent="0.25">
      <c r="D30" s="153">
        <v>181310</v>
      </c>
      <c r="E30" s="153">
        <f t="shared" si="0"/>
        <v>0</v>
      </c>
      <c r="F30" s="153">
        <v>181310</v>
      </c>
    </row>
    <row r="31" spans="3:6" x14ac:dyDescent="0.25">
      <c r="E31" s="153">
        <f t="shared" si="0"/>
        <v>0</v>
      </c>
      <c r="F31" s="153"/>
    </row>
    <row r="32" spans="3:6" x14ac:dyDescent="0.25">
      <c r="C32" t="s">
        <v>115</v>
      </c>
      <c r="D32" s="153">
        <v>540156.80000000005</v>
      </c>
      <c r="E32" s="153">
        <f t="shared" si="0"/>
        <v>540156.80000000005</v>
      </c>
      <c r="F32" s="153"/>
    </row>
    <row r="33" spans="3:6" x14ac:dyDescent="0.25">
      <c r="E33" s="153">
        <f t="shared" si="0"/>
        <v>0</v>
      </c>
      <c r="F33" s="153"/>
    </row>
    <row r="34" spans="3:6" x14ac:dyDescent="0.25">
      <c r="C34" t="s">
        <v>117</v>
      </c>
      <c r="D34" s="153">
        <v>1404650</v>
      </c>
      <c r="E34" s="153">
        <f t="shared" si="0"/>
        <v>568500</v>
      </c>
      <c r="F34" s="153">
        <v>836150</v>
      </c>
    </row>
    <row r="35" spans="3:6" x14ac:dyDescent="0.25">
      <c r="E35" s="153">
        <f t="shared" si="0"/>
        <v>0</v>
      </c>
      <c r="F35" s="153"/>
    </row>
    <row r="36" spans="3:6" x14ac:dyDescent="0.25">
      <c r="C36" t="s">
        <v>118</v>
      </c>
      <c r="D36" s="153">
        <v>428765.46</v>
      </c>
      <c r="E36" s="153">
        <f t="shared" si="0"/>
        <v>0</v>
      </c>
      <c r="F36" s="153">
        <v>428765.46</v>
      </c>
    </row>
    <row r="37" spans="3:6" x14ac:dyDescent="0.25">
      <c r="D37" s="153">
        <v>121897.07</v>
      </c>
      <c r="E37" s="153">
        <f>D37-F37</f>
        <v>102002.27</v>
      </c>
      <c r="F37" s="153">
        <v>19894.8</v>
      </c>
    </row>
    <row r="38" spans="3:6" x14ac:dyDescent="0.25">
      <c r="D38" s="153"/>
      <c r="E38" s="153">
        <f t="shared" si="0"/>
        <v>0</v>
      </c>
      <c r="F38" s="153"/>
    </row>
    <row r="39" spans="3:6" x14ac:dyDescent="0.25">
      <c r="C39" t="s">
        <v>120</v>
      </c>
      <c r="D39" s="153">
        <v>112796.2</v>
      </c>
      <c r="E39" s="153">
        <f t="shared" si="0"/>
        <v>0</v>
      </c>
      <c r="F39" s="153">
        <v>112796.2</v>
      </c>
    </row>
    <row r="40" spans="3:6" x14ac:dyDescent="0.25">
      <c r="D40" s="153"/>
      <c r="E40" s="153">
        <f t="shared" si="0"/>
        <v>0</v>
      </c>
      <c r="F40" s="153"/>
    </row>
    <row r="41" spans="3:6" x14ac:dyDescent="0.25">
      <c r="C41" t="s">
        <v>123</v>
      </c>
      <c r="D41" s="153">
        <v>984526.08</v>
      </c>
      <c r="E41" s="153">
        <f t="shared" si="0"/>
        <v>984526.08</v>
      </c>
      <c r="F41" s="153"/>
    </row>
    <row r="42" spans="3:6" x14ac:dyDescent="0.25">
      <c r="D42" s="153">
        <v>97350</v>
      </c>
      <c r="E42" s="153">
        <f t="shared" si="0"/>
        <v>97350</v>
      </c>
      <c r="F42" s="153"/>
    </row>
    <row r="43" spans="3:6" x14ac:dyDescent="0.25">
      <c r="D43" s="153"/>
      <c r="E43" s="153">
        <f t="shared" si="0"/>
        <v>0</v>
      </c>
      <c r="F43" s="153"/>
    </row>
    <row r="44" spans="3:6" x14ac:dyDescent="0.25">
      <c r="D44" s="153"/>
      <c r="E44" s="153">
        <f t="shared" si="0"/>
        <v>0</v>
      </c>
      <c r="F44" s="153"/>
    </row>
    <row r="45" spans="3:6" x14ac:dyDescent="0.25">
      <c r="D45" s="153"/>
      <c r="E45" s="153">
        <f t="shared" si="0"/>
        <v>0</v>
      </c>
      <c r="F45" s="153"/>
    </row>
    <row r="46" spans="3:6" x14ac:dyDescent="0.25">
      <c r="D46" s="153"/>
      <c r="E46" s="153">
        <f t="shared" si="0"/>
        <v>0</v>
      </c>
      <c r="F46" s="153"/>
    </row>
    <row r="47" spans="3:6" x14ac:dyDescent="0.25">
      <c r="D47" s="153">
        <f>SUM(D4:D46)</f>
        <v>85078343.539999977</v>
      </c>
      <c r="E47" s="153">
        <f t="shared" si="0"/>
        <v>16077387.579999983</v>
      </c>
      <c r="F47" s="153">
        <f t="shared" ref="F47" si="1">SUM(F4:F46)</f>
        <v>69000955.959999993</v>
      </c>
    </row>
    <row r="48" spans="3:6" x14ac:dyDescent="0.25">
      <c r="F48" s="153"/>
    </row>
    <row r="56" spans="4:4" x14ac:dyDescent="0.25">
      <c r="D56" s="155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2023-09-05T16:30:54Z</cp:lastPrinted>
  <dcterms:created xsi:type="dcterms:W3CDTF">2022-07-08T18:31:59Z</dcterms:created>
  <dcterms:modified xsi:type="dcterms:W3CDTF">2023-09-07T13:10:49Z</dcterms:modified>
</cp:coreProperties>
</file>