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0.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1.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4.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5.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6.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7.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https://hacienda365-my.sharepoint.com/personal/htaveras_hacienda_gov_do/Documents/Escritorio/OAI Capgefi/Estadística Institucional acumulada al 1er  trimestre 2026/"/>
    </mc:Choice>
  </mc:AlternateContent>
  <xr:revisionPtr revIDLastSave="0" documentId="8_{3753D233-0A7F-4205-A604-283E8FC305E1}" xr6:coauthVersionLast="47" xr6:coauthVersionMax="47" xr10:uidLastSave="{00000000-0000-0000-0000-000000000000}"/>
  <bookViews>
    <workbookView xWindow="-120" yWindow="-120" windowWidth="29040" windowHeight="15720" tabRatio="843" xr2:uid="{00000000-000D-0000-FFFF-FFFF00000000}"/>
  </bookViews>
  <sheets>
    <sheet name="Programación Académica" sheetId="4" r:id="rId1"/>
    <sheet name="Solicitudes Admitidas" sheetId="23" r:id="rId2"/>
    <sheet name="Solicitud x Acción Capacitación" sheetId="27" r:id="rId3"/>
    <sheet name="Reposiciones Admitidas" sheetId="28" r:id="rId4"/>
    <sheet name="Acciones y Partici. Resumen" sheetId="25" r:id="rId5"/>
    <sheet name="Participantes que iniciaron" sheetId="29" r:id="rId6"/>
    <sheet name="Concluidos X AcciónCapacitación" sheetId="30" r:id="rId7"/>
    <sheet name="Acciones Capacita q. Culminaron" sheetId="9" r:id="rId8"/>
    <sheet name="Participantes que Culminaron" sheetId="8" r:id="rId9"/>
    <sheet name="Egresados X Acción de Capacita" sheetId="31" r:id="rId10"/>
    <sheet name="Egreso" sheetId="21" r:id="rId11"/>
    <sheet name="Usuarios Centro Documentación" sheetId="12" r:id="rId12"/>
    <sheet name="Postulantes Beca Capacitación" sheetId="32" r:id="rId13"/>
    <sheet name="Becados en Capacitación" sheetId="33" r:id="rId14"/>
  </sheets>
  <externalReferences>
    <externalReference r:id="rId15"/>
    <externalReference r:id="rId16"/>
    <externalReference r:id="rId17"/>
    <externalReference r:id="rId18"/>
  </externalReferences>
  <definedNames>
    <definedName name="_xlnm._FilterDatabase" localSheetId="2" hidden="1">'Solicitud x Acción Capacitación'!$A$11:$K$11</definedName>
    <definedName name="_xlnm._FilterDatabase" localSheetId="1" hidden="1">'Solicitudes Admitidas'!$A$9:$E$9</definedName>
    <definedName name="_xlnm.Print_Area" localSheetId="7">'Acciones Capacita q. Culminaron'!$A$1:$G$46</definedName>
    <definedName name="_xlnm.Print_Area" localSheetId="4">'Acciones y Partici. Resumen'!$A$1:$F$39</definedName>
    <definedName name="_xlnm.Print_Area" localSheetId="13">'Becados en Capacitación'!$F$1:$P$57</definedName>
    <definedName name="_xlnm.Print_Area" localSheetId="6">'Concluidos X AcciónCapacitación'!$A$1:$Y$113</definedName>
    <definedName name="_xlnm.Print_Area" localSheetId="9">'Egresados X Acción de Capacita'!$A$1:$U$62</definedName>
    <definedName name="_xlnm.Print_Area" localSheetId="10">Egreso!$A$1:$F$40</definedName>
    <definedName name="_xlnm.Print_Area" localSheetId="8">'Participantes que Culminaron'!$A$1:$K$67</definedName>
    <definedName name="_xlnm.Print_Area" localSheetId="12">'Postulantes Beca Capacitación'!$A$1:$K$102</definedName>
    <definedName name="_xlnm.Print_Area" localSheetId="0">'Programación Académica'!$A$1:$J$29</definedName>
    <definedName name="_xlnm.Print_Area" localSheetId="1">'Solicitudes Admitidas'!$A$1:$G$363</definedName>
    <definedName name="_xlnm.Print_Area" localSheetId="11">'Usuarios Centro Documentación'!$A$1:$S$36</definedName>
    <definedName name="P" localSheetId="7">'Acciones Capacita q. Culminaron'!$A$4:$G$51</definedName>
    <definedName name="P" localSheetId="4">'Acciones y Partici. Resumen'!$A$2:$F$39</definedName>
    <definedName name="P" localSheetId="8">'Participantes que Culminaron'!$A$4:$H$60</definedName>
    <definedName name="P" localSheetId="11">'Usuarios Centro Documentación'!$A$6:$AE$39</definedName>
    <definedName name="Print_Area" localSheetId="13">'Becados en Capacitación'!$F$1:$O$56</definedName>
    <definedName name="Print_Area" localSheetId="12">'Postulantes Beca Capacitación'!$A$8:$K$83</definedName>
    <definedName name="_xlnm.Print_Titles" localSheetId="12">'Postulantes Beca Capacitación'!$1:$6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32" l="1"/>
  <c r="C36" i="32"/>
  <c r="C37" i="32"/>
  <c r="C27" i="32"/>
  <c r="C28" i="32"/>
  <c r="C29" i="32"/>
  <c r="C30" i="32"/>
  <c r="C31" i="32"/>
  <c r="C32" i="32"/>
  <c r="C33" i="32"/>
  <c r="C34" i="32"/>
  <c r="N10" i="33"/>
  <c r="C71" i="33"/>
  <c r="B71" i="33"/>
  <c r="C72" i="33"/>
  <c r="B72" i="33"/>
  <c r="D71" i="33"/>
  <c r="D72" i="33" s="1"/>
  <c r="D55" i="33"/>
  <c r="D63" i="33" s="1"/>
  <c r="D64" i="33" s="1"/>
  <c r="I10" i="33" s="1"/>
  <c r="I11" i="33" s="1"/>
  <c r="C55" i="33"/>
  <c r="C63" i="33" s="1"/>
  <c r="B55" i="33"/>
  <c r="B63" i="33" s="1"/>
  <c r="B64" i="33" s="1"/>
  <c r="H10" i="33" s="1"/>
  <c r="E54" i="33"/>
  <c r="E53" i="33"/>
  <c r="E52" i="33"/>
  <c r="E51" i="33"/>
  <c r="E50" i="33"/>
  <c r="E49" i="33"/>
  <c r="E48" i="33"/>
  <c r="E47" i="33"/>
  <c r="E46" i="33"/>
  <c r="E45" i="33"/>
  <c r="E44" i="33"/>
  <c r="E43" i="33"/>
  <c r="E55" i="33" s="1"/>
  <c r="C35" i="33"/>
  <c r="B35" i="33"/>
  <c r="D34" i="33"/>
  <c r="D33" i="33"/>
  <c r="D32" i="33"/>
  <c r="D31" i="33"/>
  <c r="D30" i="33"/>
  <c r="D29" i="33"/>
  <c r="D28" i="33"/>
  <c r="D27" i="33"/>
  <c r="D26" i="33"/>
  <c r="D25" i="33"/>
  <c r="D24" i="33"/>
  <c r="D23" i="33"/>
  <c r="D35" i="33" s="1"/>
  <c r="B17" i="33"/>
  <c r="N11" i="33"/>
  <c r="L10" i="33"/>
  <c r="L11" i="33" s="1"/>
  <c r="K10" i="33"/>
  <c r="K11" i="33" s="1"/>
  <c r="B101" i="32"/>
  <c r="A86" i="32"/>
  <c r="A75" i="32"/>
  <c r="A60" i="32"/>
  <c r="A48" i="32"/>
  <c r="A22" i="32"/>
  <c r="A13" i="32"/>
  <c r="T38" i="31"/>
  <c r="U38" i="31"/>
  <c r="J26" i="21"/>
  <c r="J27" i="21"/>
  <c r="AC58" i="31"/>
  <c r="AC57" i="31"/>
  <c r="AC56" i="31"/>
  <c r="AC55" i="31"/>
  <c r="AC54" i="31"/>
  <c r="AC53" i="31"/>
  <c r="AC59" i="31" s="1"/>
  <c r="T37" i="31"/>
  <c r="T36" i="31"/>
  <c r="T35" i="31"/>
  <c r="T34" i="31"/>
  <c r="T33" i="31"/>
  <c r="T32" i="31"/>
  <c r="T31" i="31"/>
  <c r="T30" i="31"/>
  <c r="T29" i="31"/>
  <c r="T28" i="31"/>
  <c r="T27" i="31"/>
  <c r="T26" i="31"/>
  <c r="T25" i="31"/>
  <c r="T24" i="31"/>
  <c r="T23" i="31"/>
  <c r="T22" i="31"/>
  <c r="P18" i="8"/>
  <c r="N18" i="8"/>
  <c r="O18" i="8"/>
  <c r="N22" i="8"/>
  <c r="M22" i="8"/>
  <c r="P17" i="8"/>
  <c r="O17" i="8"/>
  <c r="M18" i="8"/>
  <c r="N17" i="8"/>
  <c r="M17" i="8"/>
  <c r="P13" i="8"/>
  <c r="P12" i="8"/>
  <c r="O13" i="8"/>
  <c r="O12" i="8"/>
  <c r="N13" i="8"/>
  <c r="N12" i="8"/>
  <c r="M13" i="8"/>
  <c r="M12" i="8"/>
  <c r="G24" i="8"/>
  <c r="G25" i="8" s="1"/>
  <c r="F24" i="8"/>
  <c r="F25" i="8" s="1"/>
  <c r="D24" i="8"/>
  <c r="D25" i="8" s="1"/>
  <c r="C24" i="8"/>
  <c r="C25" i="8" s="1"/>
  <c r="H23" i="8"/>
  <c r="I23" i="8" s="1"/>
  <c r="E23" i="8"/>
  <c r="K22" i="8"/>
  <c r="J22" i="8"/>
  <c r="H22" i="8"/>
  <c r="I22" i="8" s="1"/>
  <c r="E22" i="8"/>
  <c r="K21" i="8"/>
  <c r="K24" i="8" s="1"/>
  <c r="J21" i="8"/>
  <c r="J24" i="8" s="1"/>
  <c r="H21" i="8"/>
  <c r="I21" i="8" s="1"/>
  <c r="E21" i="8"/>
  <c r="H20" i="8"/>
  <c r="E20" i="8"/>
  <c r="E24" i="8" s="1"/>
  <c r="G19" i="8"/>
  <c r="F19" i="8"/>
  <c r="H19" i="8" s="1"/>
  <c r="D19" i="8"/>
  <c r="C19" i="8"/>
  <c r="E19" i="8" s="1"/>
  <c r="K18" i="8"/>
  <c r="J18" i="8"/>
  <c r="H18" i="8"/>
  <c r="I18" i="8" s="1"/>
  <c r="E18" i="8"/>
  <c r="K17" i="8"/>
  <c r="J17" i="8"/>
  <c r="H17" i="8"/>
  <c r="I17" i="8" s="1"/>
  <c r="E17" i="8"/>
  <c r="K16" i="8"/>
  <c r="J16" i="8"/>
  <c r="H16" i="8"/>
  <c r="I16" i="8" s="1"/>
  <c r="E16" i="8"/>
  <c r="K15" i="8"/>
  <c r="K19" i="8" s="1"/>
  <c r="J15" i="8"/>
  <c r="J19" i="8" s="1"/>
  <c r="H15" i="8"/>
  <c r="I15" i="8" s="1"/>
  <c r="E15" i="8"/>
  <c r="E25" i="9"/>
  <c r="F25" i="9"/>
  <c r="D25" i="9"/>
  <c r="M9" i="9" s="1"/>
  <c r="C25" i="9"/>
  <c r="L9" i="9" s="1"/>
  <c r="E16" i="9"/>
  <c r="M12" i="9"/>
  <c r="L12" i="9"/>
  <c r="L13" i="9" s="1"/>
  <c r="O5" i="9"/>
  <c r="N5" i="9"/>
  <c r="M5" i="9"/>
  <c r="L5" i="9"/>
  <c r="E24" i="9"/>
  <c r="E23" i="9"/>
  <c r="F22" i="9"/>
  <c r="E22" i="9"/>
  <c r="F21" i="9"/>
  <c r="E21" i="9"/>
  <c r="F20" i="9"/>
  <c r="E20" i="9"/>
  <c r="E19" i="9"/>
  <c r="F18" i="9"/>
  <c r="E18" i="9"/>
  <c r="F17" i="9"/>
  <c r="E17" i="9"/>
  <c r="F16" i="9"/>
  <c r="F15" i="9"/>
  <c r="E15" i="9"/>
  <c r="P104" i="30"/>
  <c r="Q104" i="30"/>
  <c r="S104" i="30"/>
  <c r="U104" i="30"/>
  <c r="V104" i="30"/>
  <c r="Y104" i="30"/>
  <c r="O104" i="30"/>
  <c r="P102" i="30"/>
  <c r="P105" i="30" s="1"/>
  <c r="Q102" i="30"/>
  <c r="Q105" i="30" s="1"/>
  <c r="S102" i="30"/>
  <c r="S105" i="30" s="1"/>
  <c r="U102" i="30"/>
  <c r="U105" i="30" s="1"/>
  <c r="V102" i="30"/>
  <c r="V105" i="30" s="1"/>
  <c r="Y102" i="30"/>
  <c r="Y105" i="30" s="1"/>
  <c r="O102" i="30"/>
  <c r="O105" i="30" s="1"/>
  <c r="I104" i="30"/>
  <c r="I102" i="30"/>
  <c r="I105" i="30" s="1"/>
  <c r="P99" i="30"/>
  <c r="Q99" i="30"/>
  <c r="S99" i="30"/>
  <c r="U99" i="30"/>
  <c r="V99" i="30"/>
  <c r="Y99" i="30"/>
  <c r="O99" i="30"/>
  <c r="I99" i="30"/>
  <c r="P97" i="30"/>
  <c r="Q97" i="30"/>
  <c r="S97" i="30"/>
  <c r="U97" i="30"/>
  <c r="V97" i="30"/>
  <c r="Y97" i="30"/>
  <c r="O97" i="30"/>
  <c r="I97" i="30"/>
  <c r="P88" i="30"/>
  <c r="Q88" i="30"/>
  <c r="S88" i="30"/>
  <c r="U88" i="30"/>
  <c r="V88" i="30"/>
  <c r="Y88" i="30"/>
  <c r="O88" i="30"/>
  <c r="I88" i="30"/>
  <c r="P84" i="30"/>
  <c r="P100" i="30" s="1"/>
  <c r="Q84" i="30"/>
  <c r="Q100" i="30" s="1"/>
  <c r="S84" i="30"/>
  <c r="S100" i="30" s="1"/>
  <c r="U84" i="30"/>
  <c r="U100" i="30" s="1"/>
  <c r="V84" i="30"/>
  <c r="V100" i="30" s="1"/>
  <c r="Y84" i="30"/>
  <c r="Y100" i="30" s="1"/>
  <c r="O84" i="30"/>
  <c r="O100" i="30" s="1"/>
  <c r="I84" i="30"/>
  <c r="P72" i="30"/>
  <c r="Q72" i="30"/>
  <c r="S72" i="30"/>
  <c r="U72" i="30"/>
  <c r="V72" i="30"/>
  <c r="Y72" i="30"/>
  <c r="O72" i="30"/>
  <c r="P69" i="30"/>
  <c r="Q69" i="30"/>
  <c r="S69" i="30"/>
  <c r="U69" i="30"/>
  <c r="V69" i="30"/>
  <c r="Y69" i="30"/>
  <c r="O69" i="30"/>
  <c r="I72" i="30"/>
  <c r="I69" i="30"/>
  <c r="P60" i="30"/>
  <c r="Q60" i="30"/>
  <c r="S60" i="30"/>
  <c r="U60" i="30"/>
  <c r="V60" i="30"/>
  <c r="Y60" i="30"/>
  <c r="O60" i="30"/>
  <c r="I60" i="30"/>
  <c r="P54" i="30"/>
  <c r="P73" i="30" s="1"/>
  <c r="Q54" i="30"/>
  <c r="Q73" i="30" s="1"/>
  <c r="S54" i="30"/>
  <c r="S73" i="30" s="1"/>
  <c r="U54" i="30"/>
  <c r="U73" i="30" s="1"/>
  <c r="V54" i="30"/>
  <c r="V73" i="30" s="1"/>
  <c r="Y54" i="30"/>
  <c r="Y73" i="30" s="1"/>
  <c r="O54" i="30"/>
  <c r="O73" i="30" s="1"/>
  <c r="I54" i="30"/>
  <c r="I73" i="30" s="1"/>
  <c r="Y26" i="30"/>
  <c r="V26" i="30"/>
  <c r="U26" i="30"/>
  <c r="S26" i="30"/>
  <c r="Q26" i="30"/>
  <c r="P26" i="30"/>
  <c r="O26" i="30"/>
  <c r="I26" i="30"/>
  <c r="Y22" i="30"/>
  <c r="V22" i="30"/>
  <c r="U22" i="30"/>
  <c r="S22" i="30"/>
  <c r="S27" i="30" s="1"/>
  <c r="S106" i="30" s="1"/>
  <c r="Q22" i="30"/>
  <c r="Q27" i="30" s="1"/>
  <c r="Q106" i="30" s="1"/>
  <c r="P22" i="30"/>
  <c r="P27" i="30" s="1"/>
  <c r="P106" i="30" s="1"/>
  <c r="O22" i="30"/>
  <c r="O27" i="30" s="1"/>
  <c r="O106" i="30" s="1"/>
  <c r="I22" i="30"/>
  <c r="I27" i="30" s="1"/>
  <c r="J82" i="29"/>
  <c r="B82" i="28"/>
  <c r="D82" i="28"/>
  <c r="C82" i="28"/>
  <c r="J361" i="27"/>
  <c r="I361" i="27"/>
  <c r="F361" i="27"/>
  <c r="E361" i="27"/>
  <c r="D361" i="27"/>
  <c r="C361" i="27"/>
  <c r="A361" i="27"/>
  <c r="B360" i="27"/>
  <c r="B359" i="27"/>
  <c r="B358" i="27"/>
  <c r="G357" i="27"/>
  <c r="B357" i="27"/>
  <c r="B356" i="27"/>
  <c r="B355" i="27"/>
  <c r="B354" i="27"/>
  <c r="G353" i="27"/>
  <c r="B353" i="27"/>
  <c r="B352" i="27"/>
  <c r="B351" i="27"/>
  <c r="B350" i="27"/>
  <c r="B349" i="27"/>
  <c r="B348" i="27"/>
  <c r="B347" i="27"/>
  <c r="G346" i="27"/>
  <c r="B346" i="27"/>
  <c r="B345" i="27"/>
  <c r="K344" i="27"/>
  <c r="G344" i="27"/>
  <c r="H344" i="27" s="1"/>
  <c r="B344" i="27"/>
  <c r="G343" i="27"/>
  <c r="B343" i="27"/>
  <c r="B342" i="27"/>
  <c r="B341" i="27"/>
  <c r="B340" i="27"/>
  <c r="B339" i="27"/>
  <c r="G338" i="27"/>
  <c r="B338" i="27"/>
  <c r="B337" i="27"/>
  <c r="G336" i="27"/>
  <c r="B336" i="27"/>
  <c r="B335" i="27"/>
  <c r="B334" i="27"/>
  <c r="B333" i="27"/>
  <c r="B332" i="27"/>
  <c r="K331" i="27"/>
  <c r="G331" i="27"/>
  <c r="H331" i="27" s="1"/>
  <c r="B331" i="27"/>
  <c r="G330" i="27"/>
  <c r="B330" i="27"/>
  <c r="K329" i="27"/>
  <c r="G329" i="27"/>
  <c r="H329" i="27" s="1"/>
  <c r="B329" i="27"/>
  <c r="B328" i="27"/>
  <c r="K327" i="27"/>
  <c r="G327" i="27"/>
  <c r="H327" i="27" s="1"/>
  <c r="B327" i="27"/>
  <c r="B326" i="27"/>
  <c r="B325" i="27"/>
  <c r="B324" i="27"/>
  <c r="B323" i="27"/>
  <c r="B322" i="27"/>
  <c r="B321" i="27"/>
  <c r="K320" i="27"/>
  <c r="G320" i="27"/>
  <c r="H320" i="27" s="1"/>
  <c r="B320" i="27"/>
  <c r="G319" i="27"/>
  <c r="B319" i="27"/>
  <c r="B318" i="27"/>
  <c r="B317" i="27"/>
  <c r="G316" i="27"/>
  <c r="B316" i="27"/>
  <c r="B315" i="27"/>
  <c r="G314" i="27"/>
  <c r="B314" i="27"/>
  <c r="B313" i="27"/>
  <c r="G312" i="27"/>
  <c r="B312" i="27"/>
  <c r="B311" i="27"/>
  <c r="G310" i="27"/>
  <c r="B310" i="27"/>
  <c r="B309" i="27"/>
  <c r="B308" i="27"/>
  <c r="B307" i="27"/>
  <c r="K306" i="27"/>
  <c r="G306" i="27"/>
  <c r="B306" i="27"/>
  <c r="B305" i="27"/>
  <c r="B304" i="27"/>
  <c r="B303" i="27"/>
  <c r="G302" i="27"/>
  <c r="B302" i="27"/>
  <c r="B301" i="27"/>
  <c r="B300" i="27"/>
  <c r="B299" i="27"/>
  <c r="G298" i="27"/>
  <c r="B298" i="27"/>
  <c r="B297" i="27"/>
  <c r="K296" i="27"/>
  <c r="G296" i="27"/>
  <c r="H296" i="27" s="1"/>
  <c r="B296" i="27"/>
  <c r="B295" i="27"/>
  <c r="B294" i="27"/>
  <c r="G293" i="27"/>
  <c r="B293" i="27"/>
  <c r="B292" i="27"/>
  <c r="B291" i="27"/>
  <c r="B290" i="27"/>
  <c r="K289" i="27"/>
  <c r="G289" i="27"/>
  <c r="H289" i="27" s="1"/>
  <c r="B289" i="27"/>
  <c r="B288" i="27"/>
  <c r="B287" i="27"/>
  <c r="K286" i="27"/>
  <c r="G286" i="27"/>
  <c r="H286" i="27" s="1"/>
  <c r="B286" i="27"/>
  <c r="G285" i="27"/>
  <c r="B285" i="27"/>
  <c r="G284" i="27"/>
  <c r="B284" i="27"/>
  <c r="B283" i="27"/>
  <c r="B282" i="27"/>
  <c r="G281" i="27"/>
  <c r="B281" i="27"/>
  <c r="G280" i="27"/>
  <c r="B280" i="27"/>
  <c r="G279" i="27"/>
  <c r="B279" i="27"/>
  <c r="K278" i="27"/>
  <c r="G278" i="27"/>
  <c r="H278" i="27" s="1"/>
  <c r="B278" i="27"/>
  <c r="B277" i="27"/>
  <c r="B276" i="27"/>
  <c r="B275" i="27"/>
  <c r="B274" i="27"/>
  <c r="B273" i="27"/>
  <c r="B272" i="27"/>
  <c r="B271" i="27"/>
  <c r="B270" i="27"/>
  <c r="B269" i="27"/>
  <c r="G268" i="27"/>
  <c r="B268" i="27"/>
  <c r="G267" i="27"/>
  <c r="B267" i="27"/>
  <c r="B266" i="27"/>
  <c r="G265" i="27"/>
  <c r="B265" i="27"/>
  <c r="B264" i="27"/>
  <c r="B263" i="27"/>
  <c r="B262" i="27"/>
  <c r="B261" i="27"/>
  <c r="G260" i="27"/>
  <c r="B260" i="27"/>
  <c r="B259" i="27"/>
  <c r="B258" i="27"/>
  <c r="B257" i="27"/>
  <c r="B256" i="27"/>
  <c r="K255" i="27"/>
  <c r="G255" i="27"/>
  <c r="H255" i="27" s="1"/>
  <c r="B255" i="27"/>
  <c r="B254" i="27"/>
  <c r="B253" i="27"/>
  <c r="B252" i="27"/>
  <c r="B251" i="27"/>
  <c r="B250" i="27"/>
  <c r="G249" i="27"/>
  <c r="B249" i="27"/>
  <c r="B248" i="27"/>
  <c r="B247" i="27"/>
  <c r="B246" i="27"/>
  <c r="B245" i="27"/>
  <c r="K244" i="27"/>
  <c r="G244" i="27"/>
  <c r="H244" i="27" s="1"/>
  <c r="B244" i="27"/>
  <c r="B243" i="27"/>
  <c r="G242" i="27"/>
  <c r="B242" i="27"/>
  <c r="K241" i="27"/>
  <c r="G241" i="27"/>
  <c r="H241" i="27" s="1"/>
  <c r="B241" i="27"/>
  <c r="B240" i="27"/>
  <c r="G239" i="27"/>
  <c r="B239" i="27"/>
  <c r="G238" i="27"/>
  <c r="B238" i="27"/>
  <c r="B237" i="27"/>
  <c r="G236" i="27"/>
  <c r="B236" i="27"/>
  <c r="B235" i="27"/>
  <c r="G234" i="27"/>
  <c r="B234" i="27"/>
  <c r="B233" i="27"/>
  <c r="B232" i="27"/>
  <c r="B231" i="27"/>
  <c r="K230" i="27"/>
  <c r="G230" i="27"/>
  <c r="H230" i="27" s="1"/>
  <c r="B230" i="27"/>
  <c r="B229" i="27"/>
  <c r="B228" i="27"/>
  <c r="B227" i="27"/>
  <c r="G226" i="27"/>
  <c r="B226" i="27"/>
  <c r="G225" i="27"/>
  <c r="B225" i="27"/>
  <c r="G224" i="27"/>
  <c r="B224" i="27"/>
  <c r="B223" i="27"/>
  <c r="B222" i="27"/>
  <c r="G221" i="27"/>
  <c r="B221" i="27"/>
  <c r="B220" i="27"/>
  <c r="B219" i="27"/>
  <c r="K218" i="27"/>
  <c r="G218" i="27"/>
  <c r="H218" i="27" s="1"/>
  <c r="B218" i="27"/>
  <c r="B217" i="27"/>
  <c r="B216" i="27"/>
  <c r="G215" i="27"/>
  <c r="B215" i="27"/>
  <c r="B214" i="27"/>
  <c r="B213" i="27"/>
  <c r="B212" i="27"/>
  <c r="K211" i="27"/>
  <c r="G211" i="27"/>
  <c r="H211" i="27" s="1"/>
  <c r="B211" i="27"/>
  <c r="B210" i="27"/>
  <c r="K209" i="27"/>
  <c r="G209" i="27"/>
  <c r="H209" i="27" s="1"/>
  <c r="B209" i="27"/>
  <c r="B208" i="27"/>
  <c r="B207" i="27"/>
  <c r="B206" i="27"/>
  <c r="G205" i="27"/>
  <c r="B205" i="27"/>
  <c r="B204" i="27"/>
  <c r="G203" i="27"/>
  <c r="B203" i="27"/>
  <c r="B202" i="27"/>
  <c r="B201" i="27"/>
  <c r="B200" i="27"/>
  <c r="B199" i="27"/>
  <c r="B198" i="27"/>
  <c r="B197" i="27"/>
  <c r="K196" i="27"/>
  <c r="G196" i="27"/>
  <c r="H196" i="27" s="1"/>
  <c r="B196" i="27"/>
  <c r="B195" i="27"/>
  <c r="B194" i="27"/>
  <c r="G193" i="27"/>
  <c r="B193" i="27"/>
  <c r="G192" i="27"/>
  <c r="B192" i="27"/>
  <c r="B191" i="27"/>
  <c r="B190" i="27"/>
  <c r="B189" i="27"/>
  <c r="B188" i="27"/>
  <c r="B187" i="27"/>
  <c r="G186" i="27"/>
  <c r="B186" i="27"/>
  <c r="G185" i="27"/>
  <c r="B185" i="27"/>
  <c r="B184" i="27"/>
  <c r="B183" i="27"/>
  <c r="B182" i="27"/>
  <c r="K181" i="27"/>
  <c r="G181" i="27"/>
  <c r="H181" i="27" s="1"/>
  <c r="B181" i="27"/>
  <c r="K180" i="27"/>
  <c r="G180" i="27"/>
  <c r="H180" i="27" s="1"/>
  <c r="B180" i="27"/>
  <c r="B179" i="27"/>
  <c r="B178" i="27"/>
  <c r="K177" i="27"/>
  <c r="G177" i="27"/>
  <c r="H177" i="27" s="1"/>
  <c r="B177" i="27"/>
  <c r="B176" i="27"/>
  <c r="B175" i="27"/>
  <c r="B174" i="27"/>
  <c r="K173" i="27"/>
  <c r="G173" i="27"/>
  <c r="H173" i="27" s="1"/>
  <c r="B173" i="27"/>
  <c r="K172" i="27"/>
  <c r="G172" i="27"/>
  <c r="H172" i="27" s="1"/>
  <c r="B172" i="27"/>
  <c r="B171" i="27"/>
  <c r="B170" i="27"/>
  <c r="B169" i="27"/>
  <c r="B168" i="27"/>
  <c r="B167" i="27"/>
  <c r="G166" i="27"/>
  <c r="B166" i="27"/>
  <c r="B165" i="27"/>
  <c r="G164" i="27"/>
  <c r="B164" i="27"/>
  <c r="B163" i="27"/>
  <c r="B162" i="27"/>
  <c r="B161" i="27"/>
  <c r="B160" i="27"/>
  <c r="B159" i="27"/>
  <c r="B158" i="27"/>
  <c r="B157" i="27"/>
  <c r="B156" i="27"/>
  <c r="B155" i="27"/>
  <c r="G154" i="27"/>
  <c r="B154" i="27"/>
  <c r="B153" i="27"/>
  <c r="K152" i="27"/>
  <c r="G152" i="27"/>
  <c r="B152" i="27"/>
  <c r="B151" i="27"/>
  <c r="G150" i="27"/>
  <c r="B150" i="27"/>
  <c r="B149" i="27"/>
  <c r="G148" i="27"/>
  <c r="B148" i="27"/>
  <c r="G147" i="27"/>
  <c r="B147" i="27"/>
  <c r="B146" i="27"/>
  <c r="G145" i="27"/>
  <c r="B145" i="27"/>
  <c r="B144" i="27"/>
  <c r="G143" i="27"/>
  <c r="B143" i="27"/>
  <c r="B142" i="27"/>
  <c r="G141" i="27"/>
  <c r="B141" i="27"/>
  <c r="G140" i="27"/>
  <c r="B140" i="27"/>
  <c r="B139" i="27"/>
  <c r="B138" i="27"/>
  <c r="G137" i="27"/>
  <c r="B137" i="27"/>
  <c r="B136" i="27"/>
  <c r="B135" i="27"/>
  <c r="B134" i="27"/>
  <c r="B133" i="27"/>
  <c r="K132" i="27"/>
  <c r="G132" i="27"/>
  <c r="H132" i="27" s="1"/>
  <c r="B132" i="27"/>
  <c r="K131" i="27"/>
  <c r="G131" i="27"/>
  <c r="H131" i="27" s="1"/>
  <c r="B131" i="27"/>
  <c r="B130" i="27"/>
  <c r="B129" i="27"/>
  <c r="B128" i="27"/>
  <c r="B127" i="27"/>
  <c r="B126" i="27"/>
  <c r="K125" i="27"/>
  <c r="G125" i="27"/>
  <c r="H125" i="27" s="1"/>
  <c r="B125" i="27"/>
  <c r="G124" i="27"/>
  <c r="B124" i="27"/>
  <c r="B123" i="27"/>
  <c r="B122" i="27"/>
  <c r="B121" i="27"/>
  <c r="G120" i="27"/>
  <c r="B120" i="27"/>
  <c r="B119" i="27"/>
  <c r="G118" i="27"/>
  <c r="B118" i="27"/>
  <c r="B117" i="27"/>
  <c r="B116" i="27"/>
  <c r="B115" i="27"/>
  <c r="G114" i="27"/>
  <c r="B114" i="27"/>
  <c r="B113" i="27"/>
  <c r="B112" i="27"/>
  <c r="B111" i="27"/>
  <c r="B110" i="27"/>
  <c r="G109" i="27"/>
  <c r="B109" i="27"/>
  <c r="B108" i="27"/>
  <c r="G107" i="27"/>
  <c r="B107" i="27"/>
  <c r="B106" i="27"/>
  <c r="B105" i="27"/>
  <c r="G104" i="27"/>
  <c r="B104" i="27"/>
  <c r="B103" i="27"/>
  <c r="B102" i="27"/>
  <c r="G101" i="27"/>
  <c r="B101" i="27"/>
  <c r="G100" i="27"/>
  <c r="B100" i="27"/>
  <c r="B99" i="27"/>
  <c r="G98" i="27"/>
  <c r="B98" i="27"/>
  <c r="K97" i="27"/>
  <c r="G97" i="27"/>
  <c r="H97" i="27" s="1"/>
  <c r="B97" i="27"/>
  <c r="B96" i="27"/>
  <c r="B95" i="27"/>
  <c r="B94" i="27"/>
  <c r="G93" i="27"/>
  <c r="B93" i="27"/>
  <c r="B92" i="27"/>
  <c r="B91" i="27"/>
  <c r="B90" i="27"/>
  <c r="K89" i="27"/>
  <c r="G89" i="27"/>
  <c r="H89" i="27" s="1"/>
  <c r="B89" i="27"/>
  <c r="G88" i="27"/>
  <c r="B88" i="27"/>
  <c r="B87" i="27"/>
  <c r="B86" i="27"/>
  <c r="G85" i="27"/>
  <c r="B85" i="27"/>
  <c r="B84" i="27"/>
  <c r="B83" i="27"/>
  <c r="B82" i="27"/>
  <c r="B81" i="27"/>
  <c r="B80" i="27"/>
  <c r="B79" i="27"/>
  <c r="B78" i="27"/>
  <c r="B77" i="27"/>
  <c r="B76" i="27"/>
  <c r="B75" i="27"/>
  <c r="K74" i="27"/>
  <c r="G74" i="27"/>
  <c r="H74" i="27" s="1"/>
  <c r="B74" i="27"/>
  <c r="K73" i="27"/>
  <c r="G73" i="27"/>
  <c r="H73" i="27" s="1"/>
  <c r="B73" i="27"/>
  <c r="B72" i="27"/>
  <c r="B71" i="27"/>
  <c r="B70" i="27"/>
  <c r="B69" i="27"/>
  <c r="K68" i="27"/>
  <c r="G68" i="27"/>
  <c r="H68" i="27" s="1"/>
  <c r="B68" i="27"/>
  <c r="G67" i="27"/>
  <c r="B67" i="27"/>
  <c r="G66" i="27"/>
  <c r="B66" i="27"/>
  <c r="B65" i="27"/>
  <c r="G64" i="27"/>
  <c r="B64" i="27"/>
  <c r="B63" i="27"/>
  <c r="G62" i="27"/>
  <c r="B62" i="27"/>
  <c r="B61" i="27"/>
  <c r="B60" i="27"/>
  <c r="B59" i="27"/>
  <c r="G58" i="27"/>
  <c r="B58" i="27"/>
  <c r="B57" i="27"/>
  <c r="G56" i="27"/>
  <c r="B56" i="27"/>
  <c r="B55" i="27"/>
  <c r="B54" i="27"/>
  <c r="K53" i="27"/>
  <c r="G53" i="27"/>
  <c r="H53" i="27" s="1"/>
  <c r="B53" i="27"/>
  <c r="G52" i="27"/>
  <c r="B52" i="27"/>
  <c r="B51" i="27"/>
  <c r="B50" i="27"/>
  <c r="K49" i="27"/>
  <c r="G49" i="27"/>
  <c r="H49" i="27" s="1"/>
  <c r="B49" i="27"/>
  <c r="B48" i="27"/>
  <c r="B47" i="27"/>
  <c r="B46" i="27"/>
  <c r="B45" i="27"/>
  <c r="B44" i="27"/>
  <c r="G43" i="27"/>
  <c r="B43" i="27"/>
  <c r="B42" i="27"/>
  <c r="B41" i="27"/>
  <c r="B40" i="27"/>
  <c r="B39" i="27"/>
  <c r="B38" i="27"/>
  <c r="B37" i="27"/>
  <c r="K36" i="27"/>
  <c r="G36" i="27"/>
  <c r="H36" i="27" s="1"/>
  <c r="B36" i="27"/>
  <c r="B35" i="27"/>
  <c r="K34" i="27"/>
  <c r="G34" i="27"/>
  <c r="H34" i="27" s="1"/>
  <c r="B34" i="27"/>
  <c r="B33" i="27"/>
  <c r="B32" i="27"/>
  <c r="G31" i="27"/>
  <c r="B31" i="27"/>
  <c r="B30" i="27"/>
  <c r="B29" i="27"/>
  <c r="G28" i="27"/>
  <c r="B28" i="27"/>
  <c r="B27" i="27"/>
  <c r="K26" i="27"/>
  <c r="G26" i="27"/>
  <c r="H26" i="27" s="1"/>
  <c r="B26" i="27"/>
  <c r="B25" i="27"/>
  <c r="B24" i="27"/>
  <c r="B23" i="27"/>
  <c r="B22" i="27"/>
  <c r="B21" i="27"/>
  <c r="G20" i="27"/>
  <c r="B20" i="27"/>
  <c r="B19" i="27"/>
  <c r="B18" i="27"/>
  <c r="B17" i="27"/>
  <c r="G16" i="27"/>
  <c r="B16" i="27"/>
  <c r="K15" i="27"/>
  <c r="G15" i="27"/>
  <c r="H15" i="27" s="1"/>
  <c r="B15" i="27"/>
  <c r="B14" i="27"/>
  <c r="B13" i="27"/>
  <c r="K12" i="27"/>
  <c r="G12" i="27"/>
  <c r="B12" i="27"/>
  <c r="E359" i="23"/>
  <c r="G359" i="23"/>
  <c r="F359" i="23"/>
  <c r="E63" i="33" l="1"/>
  <c r="E64" i="33" s="1"/>
  <c r="C64" i="33"/>
  <c r="J10" i="33" s="1"/>
  <c r="J11" i="33" s="1"/>
  <c r="C100" i="32"/>
  <c r="C99" i="32"/>
  <c r="C98" i="32"/>
  <c r="C97" i="32"/>
  <c r="C96" i="32"/>
  <c r="C95" i="32"/>
  <c r="C94" i="32"/>
  <c r="C93" i="32"/>
  <c r="C92" i="32"/>
  <c r="C91" i="32"/>
  <c r="C90" i="32"/>
  <c r="C89" i="32"/>
  <c r="C88" i="32"/>
  <c r="C101" i="32" s="1"/>
  <c r="H11" i="33"/>
  <c r="M10" i="33"/>
  <c r="B79" i="32"/>
  <c r="B65" i="32"/>
  <c r="C62" i="32" s="1"/>
  <c r="B53" i="32"/>
  <c r="C50" i="32" s="1"/>
  <c r="B43" i="32"/>
  <c r="B17" i="32"/>
  <c r="H306" i="27"/>
  <c r="H24" i="8"/>
  <c r="H25" i="8" s="1"/>
  <c r="I20" i="8"/>
  <c r="I24" i="8" s="1"/>
  <c r="E25" i="8"/>
  <c r="K25" i="8"/>
  <c r="J25" i="8"/>
  <c r="I19" i="8"/>
  <c r="M13" i="9"/>
  <c r="N6" i="9"/>
  <c r="L6" i="9"/>
  <c r="L10" i="9"/>
  <c r="O6" i="9"/>
  <c r="M6" i="9"/>
  <c r="M10" i="9"/>
  <c r="I100" i="30"/>
  <c r="I106" i="30" s="1"/>
  <c r="V27" i="30"/>
  <c r="V106" i="30" s="1"/>
  <c r="Y27" i="30"/>
  <c r="Y106" i="30" s="1"/>
  <c r="U27" i="30"/>
  <c r="G361" i="27"/>
  <c r="B361" i="27"/>
  <c r="K361" i="27"/>
  <c r="H152" i="27"/>
  <c r="H361" i="27" s="1"/>
  <c r="C24" i="32" l="1"/>
  <c r="C78" i="32"/>
  <c r="C77" i="32"/>
  <c r="C79" i="32" s="1"/>
  <c r="C16" i="32"/>
  <c r="C15" i="32"/>
  <c r="M11" i="33"/>
  <c r="O10" i="33"/>
  <c r="O11" i="33" s="1"/>
  <c r="C64" i="32"/>
  <c r="C63" i="32"/>
  <c r="C65" i="32" s="1"/>
  <c r="C51" i="32"/>
  <c r="C52" i="32"/>
  <c r="C25" i="32"/>
  <c r="C26" i="32"/>
  <c r="C38" i="32"/>
  <c r="C39" i="32"/>
  <c r="C40" i="32"/>
  <c r="C41" i="32"/>
  <c r="C42" i="32"/>
  <c r="I25" i="8"/>
  <c r="A360" i="23"/>
  <c r="C17" i="32" l="1"/>
  <c r="C53" i="32"/>
  <c r="C43" i="32"/>
  <c r="B45" i="25"/>
  <c r="A15" i="25" s="1"/>
  <c r="F15" i="25" l="1"/>
  <c r="D45" i="25" s="1"/>
  <c r="M17" i="12" l="1"/>
  <c r="L29" i="12"/>
  <c r="N17" i="12" l="1"/>
  <c r="O17" i="12" s="1"/>
  <c r="F16" i="25" l="1"/>
  <c r="F45" i="25" s="1"/>
  <c r="M26" i="12" l="1"/>
  <c r="N18" i="12"/>
  <c r="N19" i="12"/>
  <c r="N20" i="12"/>
  <c r="N21" i="12"/>
  <c r="N22" i="12"/>
  <c r="N23" i="12"/>
  <c r="N24" i="12"/>
  <c r="N25" i="12"/>
  <c r="N26" i="12"/>
  <c r="N27" i="12"/>
  <c r="N28" i="12"/>
  <c r="M18" i="12"/>
  <c r="M19" i="12"/>
  <c r="O19" i="12" s="1"/>
  <c r="M20" i="12"/>
  <c r="M21" i="12"/>
  <c r="M22" i="12"/>
  <c r="M23" i="12"/>
  <c r="M24" i="12"/>
  <c r="M25" i="12"/>
  <c r="M27" i="12"/>
  <c r="M28" i="12"/>
  <c r="O23" i="12" l="1"/>
  <c r="O28" i="12"/>
  <c r="O27" i="12"/>
  <c r="O22" i="12"/>
  <c r="O18" i="12"/>
  <c r="O25" i="12"/>
  <c r="O21" i="12"/>
  <c r="O24" i="12"/>
  <c r="O20" i="12"/>
  <c r="O26" i="12"/>
  <c r="E29" i="12" l="1"/>
  <c r="P29" i="12" l="1"/>
  <c r="K29" i="12"/>
  <c r="J29" i="12"/>
  <c r="I29" i="12"/>
  <c r="H29" i="12"/>
  <c r="G29" i="12"/>
  <c r="F29" i="12"/>
  <c r="D29" i="12"/>
  <c r="C29" i="12"/>
  <c r="B29" i="12"/>
  <c r="R29" i="12" l="1"/>
  <c r="N29" i="12"/>
  <c r="S29" i="12" l="1"/>
  <c r="O29" i="12"/>
  <c r="M29" i="12"/>
  <c r="E45" i="25" l="1"/>
</calcChain>
</file>

<file path=xl/sharedStrings.xml><?xml version="1.0" encoding="utf-8"?>
<sst xmlns="http://schemas.openxmlformats.org/spreadsheetml/2006/main" count="2337" uniqueCount="686">
  <si>
    <r>
      <rPr>
        <b/>
        <sz val="7.5"/>
        <rFont val="Arial"/>
        <family val="2"/>
      </rPr>
      <t>Página:</t>
    </r>
  </si>
  <si>
    <r>
      <rPr>
        <b/>
        <sz val="7.5"/>
        <rFont val="Arial"/>
        <family val="2"/>
      </rPr>
      <t>NO.</t>
    </r>
  </si>
  <si>
    <r>
      <rPr>
        <b/>
        <sz val="7.5"/>
        <rFont val="Arial"/>
        <family val="2"/>
      </rPr>
      <t>Código</t>
    </r>
  </si>
  <si>
    <r>
      <rPr>
        <b/>
        <sz val="7.5"/>
        <rFont val="Arial"/>
        <family val="2"/>
      </rPr>
      <t>Fecha</t>
    </r>
    <r>
      <rPr>
        <sz val="7.5"/>
        <rFont val="Times New Roman"/>
        <family val="1"/>
      </rPr>
      <t xml:space="preserve"> </t>
    </r>
    <r>
      <rPr>
        <b/>
        <sz val="7.5"/>
        <rFont val="Arial"/>
        <family val="2"/>
      </rPr>
      <t>Solicitud</t>
    </r>
  </si>
  <si>
    <r>
      <rPr>
        <b/>
        <sz val="7.5"/>
        <rFont val="Arial"/>
        <family val="2"/>
      </rPr>
      <t>Cantidad</t>
    </r>
    <r>
      <rPr>
        <sz val="7.5"/>
        <rFont val="Times New Roman"/>
        <family val="1"/>
      </rPr>
      <t xml:space="preserve"> </t>
    </r>
    <r>
      <rPr>
        <b/>
        <sz val="7.5"/>
        <rFont val="Arial"/>
        <family val="2"/>
      </rPr>
      <t>de</t>
    </r>
    <r>
      <rPr>
        <sz val="7.5"/>
        <rFont val="Times New Roman"/>
        <family val="1"/>
      </rPr>
      <t xml:space="preserve"> </t>
    </r>
    <r>
      <rPr>
        <b/>
        <sz val="7.5"/>
        <rFont val="Arial"/>
        <family val="2"/>
      </rPr>
      <t>Solicitudes</t>
    </r>
  </si>
  <si>
    <r>
      <rPr>
        <b/>
        <sz val="8.5"/>
        <rFont val="Arial"/>
        <family val="2"/>
      </rPr>
      <t>Total</t>
    </r>
  </si>
  <si>
    <t xml:space="preserve">Departamento de Investigación y Publicaciones  </t>
  </si>
  <si>
    <t>Cursos y participantes que iniciaron/concluyeron</t>
  </si>
  <si>
    <r>
      <t>Resumen de Acciones de Capacitación  y Participantes por Género</t>
    </r>
    <r>
      <rPr>
        <b/>
        <i/>
        <sz val="14"/>
        <color rgb="FF000000"/>
        <rFont val="Calibri"/>
        <family val="2"/>
      </rPr>
      <t xml:space="preserve">   </t>
    </r>
  </si>
  <si>
    <t>Oferta de Capacitación</t>
  </si>
  <si>
    <t>Acciones de Capacitación y Participantes por Género</t>
  </si>
  <si>
    <t>Acciones de Capacitación</t>
  </si>
  <si>
    <t>Participantes*</t>
  </si>
  <si>
    <t>Femenino</t>
  </si>
  <si>
    <t>Masculino</t>
  </si>
  <si>
    <t>Total</t>
  </si>
  <si>
    <t>Iniciados nuevos</t>
  </si>
  <si>
    <t xml:space="preserve">Concluidos </t>
  </si>
  <si>
    <t>Fuente: SIRECAF. Nota: *La diferencia entre los solicitantes e iniciados es porque están en proceso de iniciar.</t>
  </si>
  <si>
    <t>Nota: La diferencia entre  Iniciados y Concluídos es porque se incluyen actividades de meses anteriores en este último.</t>
  </si>
  <si>
    <t>Centro de Capacitación en Política y Gestión Fiscal</t>
  </si>
  <si>
    <t>Participantes, solicitantes, iniciados y concluidos</t>
  </si>
  <si>
    <t>En proceso de Iniciar</t>
  </si>
  <si>
    <t>Concluidos</t>
  </si>
  <si>
    <t>Curso: Fundamentos del Sistema de Presupuesto Público</t>
  </si>
  <si>
    <t>Curso: Introducción a la Administración Financiera del Estado</t>
  </si>
  <si>
    <t>Curso-Modular: Básico de Técnicas Aduaneras</t>
  </si>
  <si>
    <t>Curso-Taller: Gestión del Proceso de Licitación Pública Nacional</t>
  </si>
  <si>
    <t>Curso-Taller: Gestión y Elaboración del Plan Anual de Compras y Contrataciones (PACC)</t>
  </si>
  <si>
    <t>Diplomado: En Planificación y Gestión de Proyectos de Inversión Pública del Estado</t>
  </si>
  <si>
    <t>Especialización: Técnica en Tesorería</t>
  </si>
  <si>
    <t>Taller: Actualización Aduanera</t>
  </si>
  <si>
    <t>Taller: Básico del SIGEF</t>
  </si>
  <si>
    <t>Total general</t>
  </si>
  <si>
    <t>Código</t>
  </si>
  <si>
    <t>Departamento de Investigación y Publicaciones</t>
  </si>
  <si>
    <t>Nota: (*) y (**) agregado por  Depto. y Div. De Investigación</t>
  </si>
  <si>
    <t xml:space="preserve">Departamento de Investigación y Publicaciones       </t>
  </si>
  <si>
    <t xml:space="preserve">Resultados Académicos </t>
  </si>
  <si>
    <t>Género</t>
  </si>
  <si>
    <t>Presencial</t>
  </si>
  <si>
    <t>Virtual</t>
  </si>
  <si>
    <t>Regular</t>
  </si>
  <si>
    <t>Abierta</t>
  </si>
  <si>
    <t>F</t>
  </si>
  <si>
    <t>M</t>
  </si>
  <si>
    <t>Tipo De Programación</t>
  </si>
  <si>
    <t>Modalidad</t>
  </si>
  <si>
    <t>Sector</t>
  </si>
  <si>
    <t>Privado</t>
  </si>
  <si>
    <t>Público</t>
  </si>
  <si>
    <t>Público y Privado</t>
  </si>
  <si>
    <t>Cantidad De Participantes</t>
  </si>
  <si>
    <t>Aprobado</t>
  </si>
  <si>
    <t>Reprobado</t>
  </si>
  <si>
    <t>Sexo</t>
  </si>
  <si>
    <t>Fecha Conclusión</t>
  </si>
  <si>
    <t>NO.</t>
  </si>
  <si>
    <t>Regular Virtual</t>
  </si>
  <si>
    <t>Abierta Virtual</t>
  </si>
  <si>
    <t>Curso-Taller: Básico de Excel</t>
  </si>
  <si>
    <t>Participantes Aprobados</t>
  </si>
  <si>
    <t>Participantes 
Con Certificados</t>
  </si>
  <si>
    <t>Fecha Certificado</t>
  </si>
  <si>
    <t xml:space="preserve">Departamento de Investigación y Publicaciones     </t>
  </si>
  <si>
    <t xml:space="preserve">Centro de Documentación "Dr. Raymundo Amaro Guzmán"         </t>
  </si>
  <si>
    <t>Institución de Procedencia Académica</t>
  </si>
  <si>
    <t>Asistencia al Usuario por Género</t>
  </si>
  <si>
    <t>Cantidad de Documentos Consultados</t>
  </si>
  <si>
    <t>Documentos Recibidos</t>
  </si>
  <si>
    <t xml:space="preserve">No Presencial </t>
  </si>
  <si>
    <t>Asistidos</t>
  </si>
  <si>
    <t>Auto-Asistidos en Sala</t>
  </si>
  <si>
    <t>Vía Telefónica</t>
  </si>
  <si>
    <t>Vía Correo Electrónico</t>
  </si>
  <si>
    <t>En Sala</t>
  </si>
  <si>
    <t>Fuera de Sala</t>
  </si>
  <si>
    <t>Denominación</t>
  </si>
  <si>
    <t>UNPHU</t>
  </si>
  <si>
    <t>Libros</t>
  </si>
  <si>
    <t>APEC</t>
  </si>
  <si>
    <t>O&amp;M</t>
  </si>
  <si>
    <t>Boletines</t>
  </si>
  <si>
    <t>Informes</t>
  </si>
  <si>
    <t>UTE</t>
  </si>
  <si>
    <t>UNICARIBE</t>
  </si>
  <si>
    <t>UFHEC</t>
  </si>
  <si>
    <t>DIGECOG</t>
  </si>
  <si>
    <t>UCSD</t>
  </si>
  <si>
    <t>Otros</t>
  </si>
  <si>
    <t>Periódicos</t>
  </si>
  <si>
    <t>TOTAL</t>
  </si>
  <si>
    <t>Fuente: Centro de Documentación "Dr. Raymundo Amaro Guzmán"</t>
  </si>
  <si>
    <t>Nota: M= Masculino;  F= Femenino</t>
  </si>
  <si>
    <t>Uso de Reproducción de Documentos (Fotocopias)</t>
  </si>
  <si>
    <t xml:space="preserve">                                                                                                                                                                                                                                                                                                                                                                                                                                                                                                      </t>
  </si>
  <si>
    <t>Usuarios del Servicio</t>
  </si>
  <si>
    <t>Cantidad de Copias</t>
  </si>
  <si>
    <t>Externos</t>
  </si>
  <si>
    <t>Internos</t>
  </si>
  <si>
    <t>Ministerio de Hacienda y sus Dependencias</t>
  </si>
  <si>
    <t>Curso: Fundamentos del Sistema de Contabilidad Gubernamental</t>
  </si>
  <si>
    <t>Diplomado: en Contabilidad Gubernamental</t>
  </si>
  <si>
    <r>
      <rPr>
        <b/>
        <sz val="9"/>
        <color indexed="8"/>
        <rFont val="Arial"/>
        <family val="2"/>
      </rPr>
      <t>Nota:</t>
    </r>
    <r>
      <rPr>
        <sz val="9"/>
        <color indexed="8"/>
        <rFont val="Arial"/>
        <family val="2"/>
      </rPr>
      <t xml:space="preserve"> *Agrupación y Revisión realizada por la División de Investigación</t>
    </r>
  </si>
  <si>
    <r>
      <rPr>
        <b/>
        <sz val="9"/>
        <color indexed="8"/>
        <rFont val="Arial"/>
        <family val="2"/>
      </rPr>
      <t>(**):</t>
    </r>
    <r>
      <rPr>
        <sz val="9"/>
        <color indexed="8"/>
        <rFont val="Arial"/>
        <family val="2"/>
      </rPr>
      <t xml:space="preserve"> Anotación DIyP</t>
    </r>
  </si>
  <si>
    <t>Participantes Culminados por modalidad docente, programación, sector y género</t>
  </si>
  <si>
    <t>Egreso de Participantes en Acciones de Capacitación</t>
  </si>
  <si>
    <t>Egresados por Aprobación</t>
  </si>
  <si>
    <t>Cantidad de Acciones de Capacitación</t>
  </si>
  <si>
    <t>Certificados por Aprobación</t>
  </si>
  <si>
    <t>Fuente: SIRECAF</t>
  </si>
  <si>
    <t>M.H.</t>
  </si>
  <si>
    <t>Publico/Privado</t>
  </si>
  <si>
    <r>
      <rPr>
        <b/>
        <sz val="9"/>
        <color indexed="8"/>
        <rFont val="Arial"/>
        <family val="2"/>
      </rPr>
      <t>Nota:</t>
    </r>
    <r>
      <rPr>
        <sz val="9"/>
        <color indexed="8"/>
        <rFont val="Arial"/>
        <family val="2"/>
      </rPr>
      <t xml:space="preserve"> En el Sector Público y Privado incluye la categoria de "Otros"</t>
    </r>
  </si>
  <si>
    <t>R. Público</t>
  </si>
  <si>
    <t>Público/Privado</t>
  </si>
  <si>
    <t>Curso: Básico de Técnicas Aduaneras</t>
  </si>
  <si>
    <t>Tipo de Programación</t>
  </si>
  <si>
    <t>Egreso y titulación del período</t>
  </si>
  <si>
    <t>Titulos</t>
  </si>
  <si>
    <t>Ejemplares</t>
  </si>
  <si>
    <t>Curso: Impuesto Sobre la Renta</t>
  </si>
  <si>
    <t>Programación y Ejecución Académica
 Acumulada al 3er Trimestre (Enero - Septiembre) 2023</t>
  </si>
  <si>
    <t>Solicitudes Realizadas por Estrategias Educativas</t>
  </si>
  <si>
    <t>Fecha:</t>
  </si>
  <si>
    <t>Página:</t>
  </si>
  <si>
    <t>Curso-Taller: Procesos Aduaneros basados en la Ley 168-2021</t>
  </si>
  <si>
    <t>Cantidad de Cursos</t>
  </si>
  <si>
    <t>Cantidad Horas-Clases</t>
  </si>
  <si>
    <t>MAPRE</t>
  </si>
  <si>
    <r>
      <rPr>
        <b/>
        <sz val="7.5"/>
        <rFont val="Arial"/>
        <family val="2"/>
      </rPr>
      <t>Nombre</t>
    </r>
    <r>
      <rPr>
        <sz val="7.5"/>
        <rFont val="Times New Roman"/>
        <family val="1"/>
      </rPr>
      <t xml:space="preserve"> d</t>
    </r>
    <r>
      <rPr>
        <b/>
        <sz val="7.5"/>
        <rFont val="Arial"/>
        <family val="2"/>
      </rPr>
      <t>el</t>
    </r>
    <r>
      <rPr>
        <sz val="7.5"/>
        <rFont val="Times New Roman"/>
        <family val="1"/>
      </rPr>
      <t xml:space="preserve"> </t>
    </r>
    <r>
      <rPr>
        <b/>
        <sz val="7.5"/>
        <rFont val="Arial"/>
        <family val="2"/>
      </rPr>
      <t>Evento</t>
    </r>
  </si>
  <si>
    <t>Curso: Fundamentos del Sistema de Tesorería</t>
  </si>
  <si>
    <t>Curso: Fundamentos del Sistema Nacional de Compras y Contrataciones Públicas</t>
  </si>
  <si>
    <t>Curso-Taller: Elaboración de Pliegos de Condiciones y Rol de Peritos Técnicos</t>
  </si>
  <si>
    <t>Taller: Procesos de Compras y Contrataciones Públicas</t>
  </si>
  <si>
    <t>Especialización: Técnica en Presupuesto Público</t>
  </si>
  <si>
    <t>Curso: Planeamiento Estratégico y su vinculación con la Planeación Operativa</t>
  </si>
  <si>
    <t>Taller: Sistema Electrónico de Compras y Contrataciones Públicas (SECCP)</t>
  </si>
  <si>
    <t>Curso: Gestión de Programas y Proyectos</t>
  </si>
  <si>
    <t>Curso: Excel Avanzado</t>
  </si>
  <si>
    <t>Nombre o Temática de la Capacitación*</t>
  </si>
  <si>
    <t>Código Agrupado</t>
  </si>
  <si>
    <t>Diplomado: De Compras y Contrataciones Públicas Orientado a Resultados</t>
  </si>
  <si>
    <t>Curso: Fundamentos de Planificación y Gestión de la Inversión Pública del Estado</t>
  </si>
  <si>
    <t>Curso-Taller: Formulación Presupuestaria Orientado a Resultados</t>
  </si>
  <si>
    <t>Curso: Fundamentos del Sistema de Crédito Público</t>
  </si>
  <si>
    <t>FOT-426-14-2025</t>
  </si>
  <si>
    <t>Taller: Actualización Aduanera en Nomenclatura Arancelaría</t>
  </si>
  <si>
    <t>FOT-142-05-2025</t>
  </si>
  <si>
    <t>FOT-426-13-2025</t>
  </si>
  <si>
    <t>Taller: Actualización Aduanera: Aplicaciones Prácticas de los INCOTERMS</t>
  </si>
  <si>
    <t>Taller: Impuesto a las Transferencias de Bienes Industrializados y Servicios (ITBIS)</t>
  </si>
  <si>
    <t>FOT-426-15-2025</t>
  </si>
  <si>
    <t>FOT-162-03-2025</t>
  </si>
  <si>
    <t>Usuarios</t>
  </si>
  <si>
    <t>Visita Koha</t>
  </si>
  <si>
    <t>Contraloria</t>
  </si>
  <si>
    <t>Nota: Información generada por el Departamento Académico en el Departamento de Admisión de Participantes</t>
  </si>
  <si>
    <t>1       de       3</t>
  </si>
  <si>
    <t>FOT-031-33-2025</t>
  </si>
  <si>
    <t>FOT-031-34-2025</t>
  </si>
  <si>
    <t>FOT-031-35-2025</t>
  </si>
  <si>
    <t>FOT-031-37-2025</t>
  </si>
  <si>
    <t>FOT-031-41-2025</t>
  </si>
  <si>
    <t>FOT-031-38-2025</t>
  </si>
  <si>
    <t>FOT-031-36-2025</t>
  </si>
  <si>
    <t>FOT-031-39-2025</t>
  </si>
  <si>
    <t>FOT-031-40-2025</t>
  </si>
  <si>
    <t>Curso-Taller: Elaboración de Nómina en Entidades Gubernamentales</t>
  </si>
  <si>
    <t>FOT-358-08-2025</t>
  </si>
  <si>
    <t>FOT-358-09-2025</t>
  </si>
  <si>
    <t>FOT-358-10-2025</t>
  </si>
  <si>
    <t>FOT-358-11-2025</t>
  </si>
  <si>
    <t>FOT-288-12-2025</t>
  </si>
  <si>
    <t>FOT-269-04-2025</t>
  </si>
  <si>
    <t>FOT-269-05-2025</t>
  </si>
  <si>
    <t>Diplomado: en Tributación</t>
  </si>
  <si>
    <t>FOT-319-02-2025</t>
  </si>
  <si>
    <t>FOT-142-06-2025</t>
  </si>
  <si>
    <t>FOT-162-04-2025</t>
  </si>
  <si>
    <t>FOT-021-02-2025</t>
  </si>
  <si>
    <t>FOT-426-11-2025</t>
  </si>
  <si>
    <t>Taller: Actualización Aduanera: Valoración aduanera cálculo efectivo de impuestos arancelarios</t>
  </si>
  <si>
    <t>Fuente: Datos obtenidos del MOODLE, CAPGEFI.</t>
  </si>
  <si>
    <t>Solicitantes Admitidos Nuevos</t>
  </si>
  <si>
    <t>Solicitudes de Participantes Nuevos y Reposiciones*</t>
  </si>
  <si>
    <t>Solicitantes Admitidos Reposiciones</t>
  </si>
  <si>
    <r>
      <t xml:space="preserve">Otros </t>
    </r>
    <r>
      <rPr>
        <b/>
        <sz val="8"/>
        <color theme="1"/>
        <rFont val="Calibri"/>
        <family val="2"/>
        <scheme val="minor"/>
      </rPr>
      <t>(Acceso Virtual)</t>
    </r>
  </si>
  <si>
    <t>Fuente: Registros por el Departamento Académico en el SIRECAF (Sistema de Registro de Capacitación Fiscal del CAPGEFI) (extraídos 02-01-2026).</t>
  </si>
  <si>
    <t>FOT-031-44-2025</t>
  </si>
  <si>
    <t>FOT-031-45-2025</t>
  </si>
  <si>
    <t>FOT-031-42-2025</t>
  </si>
  <si>
    <t>Diplomado: Planificación y Gestión de Proyectos de Inversión Pública del Estado</t>
  </si>
  <si>
    <t>FOT-031-43-2025</t>
  </si>
  <si>
    <t>FOT-031-46-2025</t>
  </si>
  <si>
    <t>Diplomado: Hacienda e Inversión Pública</t>
  </si>
  <si>
    <t>FOT-288-14-2025</t>
  </si>
  <si>
    <t>FOT-031-47-2025</t>
  </si>
  <si>
    <t>FOC-016-02-2026</t>
  </si>
  <si>
    <t>FOC-016-03-2026</t>
  </si>
  <si>
    <t>Ministerio de Hacienda y Economía</t>
  </si>
  <si>
    <t>Reposiciones Admitidas por Código Agrupado y Estrategias Educativas</t>
  </si>
  <si>
    <t>Subtotal*</t>
  </si>
  <si>
    <t>Subtotal Sector MHE y sus Dependencias*</t>
  </si>
  <si>
    <t>Subtotal Resto del Sector Público*</t>
  </si>
  <si>
    <t>Subtotal Sector Privado*</t>
  </si>
  <si>
    <t>Tipo Programación: Todos / Fecha Desde: 01 Ene 2026 / Hasta: 31 Mar 2026</t>
  </si>
  <si>
    <t>Acumulada al 1er Trimestre (Enero - Marzo) 2026</t>
  </si>
  <si>
    <t xml:space="preserve">Departamento de Investigación y Publicaciones
 </t>
  </si>
  <si>
    <t>Nota: Información generada por el Departamento Académico en las áreas de Diseño Curricular y Docente y de Gestión de Coordinación</t>
  </si>
  <si>
    <t>Curso-Taller: Macroeconomía Práctica y Gestión Fiscal</t>
  </si>
  <si>
    <t>Diplomado: Compras y Contrataciones Públicas Orientado a Resultados</t>
  </si>
  <si>
    <t>Diplomado: En Planificación Estratégica en la Gestión Pública</t>
  </si>
  <si>
    <t>Diplomado: Contabilidad Gubernamental</t>
  </si>
  <si>
    <t>Socialización: Implementación efectiva de la Ley 47-25 y su Reglamento 52-26</t>
  </si>
  <si>
    <t>Taller: Introductorio de los Fundamentos de Alianzas Público Privadas</t>
  </si>
  <si>
    <t>Taller: Metodología para la elaboración y uso de la carpeta de planificación docente</t>
  </si>
  <si>
    <t>FOT-031-06-2026</t>
  </si>
  <si>
    <t>FOT-031-07-2026</t>
  </si>
  <si>
    <t>FOT-031-10-2026</t>
  </si>
  <si>
    <t>FOT-031-08-2026</t>
  </si>
  <si>
    <t>FOT-031-11-2026</t>
  </si>
  <si>
    <t>FOT-031-12-2026</t>
  </si>
  <si>
    <t>FOT-097-04-2026</t>
  </si>
  <si>
    <t>FOT-440-01-2026</t>
  </si>
  <si>
    <t>FOT-462-01-2026</t>
  </si>
  <si>
    <t>FOT-390-13-2026</t>
  </si>
  <si>
    <t>FOT-390-06-2026</t>
  </si>
  <si>
    <t>FOT-390-05-2026</t>
  </si>
  <si>
    <t>FOT-390-12-2026</t>
  </si>
  <si>
    <t>FOT-390-04-2026</t>
  </si>
  <si>
    <t>FOT-390-11-2026</t>
  </si>
  <si>
    <t>FOT-390-03-2026</t>
  </si>
  <si>
    <t>FOT-022-01-2026</t>
  </si>
  <si>
    <t>FOT-127-01-2026</t>
  </si>
  <si>
    <t>FOT-128-02-2026</t>
  </si>
  <si>
    <t>FOT-242-03-2026</t>
  </si>
  <si>
    <t>FOA-150-01-2026</t>
  </si>
  <si>
    <t>FOT-204-02-2026</t>
  </si>
  <si>
    <t>FOT-125-01-2026</t>
  </si>
  <si>
    <t>FOT-126-03-2026</t>
  </si>
  <si>
    <t>FOT-130-02-2026</t>
  </si>
  <si>
    <t>FOT-125-07-2026</t>
  </si>
  <si>
    <t>FOT-125-04-2026</t>
  </si>
  <si>
    <t>FOT-125-08-2026</t>
  </si>
  <si>
    <t>FOT-124-03-2026</t>
  </si>
  <si>
    <t>FOT-125-05-2026</t>
  </si>
  <si>
    <t>FOT-288-05-2026</t>
  </si>
  <si>
    <t>FOT-319-01-2026</t>
  </si>
  <si>
    <t>FOT-426-05-2026</t>
  </si>
  <si>
    <t>FOT-444-01-2026</t>
  </si>
  <si>
    <t>FOT-269-04-2026</t>
  </si>
  <si>
    <t>FOT-269-05-2026</t>
  </si>
  <si>
    <t>FOT-358-03-2026</t>
  </si>
  <si>
    <t>FOT-426-04-2026</t>
  </si>
  <si>
    <t>FOT-319-02-2026</t>
  </si>
  <si>
    <t>FOT-269-03-2026</t>
  </si>
  <si>
    <t>FOT-461-03-2026</t>
  </si>
  <si>
    <t>FOT-461-05-2026</t>
  </si>
  <si>
    <t>FOT-461-04-2026</t>
  </si>
  <si>
    <t>FOT-107-05-2026</t>
  </si>
  <si>
    <t>FOT-107-06-2026</t>
  </si>
  <si>
    <t>FOT-157-05-2026</t>
  </si>
  <si>
    <t>FOT-157-06-2026</t>
  </si>
  <si>
    <t>FOC-015-02-2026</t>
  </si>
  <si>
    <t>FOC-016-05-2026</t>
  </si>
  <si>
    <t>FOT-463-01-2026</t>
  </si>
  <si>
    <t>FOT-382-04-2026</t>
  </si>
  <si>
    <t>FOT-394-01-2026</t>
  </si>
  <si>
    <t>FOT-382-03-2026</t>
  </si>
  <si>
    <t>FOA-153-02-2026</t>
  </si>
  <si>
    <t>FOA-153-01-2026</t>
  </si>
  <si>
    <t>FOT-394-04-2026</t>
  </si>
  <si>
    <t>Taller: Metodología del Marco Lógico</t>
  </si>
  <si>
    <t>FOT-031-01-2026</t>
  </si>
  <si>
    <t>FOT-107-01-2026</t>
  </si>
  <si>
    <t>FOT-124-01-2026</t>
  </si>
  <si>
    <t>FOT-157-01-2026</t>
  </si>
  <si>
    <t>FOT-426-01-2026</t>
  </si>
  <si>
    <t>FOT-394-02-2026</t>
  </si>
  <si>
    <t>FOC-016-01-2026</t>
  </si>
  <si>
    <t>FOT-382-01-2026</t>
  </si>
  <si>
    <t>FOT-269-01-2026</t>
  </si>
  <si>
    <t>FOC-015-01-2026</t>
  </si>
  <si>
    <t>FOT-126-01-2026</t>
  </si>
  <si>
    <t>FOT-288-01-2026</t>
  </si>
  <si>
    <t>FOT-031-02-2026</t>
  </si>
  <si>
    <t>FOT-418-01-2026</t>
  </si>
  <si>
    <t>FOT-390-01-2026</t>
  </si>
  <si>
    <t>FOT-382-02-2026</t>
  </si>
  <si>
    <t>FOT-331-01-2026</t>
  </si>
  <si>
    <t>FOT-426-02-2026</t>
  </si>
  <si>
    <t>FOT-394-03-2026</t>
  </si>
  <si>
    <t>FOT-097-01-2026</t>
  </si>
  <si>
    <t>FOT-124-02-2026</t>
  </si>
  <si>
    <t>FOT-288-02-2026</t>
  </si>
  <si>
    <t>FOT-358-01-2026</t>
  </si>
  <si>
    <t>FOT-125-02-2026</t>
  </si>
  <si>
    <t>FOT-107-02-2026</t>
  </si>
  <si>
    <t>FOT-097-02-2026</t>
  </si>
  <si>
    <t>FOT-213-01-2026</t>
  </si>
  <si>
    <t>FOT-426-03-2026</t>
  </si>
  <si>
    <t>FOT-461-01-2026</t>
  </si>
  <si>
    <t>FOA-062-01-2026</t>
  </si>
  <si>
    <t>FOT-384-01-2026</t>
  </si>
  <si>
    <t>FOT-162-02-2026</t>
  </si>
  <si>
    <t>FOT-461-02-2026</t>
  </si>
  <si>
    <t>FOT-157-02-2026</t>
  </si>
  <si>
    <t>FOT-269-02-2026</t>
  </si>
  <si>
    <t>FOT-128-01-2026</t>
  </si>
  <si>
    <t>FOT-204-01-2026</t>
  </si>
  <si>
    <t>FOT-242-02-2026</t>
  </si>
  <si>
    <t>FOT-142-01-2026</t>
  </si>
  <si>
    <t>FOT-459-01-2026</t>
  </si>
  <si>
    <t>FOT-157-03-2026</t>
  </si>
  <si>
    <t>FOT-107-03-2026</t>
  </si>
  <si>
    <t>FOT-031-03-2026</t>
  </si>
  <si>
    <t>FOT-097-03-2026</t>
  </si>
  <si>
    <t>FOT-126-02-2026</t>
  </si>
  <si>
    <t>FOT-125-03-2026</t>
  </si>
  <si>
    <t>FOC-014-01-2026</t>
  </si>
  <si>
    <t>FOT-130-01-2026</t>
  </si>
  <si>
    <t>FOT-162-01-2026</t>
  </si>
  <si>
    <t>FOT-242-01-2026</t>
  </si>
  <si>
    <t>FOT-358-02-2026</t>
  </si>
  <si>
    <t>FOT-107-04-2026</t>
  </si>
  <si>
    <t>FOT-031-05-2026</t>
  </si>
  <si>
    <t>FOT-288-04-2026</t>
  </si>
  <si>
    <t>FOT-390-02-2026</t>
  </si>
  <si>
    <t>FOT-157-04-2026</t>
  </si>
  <si>
    <t>FOT-031-04-2026</t>
  </si>
  <si>
    <t>FOC-016-04-2026</t>
  </si>
  <si>
    <t>FOT-142-02-2026</t>
  </si>
  <si>
    <t>FOT-288-03-2026</t>
  </si>
  <si>
    <t>Fuente: Datos extraídos del SIRECAF (Sistema de Registro de Capacitación Fiscal del CAPGEFI) (extraídos 06-04-2026)</t>
  </si>
  <si>
    <t>Fecha:      06/04/2026             9:28:25 am</t>
  </si>
  <si>
    <t>1 de 15</t>
  </si>
  <si>
    <t>Fecha Desde: 01 Ene 2025 / Hasta: 31 Mar 2026</t>
  </si>
  <si>
    <t>Cantidad de Solicitudes diarias</t>
  </si>
  <si>
    <t>Cantidad de Soliciitantes (admitidos) por Acción de Capacitación**</t>
  </si>
  <si>
    <t>Cantidad de Soliciitantes (admitidos) por Grupo de Estrategias**</t>
  </si>
  <si>
    <t>Horas -Clases Solicitadas</t>
  </si>
  <si>
    <t>Total Horas Admitidas</t>
  </si>
  <si>
    <t>Total de Registros: 349</t>
  </si>
  <si>
    <t>Departamento de Admisión de Participantes</t>
  </si>
  <si>
    <t>Fecha:      06/04/2026            9:28:25 am</t>
  </si>
  <si>
    <t>1     de    15</t>
  </si>
  <si>
    <t>Fecha Desde: 01 Ene 2026 / Hasta: 31 Mar 2026</t>
  </si>
  <si>
    <t>Temática de Capacitación</t>
  </si>
  <si>
    <t>Total de Registros</t>
  </si>
  <si>
    <t>Cantidad de Solicitantes por Evento*</t>
  </si>
  <si>
    <t>Cantidad de Solicitantes (Admitidos) por Código*</t>
  </si>
  <si>
    <t>Cantidad de Evento*</t>
  </si>
  <si>
    <t>Horas-clase por categoría*</t>
  </si>
  <si>
    <t>Total de Horas-clases Admitidas*</t>
  </si>
  <si>
    <t>Cantidad de Solicitudes Admitidas diarias</t>
  </si>
  <si>
    <t>Código del Evento</t>
  </si>
  <si>
    <t>Fuente: Datos extraídos de las "Solicitudes Realizadas Por Estrategias Educativas" de los Registros del Departamento Académico en el SIRECAF (Sistema de Registro de Capacitación Fiscal del CAPGEFI) (extraídos 06-04-2026)</t>
  </si>
  <si>
    <t>Trimestre</t>
  </si>
  <si>
    <t>Temática</t>
  </si>
  <si>
    <t>Código por Curso</t>
  </si>
  <si>
    <t>Valoración Aduanera</t>
  </si>
  <si>
    <t>Legislación Aduanera</t>
  </si>
  <si>
    <t>Nomenclatura Arancelaria</t>
  </si>
  <si>
    <t>Informática Aduanera</t>
  </si>
  <si>
    <t>Verificación y Aforo</t>
  </si>
  <si>
    <t>Diplomado de Compras y Contrataciones Públicas Orientado a Resultados</t>
  </si>
  <si>
    <t xml:space="preserve"> Fundamentos del Sistema Nacional de Compras y Contrataciones Públicas</t>
  </si>
  <si>
    <t>Elaboración de Pliegos de Condiciones y Rol de Peritos Técnicos</t>
  </si>
  <si>
    <t>Gestión del Proceso de Licitación Pública Nacional</t>
  </si>
  <si>
    <t>Gestión y Elaboración del Plan Anual de Compras y Contrataciones (PACC)</t>
  </si>
  <si>
    <t>Negociación</t>
  </si>
  <si>
    <t>Sistema Electrónico de Compras y Contrataciones Públicas (SECCP)</t>
  </si>
  <si>
    <t>Diplomado en Contabilidad Gubernamental</t>
  </si>
  <si>
    <t>Integración del Sistema de Contabilidad Gubernamental</t>
  </si>
  <si>
    <t>Normas Internacionales de Contabilidad del Sector Público (NICSP)</t>
  </si>
  <si>
    <t>Reseña Histórica y Marco Legal</t>
  </si>
  <si>
    <t>Estructura de la Consolidación de los Estados Financieros</t>
  </si>
  <si>
    <t>Diplomado en Hacienda e Inversión Pública</t>
  </si>
  <si>
    <t>Fundamentos del Sistema de Presupuesto Público</t>
  </si>
  <si>
    <t>Introducción a la Administración Financiera del Estado</t>
  </si>
  <si>
    <t>Fundamentos del Sistema de Crédito Público</t>
  </si>
  <si>
    <t>Fundamentos del Sistema de Tesorería</t>
  </si>
  <si>
    <t>Fundamentos del Sistema Nacional de Control Interno</t>
  </si>
  <si>
    <t xml:space="preserve"> Fundamentos del Sistema de Contabilidad Gubernamental</t>
  </si>
  <si>
    <t>Diplomado en Planificación y Gestión de Proyectos de Inversión Pública del Estado</t>
  </si>
  <si>
    <t>El Ciclo de Vida de un Proyecto</t>
  </si>
  <si>
    <t>El Sistema Nacional de Planificación e Inversión Pública en la República</t>
  </si>
  <si>
    <t>Estudios Previos</t>
  </si>
  <si>
    <t>El Sistema Nacional de Planificación e Inversión Pública del Estado</t>
  </si>
  <si>
    <t>Administración y Gestión del Proyecto</t>
  </si>
  <si>
    <t>Especialización Técnica en Presupuesto Público</t>
  </si>
  <si>
    <t>Procesos Presupuestarios y sus Principales Elementos</t>
  </si>
  <si>
    <t>Especialización Técnica en Tesorería</t>
  </si>
  <si>
    <t xml:space="preserve"> Introductorio a la Organización Administrativa y Financiera del Estado</t>
  </si>
  <si>
    <t>Fundamentos del Sistema Nacional de Tesorería</t>
  </si>
  <si>
    <t>Gestión de Ingresos y Administración de Cuentas</t>
  </si>
  <si>
    <t>Sistema de Cuenta Única del Tesoro</t>
  </si>
  <si>
    <t>Primer Trimestre 2026</t>
  </si>
  <si>
    <t>Departamento Académico</t>
  </si>
  <si>
    <t>Cantidad de Participantes Admitidos</t>
  </si>
  <si>
    <t>Módulo de Reposición</t>
  </si>
  <si>
    <r>
      <rPr>
        <b/>
        <sz val="8.5"/>
        <rFont val="Arial"/>
        <family val="2"/>
      </rPr>
      <t>República</t>
    </r>
    <r>
      <rPr>
        <sz val="8.5"/>
        <rFont val="Times New Roman"/>
        <family val="1"/>
      </rPr>
      <t xml:space="preserve"> </t>
    </r>
    <r>
      <rPr>
        <b/>
        <sz val="8.5"/>
        <rFont val="Arial"/>
        <family val="2"/>
      </rPr>
      <t xml:space="preserve">Dominicana
</t>
    </r>
    <r>
      <rPr>
        <sz val="10"/>
        <rFont val="Times New Roman"/>
        <family val="1"/>
      </rPr>
      <t>M</t>
    </r>
    <r>
      <rPr>
        <sz val="10"/>
        <rFont val="Arial MT"/>
      </rPr>
      <t>inisterio de Hacienda y Economía
CENTRO DE CAPACITACIÓN EN PLANIFICACIÓN, INVERSIÓN PÚBLICA Y GESTIÓN FISCAL</t>
    </r>
    <r>
      <rPr>
        <b/>
        <sz val="10.5"/>
        <rFont val="Arial"/>
        <family val="2"/>
      </rPr>
      <t xml:space="preserve">
</t>
    </r>
    <r>
      <rPr>
        <b/>
        <sz val="9.5"/>
        <rFont val="Arial"/>
        <family val="2"/>
      </rPr>
      <t>Participantes</t>
    </r>
    <r>
      <rPr>
        <sz val="9.5"/>
        <rFont val="Times New Roman"/>
        <family val="1"/>
      </rPr>
      <t xml:space="preserve"> </t>
    </r>
    <r>
      <rPr>
        <b/>
        <sz val="9.5"/>
        <rFont val="Times New Roman"/>
        <family val="1"/>
      </rPr>
      <t>q</t>
    </r>
    <r>
      <rPr>
        <b/>
        <sz val="9.5"/>
        <rFont val="Arial"/>
        <family val="2"/>
      </rPr>
      <t>ue</t>
    </r>
    <r>
      <rPr>
        <sz val="9.5"/>
        <rFont val="Times New Roman"/>
        <family val="1"/>
      </rPr>
      <t xml:space="preserve"> </t>
    </r>
    <r>
      <rPr>
        <b/>
        <sz val="9.5"/>
        <rFont val="Arial"/>
        <family val="2"/>
      </rPr>
      <t>Iniciaron</t>
    </r>
    <r>
      <rPr>
        <sz val="9.5"/>
        <rFont val="Times New Roman"/>
        <family val="1"/>
      </rPr>
      <t xml:space="preserve"> </t>
    </r>
    <r>
      <rPr>
        <b/>
        <sz val="9.5"/>
        <rFont val="Arial"/>
        <family val="2"/>
      </rPr>
      <t>el</t>
    </r>
    <r>
      <rPr>
        <sz val="9.5"/>
        <rFont val="Times New Roman"/>
        <family val="1"/>
      </rPr>
      <t xml:space="preserve"> </t>
    </r>
    <r>
      <rPr>
        <b/>
        <sz val="9.5"/>
        <rFont val="Arial"/>
        <family val="2"/>
      </rPr>
      <t>1er</t>
    </r>
    <r>
      <rPr>
        <sz val="9.5"/>
        <rFont val="Times New Roman"/>
        <family val="1"/>
      </rPr>
      <t xml:space="preserve"> </t>
    </r>
    <r>
      <rPr>
        <b/>
        <sz val="9.5"/>
        <rFont val="Arial"/>
        <family val="2"/>
      </rPr>
      <t>Dia</t>
    </r>
    <r>
      <rPr>
        <sz val="9.5"/>
        <rFont val="Times New Roman"/>
        <family val="1"/>
      </rPr>
      <t xml:space="preserve"> </t>
    </r>
    <r>
      <rPr>
        <b/>
        <sz val="9.5"/>
        <rFont val="Times New Roman"/>
        <family val="1"/>
      </rPr>
      <t>p</t>
    </r>
    <r>
      <rPr>
        <b/>
        <sz val="9.5"/>
        <rFont val="Arial"/>
        <family val="2"/>
      </rPr>
      <t>or</t>
    </r>
    <r>
      <rPr>
        <sz val="9.5"/>
        <rFont val="Times New Roman"/>
        <family val="1"/>
      </rPr>
      <t xml:space="preserve"> </t>
    </r>
    <r>
      <rPr>
        <b/>
        <sz val="9.5"/>
        <rFont val="Arial"/>
        <family val="2"/>
      </rPr>
      <t>Estrategias</t>
    </r>
    <r>
      <rPr>
        <sz val="9.5"/>
        <rFont val="Times New Roman"/>
        <family val="1"/>
      </rPr>
      <t xml:space="preserve"> </t>
    </r>
    <r>
      <rPr>
        <b/>
        <sz val="9.5"/>
        <rFont val="Arial"/>
        <family val="2"/>
      </rPr>
      <t>Educativas,</t>
    </r>
    <r>
      <rPr>
        <sz val="9.5"/>
        <rFont val="Times New Roman"/>
        <family val="1"/>
      </rPr>
      <t xml:space="preserve"> </t>
    </r>
    <r>
      <rPr>
        <b/>
        <sz val="9.5"/>
        <rFont val="Arial"/>
        <family val="2"/>
      </rPr>
      <t>Género y Horas-Clases</t>
    </r>
  </si>
  <si>
    <r>
      <rPr>
        <b/>
        <sz val="7.5"/>
        <rFont val="Arial"/>
        <family val="2"/>
      </rPr>
      <t>Fecha:</t>
    </r>
    <r>
      <rPr>
        <sz val="7.5"/>
        <rFont val="Times New Roman"/>
        <family val="1"/>
      </rPr>
      <t xml:space="preserve">      </t>
    </r>
    <r>
      <rPr>
        <vertAlign val="superscript"/>
        <sz val="8"/>
        <rFont val="Arial MT"/>
        <family val="2"/>
      </rPr>
      <t>01/04/2026</t>
    </r>
    <r>
      <rPr>
        <vertAlign val="superscript"/>
        <sz val="8"/>
        <rFont val="Times New Roman"/>
        <family val="1"/>
      </rPr>
      <t xml:space="preserve">             </t>
    </r>
    <r>
      <rPr>
        <vertAlign val="superscript"/>
        <sz val="8"/>
        <rFont val="Arial MT"/>
        <family val="2"/>
      </rPr>
      <t>9:41:37</t>
    </r>
    <r>
      <rPr>
        <vertAlign val="superscript"/>
        <sz val="8"/>
        <rFont val="Times New Roman"/>
        <family val="1"/>
      </rPr>
      <t xml:space="preserve"> </t>
    </r>
    <r>
      <rPr>
        <vertAlign val="superscript"/>
        <sz val="8"/>
        <rFont val="Arial MT"/>
        <family val="2"/>
      </rPr>
      <t>am</t>
    </r>
  </si>
  <si>
    <r>
      <rPr>
        <b/>
        <sz val="7.5"/>
        <rFont val="Arial"/>
        <family val="2"/>
      </rPr>
      <t>Fecha</t>
    </r>
    <r>
      <rPr>
        <sz val="7.5"/>
        <rFont val="Times New Roman"/>
        <family val="1"/>
      </rPr>
      <t xml:space="preserve"> </t>
    </r>
    <r>
      <rPr>
        <b/>
        <sz val="7.5"/>
        <rFont val="Arial"/>
        <family val="2"/>
      </rPr>
      <t>Desde:</t>
    </r>
    <r>
      <rPr>
        <sz val="7.5"/>
        <rFont val="Times New Roman"/>
        <family val="1"/>
      </rPr>
      <t xml:space="preserve"> </t>
    </r>
    <r>
      <rPr>
        <b/>
        <sz val="7.5"/>
        <rFont val="Arial"/>
        <family val="2"/>
      </rPr>
      <t>01</t>
    </r>
    <r>
      <rPr>
        <sz val="7.5"/>
        <rFont val="Times New Roman"/>
        <family val="1"/>
      </rPr>
      <t xml:space="preserve"> </t>
    </r>
    <r>
      <rPr>
        <b/>
        <sz val="7.5"/>
        <rFont val="Arial"/>
        <family val="2"/>
      </rPr>
      <t>Ene</t>
    </r>
    <r>
      <rPr>
        <sz val="7.5"/>
        <rFont val="Times New Roman"/>
        <family val="1"/>
      </rPr>
      <t xml:space="preserve"> </t>
    </r>
    <r>
      <rPr>
        <b/>
        <sz val="7.5"/>
        <rFont val="Arial"/>
        <family val="2"/>
      </rPr>
      <t>2026</t>
    </r>
    <r>
      <rPr>
        <sz val="7.5"/>
        <rFont val="Times New Roman"/>
        <family val="1"/>
      </rPr>
      <t xml:space="preserve"> </t>
    </r>
    <r>
      <rPr>
        <b/>
        <sz val="7.5"/>
        <rFont val="Arial"/>
        <family val="2"/>
      </rPr>
      <t>/</t>
    </r>
    <r>
      <rPr>
        <sz val="7.5"/>
        <rFont val="Times New Roman"/>
        <family val="1"/>
      </rPr>
      <t xml:space="preserve"> </t>
    </r>
    <r>
      <rPr>
        <b/>
        <sz val="7.5"/>
        <rFont val="Arial"/>
        <family val="2"/>
      </rPr>
      <t>Hasta:</t>
    </r>
    <r>
      <rPr>
        <sz val="7.5"/>
        <rFont val="Times New Roman"/>
        <family val="1"/>
      </rPr>
      <t xml:space="preserve"> </t>
    </r>
    <r>
      <rPr>
        <b/>
        <sz val="7.5"/>
        <rFont val="Arial"/>
        <family val="2"/>
      </rPr>
      <t>31</t>
    </r>
    <r>
      <rPr>
        <sz val="7.5"/>
        <rFont val="Times New Roman"/>
        <family val="1"/>
      </rPr>
      <t xml:space="preserve"> </t>
    </r>
    <r>
      <rPr>
        <b/>
        <sz val="7.5"/>
        <rFont val="Arial"/>
        <family val="2"/>
      </rPr>
      <t>Mar</t>
    </r>
    <r>
      <rPr>
        <sz val="7.5"/>
        <rFont val="Times New Roman"/>
        <family val="1"/>
      </rPr>
      <t xml:space="preserve"> </t>
    </r>
    <r>
      <rPr>
        <b/>
        <sz val="7.5"/>
        <rFont val="Arial"/>
        <family val="2"/>
      </rPr>
      <t>2026</t>
    </r>
  </si>
  <si>
    <r>
      <rPr>
        <vertAlign val="superscript"/>
        <sz val="8"/>
        <rFont val="Arial MT"/>
        <family val="2"/>
      </rPr>
      <t>1</t>
    </r>
    <r>
      <rPr>
        <vertAlign val="superscript"/>
        <sz val="8"/>
        <rFont val="Times New Roman"/>
        <family val="1"/>
      </rPr>
      <t xml:space="preserve">                </t>
    </r>
    <r>
      <rPr>
        <sz val="8"/>
        <rFont val="Arial MT"/>
        <family val="2"/>
      </rPr>
      <t xml:space="preserve">de </t>
    </r>
    <r>
      <rPr>
        <sz val="8"/>
        <rFont val="Times New Roman"/>
        <family val="1"/>
      </rPr>
      <t xml:space="preserve">             </t>
    </r>
    <r>
      <rPr>
        <vertAlign val="superscript"/>
        <sz val="8"/>
        <rFont val="Arial MT"/>
        <family val="2"/>
      </rPr>
      <t>4</t>
    </r>
  </si>
  <si>
    <r>
      <rPr>
        <b/>
        <sz val="7.5"/>
        <rFont val="Arial"/>
        <family val="2"/>
      </rPr>
      <t>Sexo</t>
    </r>
  </si>
  <si>
    <t>Cantidad de Horas-Clases</t>
  </si>
  <si>
    <r>
      <rPr>
        <b/>
        <sz val="7.5"/>
        <rFont val="Arial"/>
        <family val="2"/>
      </rPr>
      <t>Femenino</t>
    </r>
  </si>
  <si>
    <r>
      <rPr>
        <b/>
        <sz val="7.5"/>
        <rFont val="Arial"/>
        <family val="2"/>
      </rPr>
      <t>Masculino</t>
    </r>
  </si>
  <si>
    <r>
      <rPr>
        <sz val="8"/>
        <rFont val="Arial MT"/>
        <family val="2"/>
      </rPr>
      <t>Curso-Modular:</t>
    </r>
    <r>
      <rPr>
        <sz val="8"/>
        <rFont val="Times New Roman"/>
        <family val="1"/>
      </rPr>
      <t xml:space="preserve"> </t>
    </r>
    <r>
      <rPr>
        <sz val="8"/>
        <rFont val="Arial MT"/>
        <family val="2"/>
      </rPr>
      <t>Básico</t>
    </r>
    <r>
      <rPr>
        <sz val="8"/>
        <rFont val="Times New Roman"/>
        <family val="1"/>
      </rPr>
      <t xml:space="preserve"> </t>
    </r>
    <r>
      <rPr>
        <sz val="8"/>
        <rFont val="Arial MT"/>
        <family val="2"/>
      </rPr>
      <t>de</t>
    </r>
    <r>
      <rPr>
        <sz val="8"/>
        <rFont val="Times New Roman"/>
        <family val="1"/>
      </rPr>
      <t xml:space="preserve"> </t>
    </r>
    <r>
      <rPr>
        <sz val="8"/>
        <rFont val="Arial MT"/>
        <family val="2"/>
      </rPr>
      <t>Técnicas</t>
    </r>
    <r>
      <rPr>
        <sz val="8"/>
        <rFont val="Times New Roman"/>
        <family val="1"/>
      </rPr>
      <t xml:space="preserve"> </t>
    </r>
    <r>
      <rPr>
        <sz val="8"/>
        <rFont val="Arial MT"/>
        <family val="2"/>
      </rPr>
      <t>Aduaneras</t>
    </r>
  </si>
  <si>
    <r>
      <rPr>
        <sz val="8"/>
        <rFont val="Arial MT"/>
        <family val="2"/>
      </rPr>
      <t>FOT-031-01-2026</t>
    </r>
  </si>
  <si>
    <r>
      <rPr>
        <sz val="8"/>
        <rFont val="Arial MT"/>
        <family val="2"/>
      </rPr>
      <t>FOT-031-02-2026</t>
    </r>
  </si>
  <si>
    <r>
      <rPr>
        <sz val="8"/>
        <rFont val="Arial MT"/>
        <family val="2"/>
      </rPr>
      <t>FOT-031-03-2026</t>
    </r>
  </si>
  <si>
    <r>
      <rPr>
        <sz val="8"/>
        <rFont val="Arial MT"/>
        <family val="2"/>
      </rPr>
      <t>FOT-031-04-2026</t>
    </r>
  </si>
  <si>
    <r>
      <rPr>
        <sz val="8"/>
        <rFont val="Arial MT"/>
        <family val="2"/>
      </rPr>
      <t>FOT-031-05-2026</t>
    </r>
  </si>
  <si>
    <r>
      <rPr>
        <sz val="8"/>
        <rFont val="Arial MT"/>
        <family val="2"/>
      </rPr>
      <t>Curso-Taller:</t>
    </r>
    <r>
      <rPr>
        <sz val="8"/>
        <rFont val="Times New Roman"/>
        <family val="1"/>
      </rPr>
      <t xml:space="preserve"> </t>
    </r>
    <r>
      <rPr>
        <sz val="8"/>
        <rFont val="Arial MT"/>
        <family val="2"/>
      </rPr>
      <t>Básico</t>
    </r>
    <r>
      <rPr>
        <sz val="8"/>
        <rFont val="Times New Roman"/>
        <family val="1"/>
      </rPr>
      <t xml:space="preserve"> </t>
    </r>
    <r>
      <rPr>
        <sz val="8"/>
        <rFont val="Arial MT"/>
        <family val="2"/>
      </rPr>
      <t>de</t>
    </r>
    <r>
      <rPr>
        <sz val="8"/>
        <rFont val="Times New Roman"/>
        <family val="1"/>
      </rPr>
      <t xml:space="preserve"> </t>
    </r>
    <r>
      <rPr>
        <sz val="8"/>
        <rFont val="Arial MT"/>
        <family val="2"/>
      </rPr>
      <t>Excel</t>
    </r>
  </si>
  <si>
    <r>
      <rPr>
        <sz val="8"/>
        <rFont val="Arial MT"/>
        <family val="2"/>
      </rPr>
      <t>FOA-062-01-2026</t>
    </r>
  </si>
  <si>
    <r>
      <rPr>
        <sz val="8"/>
        <rFont val="Arial MT"/>
        <family val="2"/>
      </rPr>
      <t>Curso-Taller:</t>
    </r>
    <r>
      <rPr>
        <sz val="8"/>
        <rFont val="Times New Roman"/>
        <family val="1"/>
      </rPr>
      <t xml:space="preserve"> </t>
    </r>
    <r>
      <rPr>
        <sz val="8"/>
        <rFont val="Arial MT"/>
        <family val="2"/>
      </rPr>
      <t>Elaboración</t>
    </r>
    <r>
      <rPr>
        <sz val="8"/>
        <rFont val="Times New Roman"/>
        <family val="1"/>
      </rPr>
      <t xml:space="preserve"> </t>
    </r>
    <r>
      <rPr>
        <sz val="8"/>
        <rFont val="Arial MT"/>
        <family val="2"/>
      </rPr>
      <t>de</t>
    </r>
    <r>
      <rPr>
        <sz val="8"/>
        <rFont val="Times New Roman"/>
        <family val="1"/>
      </rPr>
      <t xml:space="preserve"> </t>
    </r>
    <r>
      <rPr>
        <sz val="8"/>
        <rFont val="Arial MT"/>
        <family val="2"/>
      </rPr>
      <t>Nómina</t>
    </r>
    <r>
      <rPr>
        <sz val="8"/>
        <rFont val="Times New Roman"/>
        <family val="1"/>
      </rPr>
      <t xml:space="preserve"> </t>
    </r>
    <r>
      <rPr>
        <sz val="8"/>
        <rFont val="Arial MT"/>
        <family val="2"/>
      </rPr>
      <t>en</t>
    </r>
    <r>
      <rPr>
        <sz val="8"/>
        <rFont val="Times New Roman"/>
        <family val="1"/>
      </rPr>
      <t xml:space="preserve"> </t>
    </r>
    <r>
      <rPr>
        <sz val="8"/>
        <rFont val="Arial MT"/>
        <family val="2"/>
      </rPr>
      <t>Entidades</t>
    </r>
    <r>
      <rPr>
        <sz val="8"/>
        <rFont val="Times New Roman"/>
        <family val="1"/>
      </rPr>
      <t xml:space="preserve"> </t>
    </r>
    <r>
      <rPr>
        <sz val="8"/>
        <rFont val="Arial MT"/>
        <family val="2"/>
      </rPr>
      <t>Gubernamentales</t>
    </r>
  </si>
  <si>
    <r>
      <rPr>
        <sz val="8"/>
        <rFont val="Arial MT"/>
        <family val="2"/>
      </rPr>
      <t>FOT-384-01-2026</t>
    </r>
  </si>
  <si>
    <r>
      <rPr>
        <sz val="8"/>
        <rFont val="Arial MT"/>
        <family val="2"/>
      </rPr>
      <t>Curso-Taller:</t>
    </r>
    <r>
      <rPr>
        <sz val="8"/>
        <rFont val="Times New Roman"/>
        <family val="1"/>
      </rPr>
      <t xml:space="preserve"> </t>
    </r>
    <r>
      <rPr>
        <sz val="8"/>
        <rFont val="Arial MT"/>
        <family val="2"/>
      </rPr>
      <t>Elaboración</t>
    </r>
    <r>
      <rPr>
        <sz val="8"/>
        <rFont val="Times New Roman"/>
        <family val="1"/>
      </rPr>
      <t xml:space="preserve"> </t>
    </r>
    <r>
      <rPr>
        <sz val="8"/>
        <rFont val="Arial MT"/>
        <family val="2"/>
      </rPr>
      <t>de</t>
    </r>
    <r>
      <rPr>
        <sz val="8"/>
        <rFont val="Times New Roman"/>
        <family val="1"/>
      </rPr>
      <t xml:space="preserve"> </t>
    </r>
    <r>
      <rPr>
        <sz val="8"/>
        <rFont val="Arial MT"/>
        <family val="2"/>
      </rPr>
      <t>Pliegos</t>
    </r>
    <r>
      <rPr>
        <sz val="8"/>
        <rFont val="Times New Roman"/>
        <family val="1"/>
      </rPr>
      <t xml:space="preserve"> </t>
    </r>
    <r>
      <rPr>
        <sz val="8"/>
        <rFont val="Arial MT"/>
        <family val="2"/>
      </rPr>
      <t>de</t>
    </r>
    <r>
      <rPr>
        <sz val="8"/>
        <rFont val="Times New Roman"/>
        <family val="1"/>
      </rPr>
      <t xml:space="preserve"> </t>
    </r>
    <r>
      <rPr>
        <sz val="8"/>
        <rFont val="Arial MT"/>
        <family val="2"/>
      </rPr>
      <t>Condiciones</t>
    </r>
    <r>
      <rPr>
        <sz val="8"/>
        <rFont val="Times New Roman"/>
        <family val="1"/>
      </rPr>
      <t xml:space="preserve"> </t>
    </r>
    <r>
      <rPr>
        <sz val="8"/>
        <rFont val="Arial MT"/>
        <family val="2"/>
      </rPr>
      <t>y</t>
    </r>
    <r>
      <rPr>
        <sz val="8"/>
        <rFont val="Times New Roman"/>
        <family val="1"/>
      </rPr>
      <t xml:space="preserve"> </t>
    </r>
    <r>
      <rPr>
        <sz val="8"/>
        <rFont val="Arial MT"/>
        <family val="2"/>
      </rPr>
      <t>Rol</t>
    </r>
    <r>
      <rPr>
        <sz val="8"/>
        <rFont val="Times New Roman"/>
        <family val="1"/>
      </rPr>
      <t xml:space="preserve"> </t>
    </r>
    <r>
      <rPr>
        <sz val="8"/>
        <rFont val="Arial MT"/>
        <family val="2"/>
      </rPr>
      <t>de</t>
    </r>
    <r>
      <rPr>
        <sz val="8"/>
        <rFont val="Times New Roman"/>
        <family val="1"/>
      </rPr>
      <t xml:space="preserve"> </t>
    </r>
    <r>
      <rPr>
        <sz val="8"/>
        <rFont val="Arial MT"/>
        <family val="2"/>
      </rPr>
      <t>Peritos</t>
    </r>
    <r>
      <rPr>
        <sz val="8"/>
        <rFont val="Times New Roman"/>
        <family val="1"/>
      </rPr>
      <t xml:space="preserve"> </t>
    </r>
    <r>
      <rPr>
        <sz val="8"/>
        <rFont val="Arial MT"/>
        <family val="2"/>
      </rPr>
      <t>Técnicos</t>
    </r>
  </si>
  <si>
    <r>
      <rPr>
        <sz val="8"/>
        <rFont val="Arial MT"/>
        <family val="2"/>
      </rPr>
      <t>FOT-390-01-2026</t>
    </r>
  </si>
  <si>
    <r>
      <rPr>
        <sz val="8"/>
        <rFont val="Arial MT"/>
        <family val="2"/>
      </rPr>
      <t>FOT-390-02-2026</t>
    </r>
  </si>
  <si>
    <r>
      <rPr>
        <sz val="8"/>
        <rFont val="Arial MT"/>
        <family val="2"/>
      </rPr>
      <t>FOT-390-03-2026</t>
    </r>
  </si>
  <si>
    <r>
      <rPr>
        <sz val="8"/>
        <rFont val="Arial MT"/>
        <family val="2"/>
      </rPr>
      <t>FOT-390-13-2026</t>
    </r>
  </si>
  <si>
    <r>
      <rPr>
        <sz val="8"/>
        <rFont val="Arial MT"/>
        <family val="2"/>
      </rPr>
      <t>Curso-Taller:</t>
    </r>
    <r>
      <rPr>
        <sz val="8"/>
        <rFont val="Times New Roman"/>
        <family val="1"/>
      </rPr>
      <t xml:space="preserve"> </t>
    </r>
    <r>
      <rPr>
        <sz val="8"/>
        <rFont val="Arial MT"/>
        <family val="2"/>
      </rPr>
      <t>Formulación</t>
    </r>
    <r>
      <rPr>
        <sz val="8"/>
        <rFont val="Times New Roman"/>
        <family val="1"/>
      </rPr>
      <t xml:space="preserve"> </t>
    </r>
    <r>
      <rPr>
        <sz val="8"/>
        <rFont val="Arial MT"/>
        <family val="2"/>
      </rPr>
      <t>Presupuestaria</t>
    </r>
    <r>
      <rPr>
        <sz val="8"/>
        <rFont val="Times New Roman"/>
        <family val="1"/>
      </rPr>
      <t xml:space="preserve"> </t>
    </r>
    <r>
      <rPr>
        <sz val="8"/>
        <rFont val="Arial MT"/>
        <family val="2"/>
      </rPr>
      <t>Orientado</t>
    </r>
    <r>
      <rPr>
        <sz val="8"/>
        <rFont val="Times New Roman"/>
        <family val="1"/>
      </rPr>
      <t xml:space="preserve"> </t>
    </r>
    <r>
      <rPr>
        <sz val="8"/>
        <rFont val="Arial MT"/>
        <family val="2"/>
      </rPr>
      <t>a</t>
    </r>
    <r>
      <rPr>
        <sz val="8"/>
        <rFont val="Times New Roman"/>
        <family val="1"/>
      </rPr>
      <t xml:space="preserve"> </t>
    </r>
    <r>
      <rPr>
        <sz val="8"/>
        <rFont val="Arial MT"/>
        <family val="2"/>
      </rPr>
      <t>Resultados</t>
    </r>
  </si>
  <si>
    <r>
      <rPr>
        <sz val="8"/>
        <rFont val="Arial MT"/>
        <family val="2"/>
      </rPr>
      <t>FOT-097-01-2026</t>
    </r>
  </si>
  <si>
    <r>
      <rPr>
        <sz val="8"/>
        <rFont val="Arial MT"/>
        <family val="2"/>
      </rPr>
      <t>FOT-097-03-2026</t>
    </r>
  </si>
  <si>
    <r>
      <rPr>
        <sz val="8"/>
        <rFont val="Arial MT"/>
        <family val="2"/>
      </rPr>
      <t>Curso-Taller:</t>
    </r>
    <r>
      <rPr>
        <sz val="8"/>
        <rFont val="Times New Roman"/>
        <family val="1"/>
      </rPr>
      <t xml:space="preserve"> </t>
    </r>
    <r>
      <rPr>
        <sz val="8"/>
        <rFont val="Arial MT"/>
        <family val="2"/>
      </rPr>
      <t>Gestión</t>
    </r>
    <r>
      <rPr>
        <sz val="8"/>
        <rFont val="Times New Roman"/>
        <family val="1"/>
      </rPr>
      <t xml:space="preserve"> </t>
    </r>
    <r>
      <rPr>
        <sz val="8"/>
        <rFont val="Arial MT"/>
        <family val="2"/>
      </rPr>
      <t>del</t>
    </r>
    <r>
      <rPr>
        <sz val="8"/>
        <rFont val="Times New Roman"/>
        <family val="1"/>
      </rPr>
      <t xml:space="preserve"> </t>
    </r>
    <r>
      <rPr>
        <sz val="8"/>
        <rFont val="Arial MT"/>
        <family val="2"/>
      </rPr>
      <t>Proceso</t>
    </r>
    <r>
      <rPr>
        <sz val="8"/>
        <rFont val="Times New Roman"/>
        <family val="1"/>
      </rPr>
      <t xml:space="preserve"> </t>
    </r>
    <r>
      <rPr>
        <sz val="8"/>
        <rFont val="Arial MT"/>
        <family val="2"/>
      </rPr>
      <t>de</t>
    </r>
    <r>
      <rPr>
        <sz val="8"/>
        <rFont val="Times New Roman"/>
        <family val="1"/>
      </rPr>
      <t xml:space="preserve"> </t>
    </r>
    <r>
      <rPr>
        <sz val="8"/>
        <rFont val="Arial MT"/>
        <family val="2"/>
      </rPr>
      <t>Licitación</t>
    </r>
    <r>
      <rPr>
        <sz val="8"/>
        <rFont val="Times New Roman"/>
        <family val="1"/>
      </rPr>
      <t xml:space="preserve"> </t>
    </r>
    <r>
      <rPr>
        <sz val="8"/>
        <rFont val="Arial MT"/>
        <family val="2"/>
      </rPr>
      <t>Pública</t>
    </r>
    <r>
      <rPr>
        <sz val="8"/>
        <rFont val="Times New Roman"/>
        <family val="1"/>
      </rPr>
      <t xml:space="preserve"> </t>
    </r>
    <r>
      <rPr>
        <sz val="8"/>
        <rFont val="Arial MT"/>
        <family val="2"/>
      </rPr>
      <t>Nacional</t>
    </r>
  </si>
  <si>
    <r>
      <rPr>
        <sz val="8"/>
        <rFont val="Arial MT"/>
        <family val="2"/>
      </rPr>
      <t>FOT-331-01-2026</t>
    </r>
  </si>
  <si>
    <r>
      <rPr>
        <sz val="8"/>
        <rFont val="Arial MT"/>
        <family val="2"/>
      </rPr>
      <t>Curso-Taller:</t>
    </r>
    <r>
      <rPr>
        <sz val="8"/>
        <rFont val="Times New Roman"/>
        <family val="1"/>
      </rPr>
      <t xml:space="preserve"> </t>
    </r>
    <r>
      <rPr>
        <sz val="8"/>
        <rFont val="Arial MT"/>
        <family val="2"/>
      </rPr>
      <t>Gestión</t>
    </r>
    <r>
      <rPr>
        <sz val="8"/>
        <rFont val="Times New Roman"/>
        <family val="1"/>
      </rPr>
      <t xml:space="preserve"> </t>
    </r>
    <r>
      <rPr>
        <sz val="8"/>
        <rFont val="Arial MT"/>
        <family val="2"/>
      </rPr>
      <t>y</t>
    </r>
    <r>
      <rPr>
        <sz val="8"/>
        <rFont val="Times New Roman"/>
        <family val="1"/>
      </rPr>
      <t xml:space="preserve"> </t>
    </r>
    <r>
      <rPr>
        <sz val="8"/>
        <rFont val="Arial MT"/>
        <family val="2"/>
      </rPr>
      <t>Elaboración</t>
    </r>
    <r>
      <rPr>
        <sz val="8"/>
        <rFont val="Times New Roman"/>
        <family val="1"/>
      </rPr>
      <t xml:space="preserve"> </t>
    </r>
    <r>
      <rPr>
        <sz val="8"/>
        <rFont val="Arial MT"/>
        <family val="2"/>
      </rPr>
      <t>del</t>
    </r>
    <r>
      <rPr>
        <sz val="8"/>
        <rFont val="Times New Roman"/>
        <family val="1"/>
      </rPr>
      <t xml:space="preserve"> </t>
    </r>
    <r>
      <rPr>
        <sz val="8"/>
        <rFont val="Arial MT"/>
        <family val="2"/>
      </rPr>
      <t>Plan</t>
    </r>
    <r>
      <rPr>
        <sz val="8"/>
        <rFont val="Times New Roman"/>
        <family val="1"/>
      </rPr>
      <t xml:space="preserve"> </t>
    </r>
    <r>
      <rPr>
        <sz val="8"/>
        <rFont val="Arial MT"/>
        <family val="2"/>
      </rPr>
      <t>Anual</t>
    </r>
    <r>
      <rPr>
        <sz val="8"/>
        <rFont val="Times New Roman"/>
        <family val="1"/>
      </rPr>
      <t xml:space="preserve"> </t>
    </r>
    <r>
      <rPr>
        <sz val="8"/>
        <rFont val="Arial MT"/>
        <family val="2"/>
      </rPr>
      <t>de</t>
    </r>
    <r>
      <rPr>
        <sz val="8"/>
        <rFont val="Times New Roman"/>
        <family val="1"/>
      </rPr>
      <t xml:space="preserve"> </t>
    </r>
    <r>
      <rPr>
        <sz val="8"/>
        <rFont val="Arial MT"/>
        <family val="2"/>
      </rPr>
      <t>Compras</t>
    </r>
    <r>
      <rPr>
        <sz val="8"/>
        <rFont val="Times New Roman"/>
        <family val="1"/>
      </rPr>
      <t xml:space="preserve"> </t>
    </r>
    <r>
      <rPr>
        <sz val="8"/>
        <rFont val="Arial MT"/>
        <family val="2"/>
      </rPr>
      <t>y</t>
    </r>
    <r>
      <rPr>
        <sz val="8"/>
        <rFont val="Times New Roman"/>
        <family val="1"/>
      </rPr>
      <t xml:space="preserve"> </t>
    </r>
    <r>
      <rPr>
        <sz val="8"/>
        <rFont val="Arial MT"/>
        <family val="2"/>
      </rPr>
      <t>Contrataciones</t>
    </r>
    <r>
      <rPr>
        <sz val="8"/>
        <rFont val="Times New Roman"/>
        <family val="1"/>
      </rPr>
      <t xml:space="preserve"> </t>
    </r>
    <r>
      <rPr>
        <sz val="8"/>
        <rFont val="Arial MT"/>
        <family val="2"/>
      </rPr>
      <t>(PACC)</t>
    </r>
  </si>
  <si>
    <r>
      <rPr>
        <sz val="8"/>
        <rFont val="Arial MT"/>
        <family val="2"/>
      </rPr>
      <t>FOT-418-01-2026</t>
    </r>
  </si>
  <si>
    <r>
      <rPr>
        <sz val="8"/>
        <rFont val="Arial MT"/>
        <family val="2"/>
      </rPr>
      <t>Curso:</t>
    </r>
    <r>
      <rPr>
        <sz val="8"/>
        <rFont val="Times New Roman"/>
        <family val="1"/>
      </rPr>
      <t xml:space="preserve"> </t>
    </r>
    <r>
      <rPr>
        <sz val="8"/>
        <rFont val="Arial MT"/>
        <family val="2"/>
      </rPr>
      <t>Fundamentos</t>
    </r>
    <r>
      <rPr>
        <sz val="8"/>
        <rFont val="Times New Roman"/>
        <family val="1"/>
      </rPr>
      <t xml:space="preserve"> </t>
    </r>
    <r>
      <rPr>
        <sz val="8"/>
        <rFont val="Arial MT"/>
        <family val="2"/>
      </rPr>
      <t>de</t>
    </r>
    <r>
      <rPr>
        <sz val="8"/>
        <rFont val="Times New Roman"/>
        <family val="1"/>
      </rPr>
      <t xml:space="preserve"> </t>
    </r>
    <r>
      <rPr>
        <sz val="8"/>
        <rFont val="Arial MT"/>
        <family val="2"/>
      </rPr>
      <t>Planificación</t>
    </r>
    <r>
      <rPr>
        <sz val="8"/>
        <rFont val="Times New Roman"/>
        <family val="1"/>
      </rPr>
      <t xml:space="preserve"> </t>
    </r>
    <r>
      <rPr>
        <sz val="8"/>
        <rFont val="Arial MT"/>
        <family val="2"/>
      </rPr>
      <t>y</t>
    </r>
    <r>
      <rPr>
        <sz val="8"/>
        <rFont val="Times New Roman"/>
        <family val="1"/>
      </rPr>
      <t xml:space="preserve"> </t>
    </r>
    <r>
      <rPr>
        <sz val="8"/>
        <rFont val="Arial MT"/>
        <family val="2"/>
      </rPr>
      <t>Gestión</t>
    </r>
    <r>
      <rPr>
        <sz val="8"/>
        <rFont val="Times New Roman"/>
        <family val="1"/>
      </rPr>
      <t xml:space="preserve"> </t>
    </r>
    <r>
      <rPr>
        <sz val="8"/>
        <rFont val="Arial MT"/>
        <family val="2"/>
      </rPr>
      <t>de</t>
    </r>
    <r>
      <rPr>
        <sz val="8"/>
        <rFont val="Times New Roman"/>
        <family val="1"/>
      </rPr>
      <t xml:space="preserve"> </t>
    </r>
    <r>
      <rPr>
        <sz val="8"/>
        <rFont val="Arial MT"/>
        <family val="2"/>
      </rPr>
      <t>la</t>
    </r>
    <r>
      <rPr>
        <sz val="8"/>
        <rFont val="Times New Roman"/>
        <family val="1"/>
      </rPr>
      <t xml:space="preserve"> </t>
    </r>
    <r>
      <rPr>
        <sz val="8"/>
        <rFont val="Arial MT"/>
        <family val="2"/>
      </rPr>
      <t>Inversión</t>
    </r>
    <r>
      <rPr>
        <sz val="8"/>
        <rFont val="Times New Roman"/>
        <family val="1"/>
      </rPr>
      <t xml:space="preserve"> </t>
    </r>
    <r>
      <rPr>
        <sz val="8"/>
        <rFont val="Arial MT"/>
        <family val="2"/>
      </rPr>
      <t>Pública</t>
    </r>
    <r>
      <rPr>
        <sz val="8"/>
        <rFont val="Times New Roman"/>
        <family val="1"/>
      </rPr>
      <t xml:space="preserve"> </t>
    </r>
    <r>
      <rPr>
        <sz val="8"/>
        <rFont val="Arial MT"/>
        <family val="2"/>
      </rPr>
      <t>del</t>
    </r>
    <r>
      <rPr>
        <sz val="8"/>
        <rFont val="Times New Roman"/>
        <family val="1"/>
      </rPr>
      <t xml:space="preserve"> </t>
    </r>
    <r>
      <rPr>
        <sz val="8"/>
        <rFont val="Arial MT"/>
        <family val="2"/>
      </rPr>
      <t>Estado</t>
    </r>
  </si>
  <si>
    <r>
      <rPr>
        <sz val="8"/>
        <rFont val="Arial MT"/>
        <family val="2"/>
      </rPr>
      <t>FOT-242-01-2026</t>
    </r>
  </si>
  <si>
    <r>
      <rPr>
        <sz val="8"/>
        <rFont val="Arial MT"/>
        <family val="2"/>
      </rPr>
      <t>FOT-242-02-2026</t>
    </r>
  </si>
  <si>
    <r>
      <rPr>
        <sz val="8"/>
        <rFont val="Arial MT"/>
        <family val="2"/>
      </rPr>
      <t>Curso:</t>
    </r>
    <r>
      <rPr>
        <sz val="8"/>
        <rFont val="Times New Roman"/>
        <family val="1"/>
      </rPr>
      <t xml:space="preserve"> </t>
    </r>
    <r>
      <rPr>
        <sz val="8"/>
        <rFont val="Arial MT"/>
        <family val="2"/>
      </rPr>
      <t>Fundamentos</t>
    </r>
    <r>
      <rPr>
        <sz val="8"/>
        <rFont val="Times New Roman"/>
        <family val="1"/>
      </rPr>
      <t xml:space="preserve"> </t>
    </r>
    <r>
      <rPr>
        <sz val="8"/>
        <rFont val="Arial MT"/>
        <family val="2"/>
      </rPr>
      <t>del</t>
    </r>
    <r>
      <rPr>
        <sz val="8"/>
        <rFont val="Times New Roman"/>
        <family val="1"/>
      </rPr>
      <t xml:space="preserve"> </t>
    </r>
    <r>
      <rPr>
        <sz val="8"/>
        <rFont val="Arial MT"/>
        <family val="2"/>
      </rPr>
      <t>Sistema</t>
    </r>
    <r>
      <rPr>
        <sz val="8"/>
        <rFont val="Times New Roman"/>
        <family val="1"/>
      </rPr>
      <t xml:space="preserve"> </t>
    </r>
    <r>
      <rPr>
        <sz val="8"/>
        <rFont val="Arial MT"/>
        <family val="2"/>
      </rPr>
      <t>de</t>
    </r>
    <r>
      <rPr>
        <sz val="8"/>
        <rFont val="Times New Roman"/>
        <family val="1"/>
      </rPr>
      <t xml:space="preserve"> </t>
    </r>
    <r>
      <rPr>
        <sz val="8"/>
        <rFont val="Arial MT"/>
        <family val="2"/>
      </rPr>
      <t>Contabilidad</t>
    </r>
    <r>
      <rPr>
        <sz val="8"/>
        <rFont val="Times New Roman"/>
        <family val="1"/>
      </rPr>
      <t xml:space="preserve"> </t>
    </r>
    <r>
      <rPr>
        <sz val="8"/>
        <rFont val="Arial MT"/>
        <family val="2"/>
      </rPr>
      <t>Gubernamental</t>
    </r>
  </si>
  <si>
    <r>
      <rPr>
        <sz val="8"/>
        <rFont val="Arial MT"/>
        <family val="2"/>
      </rPr>
      <t>FOT-126-01-2026</t>
    </r>
  </si>
  <si>
    <r>
      <rPr>
        <sz val="8"/>
        <rFont val="Arial MT"/>
        <family val="2"/>
      </rPr>
      <t>FOT-126-02-2026</t>
    </r>
  </si>
  <si>
    <r>
      <rPr>
        <sz val="8"/>
        <rFont val="Arial MT"/>
        <family val="2"/>
      </rPr>
      <t>FOT-126-03-2026</t>
    </r>
  </si>
  <si>
    <r>
      <rPr>
        <sz val="8"/>
        <rFont val="Arial MT"/>
        <family val="2"/>
      </rPr>
      <t>Curso:</t>
    </r>
    <r>
      <rPr>
        <sz val="8"/>
        <rFont val="Times New Roman"/>
        <family val="1"/>
      </rPr>
      <t xml:space="preserve"> </t>
    </r>
    <r>
      <rPr>
        <sz val="8"/>
        <rFont val="Arial MT"/>
        <family val="2"/>
      </rPr>
      <t>Fundamentos</t>
    </r>
    <r>
      <rPr>
        <sz val="8"/>
        <rFont val="Times New Roman"/>
        <family val="1"/>
      </rPr>
      <t xml:space="preserve"> </t>
    </r>
    <r>
      <rPr>
        <sz val="8"/>
        <rFont val="Arial MT"/>
        <family val="2"/>
      </rPr>
      <t>del</t>
    </r>
    <r>
      <rPr>
        <sz val="8"/>
        <rFont val="Times New Roman"/>
        <family val="1"/>
      </rPr>
      <t xml:space="preserve"> </t>
    </r>
    <r>
      <rPr>
        <sz val="8"/>
        <rFont val="Arial MT"/>
        <family val="2"/>
      </rPr>
      <t>Sistema</t>
    </r>
    <r>
      <rPr>
        <sz val="8"/>
        <rFont val="Times New Roman"/>
        <family val="1"/>
      </rPr>
      <t xml:space="preserve"> </t>
    </r>
    <r>
      <rPr>
        <sz val="8"/>
        <rFont val="Arial MT"/>
        <family val="2"/>
      </rPr>
      <t>de</t>
    </r>
    <r>
      <rPr>
        <sz val="8"/>
        <rFont val="Times New Roman"/>
        <family val="1"/>
      </rPr>
      <t xml:space="preserve"> </t>
    </r>
    <r>
      <rPr>
        <sz val="8"/>
        <rFont val="Arial MT"/>
        <family val="2"/>
      </rPr>
      <t>Crédito</t>
    </r>
    <r>
      <rPr>
        <sz val="8"/>
        <rFont val="Times New Roman"/>
        <family val="1"/>
      </rPr>
      <t xml:space="preserve"> </t>
    </r>
    <r>
      <rPr>
        <sz val="8"/>
        <rFont val="Arial MT"/>
        <family val="2"/>
      </rPr>
      <t>Público</t>
    </r>
  </si>
  <si>
    <r>
      <rPr>
        <sz val="8"/>
        <rFont val="Arial MT"/>
        <family val="2"/>
      </rPr>
      <t>FOT-127-01-2026</t>
    </r>
  </si>
  <si>
    <r>
      <rPr>
        <sz val="8"/>
        <rFont val="Arial MT"/>
        <family val="2"/>
      </rPr>
      <t>Curso:</t>
    </r>
    <r>
      <rPr>
        <sz val="8"/>
        <rFont val="Times New Roman"/>
        <family val="1"/>
      </rPr>
      <t xml:space="preserve"> </t>
    </r>
    <r>
      <rPr>
        <sz val="8"/>
        <rFont val="Arial MT"/>
        <family val="2"/>
      </rPr>
      <t>Fundamentos</t>
    </r>
    <r>
      <rPr>
        <sz val="8"/>
        <rFont val="Times New Roman"/>
        <family val="1"/>
      </rPr>
      <t xml:space="preserve"> </t>
    </r>
    <r>
      <rPr>
        <sz val="8"/>
        <rFont val="Arial MT"/>
        <family val="2"/>
      </rPr>
      <t>del</t>
    </r>
    <r>
      <rPr>
        <sz val="8"/>
        <rFont val="Times New Roman"/>
        <family val="1"/>
      </rPr>
      <t xml:space="preserve"> </t>
    </r>
    <r>
      <rPr>
        <sz val="8"/>
        <rFont val="Arial MT"/>
        <family val="2"/>
      </rPr>
      <t>Sistema</t>
    </r>
    <r>
      <rPr>
        <sz val="8"/>
        <rFont val="Times New Roman"/>
        <family val="1"/>
      </rPr>
      <t xml:space="preserve"> </t>
    </r>
    <r>
      <rPr>
        <sz val="8"/>
        <rFont val="Arial MT"/>
        <family val="2"/>
      </rPr>
      <t>de</t>
    </r>
    <r>
      <rPr>
        <sz val="8"/>
        <rFont val="Times New Roman"/>
        <family val="1"/>
      </rPr>
      <t xml:space="preserve"> </t>
    </r>
    <r>
      <rPr>
        <sz val="8"/>
        <rFont val="Arial MT"/>
        <family val="2"/>
      </rPr>
      <t>Presupuesto</t>
    </r>
    <r>
      <rPr>
        <sz val="8"/>
        <rFont val="Times New Roman"/>
        <family val="1"/>
      </rPr>
      <t xml:space="preserve"> </t>
    </r>
    <r>
      <rPr>
        <sz val="8"/>
        <rFont val="Arial MT"/>
        <family val="2"/>
      </rPr>
      <t>Público</t>
    </r>
  </si>
  <si>
    <r>
      <rPr>
        <sz val="8"/>
        <rFont val="Arial MT"/>
        <family val="2"/>
      </rPr>
      <t>FOT-128-01-2026</t>
    </r>
  </si>
  <si>
    <r>
      <rPr>
        <sz val="8"/>
        <rFont val="Arial MT"/>
        <family val="2"/>
      </rPr>
      <t>Curso:</t>
    </r>
    <r>
      <rPr>
        <sz val="8"/>
        <rFont val="Times New Roman"/>
        <family val="1"/>
      </rPr>
      <t xml:space="preserve"> </t>
    </r>
    <r>
      <rPr>
        <sz val="8"/>
        <rFont val="Arial MT"/>
        <family val="2"/>
      </rPr>
      <t>Fundamentos</t>
    </r>
    <r>
      <rPr>
        <sz val="8"/>
        <rFont val="Times New Roman"/>
        <family val="1"/>
      </rPr>
      <t xml:space="preserve"> </t>
    </r>
    <r>
      <rPr>
        <sz val="8"/>
        <rFont val="Arial MT"/>
        <family val="2"/>
      </rPr>
      <t>del</t>
    </r>
    <r>
      <rPr>
        <sz val="8"/>
        <rFont val="Times New Roman"/>
        <family val="1"/>
      </rPr>
      <t xml:space="preserve"> </t>
    </r>
    <r>
      <rPr>
        <sz val="8"/>
        <rFont val="Arial MT"/>
        <family val="2"/>
      </rPr>
      <t>Sistema</t>
    </r>
    <r>
      <rPr>
        <sz val="8"/>
        <rFont val="Times New Roman"/>
        <family val="1"/>
      </rPr>
      <t xml:space="preserve"> </t>
    </r>
    <r>
      <rPr>
        <sz val="8"/>
        <rFont val="Arial MT"/>
        <family val="2"/>
      </rPr>
      <t>de</t>
    </r>
    <r>
      <rPr>
        <sz val="8"/>
        <rFont val="Times New Roman"/>
        <family val="1"/>
      </rPr>
      <t xml:space="preserve"> </t>
    </r>
    <r>
      <rPr>
        <sz val="8"/>
        <rFont val="Arial MT"/>
        <family val="2"/>
      </rPr>
      <t>Tesorería</t>
    </r>
  </si>
  <si>
    <r>
      <rPr>
        <sz val="8"/>
        <rFont val="Arial MT"/>
        <family val="2"/>
      </rPr>
      <t>FOT-130-01-2026</t>
    </r>
  </si>
  <si>
    <r>
      <rPr>
        <sz val="8"/>
        <rFont val="Arial MT"/>
        <family val="2"/>
      </rPr>
      <t>FOT-130-02-2026</t>
    </r>
  </si>
  <si>
    <r>
      <rPr>
        <sz val="8"/>
        <rFont val="Arial MT"/>
        <family val="2"/>
      </rPr>
      <t>Curso:</t>
    </r>
    <r>
      <rPr>
        <sz val="8"/>
        <rFont val="Times New Roman"/>
        <family val="1"/>
      </rPr>
      <t xml:space="preserve"> </t>
    </r>
    <r>
      <rPr>
        <sz val="8"/>
        <rFont val="Arial MT"/>
        <family val="2"/>
      </rPr>
      <t>Fundamentos</t>
    </r>
    <r>
      <rPr>
        <sz val="8"/>
        <rFont val="Times New Roman"/>
        <family val="1"/>
      </rPr>
      <t xml:space="preserve"> </t>
    </r>
    <r>
      <rPr>
        <sz val="8"/>
        <rFont val="Arial MT"/>
        <family val="2"/>
      </rPr>
      <t>del</t>
    </r>
    <r>
      <rPr>
        <sz val="8"/>
        <rFont val="Times New Roman"/>
        <family val="1"/>
      </rPr>
      <t xml:space="preserve"> </t>
    </r>
    <r>
      <rPr>
        <sz val="8"/>
        <rFont val="Arial MT"/>
        <family val="2"/>
      </rPr>
      <t>Sistema</t>
    </r>
    <r>
      <rPr>
        <sz val="8"/>
        <rFont val="Times New Roman"/>
        <family val="1"/>
      </rPr>
      <t xml:space="preserve"> </t>
    </r>
    <r>
      <rPr>
        <sz val="8"/>
        <rFont val="Arial MT"/>
        <family val="2"/>
      </rPr>
      <t>Nacional</t>
    </r>
    <r>
      <rPr>
        <sz val="8"/>
        <rFont val="Times New Roman"/>
        <family val="1"/>
      </rPr>
      <t xml:space="preserve"> </t>
    </r>
    <r>
      <rPr>
        <sz val="8"/>
        <rFont val="Arial MT"/>
        <family val="2"/>
      </rPr>
      <t>de</t>
    </r>
    <r>
      <rPr>
        <sz val="8"/>
        <rFont val="Times New Roman"/>
        <family val="1"/>
      </rPr>
      <t xml:space="preserve"> </t>
    </r>
    <r>
      <rPr>
        <sz val="8"/>
        <rFont val="Arial MT"/>
        <family val="2"/>
      </rPr>
      <t>Compras</t>
    </r>
    <r>
      <rPr>
        <sz val="8"/>
        <rFont val="Times New Roman"/>
        <family val="1"/>
      </rPr>
      <t xml:space="preserve"> </t>
    </r>
    <r>
      <rPr>
        <sz val="8"/>
        <rFont val="Arial MT"/>
        <family val="2"/>
      </rPr>
      <t>y</t>
    </r>
    <r>
      <rPr>
        <sz val="8"/>
        <rFont val="Times New Roman"/>
        <family val="1"/>
      </rPr>
      <t xml:space="preserve"> </t>
    </r>
    <r>
      <rPr>
        <sz val="8"/>
        <rFont val="Arial MT"/>
        <family val="2"/>
      </rPr>
      <t>Contrataciones</t>
    </r>
    <r>
      <rPr>
        <sz val="8"/>
        <rFont val="Times New Roman"/>
        <family val="1"/>
      </rPr>
      <t xml:space="preserve"> </t>
    </r>
    <r>
      <rPr>
        <sz val="8"/>
        <rFont val="Arial MT"/>
        <family val="2"/>
      </rPr>
      <t>Públicas</t>
    </r>
  </si>
  <si>
    <r>
      <rPr>
        <sz val="8"/>
        <rFont val="Arial MT"/>
        <family val="2"/>
      </rPr>
      <t>FOT-125-02-2026</t>
    </r>
  </si>
  <si>
    <r>
      <rPr>
        <sz val="8"/>
        <rFont val="Arial MT"/>
        <family val="2"/>
      </rPr>
      <t>Curso:</t>
    </r>
    <r>
      <rPr>
        <sz val="8"/>
        <rFont val="Times New Roman"/>
        <family val="1"/>
      </rPr>
      <t xml:space="preserve"> </t>
    </r>
    <r>
      <rPr>
        <sz val="8"/>
        <rFont val="Arial MT"/>
        <family val="2"/>
      </rPr>
      <t>Gestión</t>
    </r>
    <r>
      <rPr>
        <sz val="8"/>
        <rFont val="Times New Roman"/>
        <family val="1"/>
      </rPr>
      <t xml:space="preserve"> </t>
    </r>
    <r>
      <rPr>
        <sz val="8"/>
        <rFont val="Arial MT"/>
        <family val="2"/>
      </rPr>
      <t>de</t>
    </r>
    <r>
      <rPr>
        <sz val="8"/>
        <rFont val="Times New Roman"/>
        <family val="1"/>
      </rPr>
      <t xml:space="preserve"> </t>
    </r>
    <r>
      <rPr>
        <sz val="8"/>
        <rFont val="Arial MT"/>
        <family val="2"/>
      </rPr>
      <t>Programas</t>
    </r>
    <r>
      <rPr>
        <sz val="8"/>
        <rFont val="Times New Roman"/>
        <family val="1"/>
      </rPr>
      <t xml:space="preserve"> </t>
    </r>
    <r>
      <rPr>
        <sz val="8"/>
        <rFont val="Arial MT"/>
        <family val="2"/>
      </rPr>
      <t>y</t>
    </r>
    <r>
      <rPr>
        <sz val="8"/>
        <rFont val="Times New Roman"/>
        <family val="1"/>
      </rPr>
      <t xml:space="preserve"> </t>
    </r>
    <r>
      <rPr>
        <sz val="8"/>
        <rFont val="Arial MT"/>
        <family val="2"/>
      </rPr>
      <t>Proyectos</t>
    </r>
  </si>
  <si>
    <r>
      <rPr>
        <sz val="8"/>
        <rFont val="Arial MT"/>
        <family val="2"/>
      </rPr>
      <t>FOT-213-01-2026</t>
    </r>
  </si>
  <si>
    <r>
      <rPr>
        <sz val="8"/>
        <rFont val="Arial MT"/>
        <family val="2"/>
      </rPr>
      <t>Curso:</t>
    </r>
    <r>
      <rPr>
        <sz val="8"/>
        <rFont val="Times New Roman"/>
        <family val="1"/>
      </rPr>
      <t xml:space="preserve"> </t>
    </r>
    <r>
      <rPr>
        <sz val="8"/>
        <rFont val="Arial MT"/>
        <family val="2"/>
      </rPr>
      <t>Introducción</t>
    </r>
    <r>
      <rPr>
        <sz val="8"/>
        <rFont val="Times New Roman"/>
        <family val="1"/>
      </rPr>
      <t xml:space="preserve"> </t>
    </r>
    <r>
      <rPr>
        <sz val="8"/>
        <rFont val="Arial MT"/>
        <family val="2"/>
      </rPr>
      <t>a</t>
    </r>
    <r>
      <rPr>
        <sz val="8"/>
        <rFont val="Times New Roman"/>
        <family val="1"/>
      </rPr>
      <t xml:space="preserve"> </t>
    </r>
    <r>
      <rPr>
        <sz val="8"/>
        <rFont val="Arial MT"/>
        <family val="2"/>
      </rPr>
      <t>la</t>
    </r>
    <r>
      <rPr>
        <sz val="8"/>
        <rFont val="Times New Roman"/>
        <family val="1"/>
      </rPr>
      <t xml:space="preserve"> </t>
    </r>
    <r>
      <rPr>
        <sz val="8"/>
        <rFont val="Arial MT"/>
        <family val="2"/>
      </rPr>
      <t>Administración</t>
    </r>
    <r>
      <rPr>
        <sz val="8"/>
        <rFont val="Times New Roman"/>
        <family val="1"/>
      </rPr>
      <t xml:space="preserve"> </t>
    </r>
    <r>
      <rPr>
        <sz val="8"/>
        <rFont val="Arial MT"/>
        <family val="2"/>
      </rPr>
      <t>Financiera</t>
    </r>
    <r>
      <rPr>
        <sz val="8"/>
        <rFont val="Times New Roman"/>
        <family val="1"/>
      </rPr>
      <t xml:space="preserve"> </t>
    </r>
    <r>
      <rPr>
        <sz val="8"/>
        <rFont val="Arial MT"/>
        <family val="2"/>
      </rPr>
      <t>del</t>
    </r>
    <r>
      <rPr>
        <sz val="8"/>
        <rFont val="Times New Roman"/>
        <family val="1"/>
      </rPr>
      <t xml:space="preserve"> </t>
    </r>
    <r>
      <rPr>
        <sz val="8"/>
        <rFont val="Arial MT"/>
        <family val="2"/>
      </rPr>
      <t>Estado</t>
    </r>
  </si>
  <si>
    <r>
      <rPr>
        <sz val="8"/>
        <rFont val="Arial MT"/>
        <family val="2"/>
      </rPr>
      <t>FOT-124-01-2026</t>
    </r>
  </si>
  <si>
    <r>
      <rPr>
        <sz val="8"/>
        <rFont val="Arial MT"/>
        <family val="2"/>
      </rPr>
      <t>FOT-124-02-2026</t>
    </r>
  </si>
  <si>
    <r>
      <rPr>
        <sz val="8"/>
        <rFont val="Arial MT"/>
        <family val="2"/>
      </rPr>
      <t>FOT-124-03-2026</t>
    </r>
  </si>
  <si>
    <r>
      <rPr>
        <sz val="8"/>
        <rFont val="Arial MT"/>
        <family val="2"/>
      </rPr>
      <t>Curso:</t>
    </r>
    <r>
      <rPr>
        <sz val="8"/>
        <rFont val="Times New Roman"/>
        <family val="1"/>
      </rPr>
      <t xml:space="preserve"> </t>
    </r>
    <r>
      <rPr>
        <sz val="8"/>
        <rFont val="Arial MT"/>
        <family val="2"/>
      </rPr>
      <t>Planeamiento</t>
    </r>
    <r>
      <rPr>
        <sz val="8"/>
        <rFont val="Times New Roman"/>
        <family val="1"/>
      </rPr>
      <t xml:space="preserve"> </t>
    </r>
    <r>
      <rPr>
        <sz val="8"/>
        <rFont val="Arial MT"/>
        <family val="2"/>
      </rPr>
      <t>Estratégico</t>
    </r>
    <r>
      <rPr>
        <sz val="8"/>
        <rFont val="Times New Roman"/>
        <family val="1"/>
      </rPr>
      <t xml:space="preserve"> </t>
    </r>
    <r>
      <rPr>
        <sz val="8"/>
        <rFont val="Arial MT"/>
        <family val="2"/>
      </rPr>
      <t>y</t>
    </r>
    <r>
      <rPr>
        <sz val="8"/>
        <rFont val="Times New Roman"/>
        <family val="1"/>
      </rPr>
      <t xml:space="preserve"> </t>
    </r>
    <r>
      <rPr>
        <sz val="8"/>
        <rFont val="Arial MT"/>
        <family val="2"/>
      </rPr>
      <t>su</t>
    </r>
    <r>
      <rPr>
        <sz val="8"/>
        <rFont val="Times New Roman"/>
        <family val="1"/>
      </rPr>
      <t xml:space="preserve"> </t>
    </r>
    <r>
      <rPr>
        <sz val="8"/>
        <rFont val="Arial MT"/>
        <family val="2"/>
      </rPr>
      <t>vinculación</t>
    </r>
    <r>
      <rPr>
        <sz val="8"/>
        <rFont val="Times New Roman"/>
        <family val="1"/>
      </rPr>
      <t xml:space="preserve"> </t>
    </r>
    <r>
      <rPr>
        <sz val="8"/>
        <rFont val="Arial MT"/>
        <family val="2"/>
      </rPr>
      <t>con</t>
    </r>
    <r>
      <rPr>
        <sz val="8"/>
        <rFont val="Times New Roman"/>
        <family val="1"/>
      </rPr>
      <t xml:space="preserve"> </t>
    </r>
    <r>
      <rPr>
        <sz val="8"/>
        <rFont val="Arial MT"/>
        <family val="2"/>
      </rPr>
      <t>la</t>
    </r>
    <r>
      <rPr>
        <sz val="8"/>
        <rFont val="Times New Roman"/>
        <family val="1"/>
      </rPr>
      <t xml:space="preserve"> </t>
    </r>
    <r>
      <rPr>
        <sz val="8"/>
        <rFont val="Arial MT"/>
        <family val="2"/>
      </rPr>
      <t>Planeación</t>
    </r>
    <r>
      <rPr>
        <sz val="8"/>
        <rFont val="Times New Roman"/>
        <family val="1"/>
      </rPr>
      <t xml:space="preserve"> </t>
    </r>
    <r>
      <rPr>
        <sz val="8"/>
        <rFont val="Arial MT"/>
        <family val="2"/>
      </rPr>
      <t>Operativa</t>
    </r>
  </si>
  <si>
    <r>
      <rPr>
        <sz val="8"/>
        <rFont val="Arial MT"/>
        <family val="2"/>
      </rPr>
      <t>FOT-204-01-2026</t>
    </r>
  </si>
  <si>
    <r>
      <rPr>
        <sz val="8"/>
        <rFont val="Arial MT"/>
        <family val="2"/>
      </rPr>
      <t>FOT-204-02-2026</t>
    </r>
  </si>
  <si>
    <r>
      <rPr>
        <sz val="8"/>
        <rFont val="Arial MT"/>
        <family val="2"/>
      </rPr>
      <t>Diplomado:</t>
    </r>
    <r>
      <rPr>
        <sz val="8"/>
        <rFont val="Times New Roman"/>
        <family val="1"/>
      </rPr>
      <t xml:space="preserve"> </t>
    </r>
    <r>
      <rPr>
        <sz val="8"/>
        <rFont val="Arial MT"/>
        <family val="2"/>
      </rPr>
      <t>Compras</t>
    </r>
    <r>
      <rPr>
        <sz val="8"/>
        <rFont val="Times New Roman"/>
        <family val="1"/>
      </rPr>
      <t xml:space="preserve"> </t>
    </r>
    <r>
      <rPr>
        <sz val="8"/>
        <rFont val="Arial MT"/>
        <family val="2"/>
      </rPr>
      <t>y</t>
    </r>
    <r>
      <rPr>
        <sz val="8"/>
        <rFont val="Times New Roman"/>
        <family val="1"/>
      </rPr>
      <t xml:space="preserve"> </t>
    </r>
    <r>
      <rPr>
        <sz val="8"/>
        <rFont val="Arial MT"/>
        <family val="2"/>
      </rPr>
      <t>Contrataciones</t>
    </r>
    <r>
      <rPr>
        <sz val="8"/>
        <rFont val="Times New Roman"/>
        <family val="1"/>
      </rPr>
      <t xml:space="preserve"> </t>
    </r>
    <r>
      <rPr>
        <sz val="8"/>
        <rFont val="Arial MT"/>
        <family val="2"/>
      </rPr>
      <t>Públicas</t>
    </r>
    <r>
      <rPr>
        <sz val="8"/>
        <rFont val="Times New Roman"/>
        <family val="1"/>
      </rPr>
      <t xml:space="preserve"> </t>
    </r>
    <r>
      <rPr>
        <sz val="8"/>
        <rFont val="Arial MT"/>
        <family val="2"/>
      </rPr>
      <t>Orientado</t>
    </r>
    <r>
      <rPr>
        <sz val="8"/>
        <rFont val="Times New Roman"/>
        <family val="1"/>
      </rPr>
      <t xml:space="preserve"> </t>
    </r>
    <r>
      <rPr>
        <sz val="8"/>
        <rFont val="Arial MT"/>
        <family val="2"/>
      </rPr>
      <t>a</t>
    </r>
    <r>
      <rPr>
        <sz val="8"/>
        <rFont val="Times New Roman"/>
        <family val="1"/>
      </rPr>
      <t xml:space="preserve"> </t>
    </r>
    <r>
      <rPr>
        <sz val="8"/>
        <rFont val="Arial MT"/>
        <family val="2"/>
      </rPr>
      <t>Resultados</t>
    </r>
  </si>
  <si>
    <r>
      <rPr>
        <sz val="8"/>
        <rFont val="Arial MT"/>
        <family val="2"/>
      </rPr>
      <t>FOT-426-01-2026</t>
    </r>
  </si>
  <si>
    <r>
      <rPr>
        <sz val="8"/>
        <rFont val="Arial MT"/>
        <family val="2"/>
      </rPr>
      <t>FOT-426-03-2026</t>
    </r>
  </si>
  <si>
    <r>
      <rPr>
        <sz val="8"/>
        <rFont val="Arial MT"/>
        <family val="2"/>
      </rPr>
      <t>FOT-426-04-2026</t>
    </r>
  </si>
  <si>
    <r>
      <rPr>
        <sz val="8"/>
        <rFont val="Arial MT"/>
        <family val="2"/>
      </rPr>
      <t>Diplomado:</t>
    </r>
    <r>
      <rPr>
        <sz val="8"/>
        <rFont val="Times New Roman"/>
        <family val="1"/>
      </rPr>
      <t xml:space="preserve"> </t>
    </r>
    <r>
      <rPr>
        <sz val="8"/>
        <rFont val="Arial MT"/>
        <family val="2"/>
      </rPr>
      <t>Contabilidad</t>
    </r>
    <r>
      <rPr>
        <sz val="8"/>
        <rFont val="Times New Roman"/>
        <family val="1"/>
      </rPr>
      <t xml:space="preserve"> </t>
    </r>
    <r>
      <rPr>
        <sz val="8"/>
        <rFont val="Arial MT"/>
        <family val="2"/>
      </rPr>
      <t>Gubernamental</t>
    </r>
  </si>
  <si>
    <r>
      <rPr>
        <sz val="8"/>
        <rFont val="Arial MT"/>
        <family val="2"/>
      </rPr>
      <t>FOT-358-01-2026</t>
    </r>
  </si>
  <si>
    <r>
      <rPr>
        <sz val="8"/>
        <rFont val="Arial MT"/>
        <family val="2"/>
      </rPr>
      <t>FOT-358-02-2026</t>
    </r>
  </si>
  <si>
    <r>
      <rPr>
        <sz val="8"/>
        <rFont val="Arial MT"/>
        <family val="2"/>
      </rPr>
      <t>FOT-358-03-2026</t>
    </r>
  </si>
  <si>
    <r>
      <rPr>
        <sz val="8"/>
        <rFont val="Arial MT"/>
        <family val="2"/>
      </rPr>
      <t>Diplomado:</t>
    </r>
    <r>
      <rPr>
        <sz val="8"/>
        <rFont val="Times New Roman"/>
        <family val="1"/>
      </rPr>
      <t xml:space="preserve"> </t>
    </r>
    <r>
      <rPr>
        <sz val="8"/>
        <rFont val="Arial MT"/>
        <family val="2"/>
      </rPr>
      <t>Hacienda</t>
    </r>
    <r>
      <rPr>
        <sz val="8"/>
        <rFont val="Times New Roman"/>
        <family val="1"/>
      </rPr>
      <t xml:space="preserve"> </t>
    </r>
    <r>
      <rPr>
        <sz val="8"/>
        <rFont val="Arial MT"/>
        <family val="2"/>
      </rPr>
      <t>e</t>
    </r>
    <r>
      <rPr>
        <sz val="8"/>
        <rFont val="Times New Roman"/>
        <family val="1"/>
      </rPr>
      <t xml:space="preserve"> </t>
    </r>
    <r>
      <rPr>
        <sz val="8"/>
        <rFont val="Arial MT"/>
        <family val="2"/>
      </rPr>
      <t>Inversión</t>
    </r>
    <r>
      <rPr>
        <sz val="8"/>
        <rFont val="Times New Roman"/>
        <family val="1"/>
      </rPr>
      <t xml:space="preserve"> </t>
    </r>
    <r>
      <rPr>
        <sz val="8"/>
        <rFont val="Arial MT"/>
        <family val="2"/>
      </rPr>
      <t>Pública</t>
    </r>
  </si>
  <si>
    <r>
      <rPr>
        <sz val="8"/>
        <rFont val="Arial MT"/>
        <family val="2"/>
      </rPr>
      <t>FOT-288-01-2026</t>
    </r>
  </si>
  <si>
    <r>
      <rPr>
        <sz val="8"/>
        <rFont val="Arial MT"/>
        <family val="2"/>
      </rPr>
      <t>FOT-288-02-2026</t>
    </r>
  </si>
  <si>
    <r>
      <rPr>
        <sz val="8"/>
        <rFont val="Arial MT"/>
        <family val="2"/>
      </rPr>
      <t>FOT-288-03-2026</t>
    </r>
  </si>
  <si>
    <r>
      <rPr>
        <sz val="8"/>
        <rFont val="Arial MT"/>
        <family val="2"/>
      </rPr>
      <t>Diplomado:</t>
    </r>
    <r>
      <rPr>
        <sz val="8"/>
        <rFont val="Times New Roman"/>
        <family val="1"/>
      </rPr>
      <t xml:space="preserve"> </t>
    </r>
    <r>
      <rPr>
        <sz val="8"/>
        <rFont val="Arial MT"/>
        <family val="2"/>
      </rPr>
      <t>Planificación</t>
    </r>
    <r>
      <rPr>
        <sz val="8"/>
        <rFont val="Times New Roman"/>
        <family val="1"/>
      </rPr>
      <t xml:space="preserve"> </t>
    </r>
    <r>
      <rPr>
        <sz val="8"/>
        <rFont val="Arial MT"/>
        <family val="2"/>
      </rPr>
      <t>y</t>
    </r>
    <r>
      <rPr>
        <sz val="8"/>
        <rFont val="Times New Roman"/>
        <family val="1"/>
      </rPr>
      <t xml:space="preserve"> </t>
    </r>
    <r>
      <rPr>
        <sz val="8"/>
        <rFont val="Arial MT"/>
        <family val="2"/>
      </rPr>
      <t>Gestión</t>
    </r>
    <r>
      <rPr>
        <sz val="8"/>
        <rFont val="Times New Roman"/>
        <family val="1"/>
      </rPr>
      <t xml:space="preserve"> </t>
    </r>
    <r>
      <rPr>
        <sz val="8"/>
        <rFont val="Arial MT"/>
        <family val="2"/>
      </rPr>
      <t>de</t>
    </r>
    <r>
      <rPr>
        <sz val="8"/>
        <rFont val="Times New Roman"/>
        <family val="1"/>
      </rPr>
      <t xml:space="preserve"> </t>
    </r>
    <r>
      <rPr>
        <sz val="8"/>
        <rFont val="Arial MT"/>
        <family val="2"/>
      </rPr>
      <t>Proyectos</t>
    </r>
    <r>
      <rPr>
        <sz val="8"/>
        <rFont val="Times New Roman"/>
        <family val="1"/>
      </rPr>
      <t xml:space="preserve"> </t>
    </r>
    <r>
      <rPr>
        <sz val="8"/>
        <rFont val="Arial MT"/>
        <family val="2"/>
      </rPr>
      <t>de</t>
    </r>
    <r>
      <rPr>
        <sz val="8"/>
        <rFont val="Times New Roman"/>
        <family val="1"/>
      </rPr>
      <t xml:space="preserve"> </t>
    </r>
    <r>
      <rPr>
        <sz val="8"/>
        <rFont val="Arial MT"/>
        <family val="2"/>
      </rPr>
      <t>Inversión</t>
    </r>
    <r>
      <rPr>
        <sz val="8"/>
        <rFont val="Times New Roman"/>
        <family val="1"/>
      </rPr>
      <t xml:space="preserve"> </t>
    </r>
    <r>
      <rPr>
        <sz val="8"/>
        <rFont val="Arial MT"/>
        <family val="2"/>
      </rPr>
      <t>Pública</t>
    </r>
    <r>
      <rPr>
        <sz val="8"/>
        <rFont val="Times New Roman"/>
        <family val="1"/>
      </rPr>
      <t xml:space="preserve"> </t>
    </r>
    <r>
      <rPr>
        <sz val="8"/>
        <rFont val="Arial MT"/>
        <family val="2"/>
      </rPr>
      <t>del</t>
    </r>
    <r>
      <rPr>
        <sz val="8"/>
        <rFont val="Times New Roman"/>
        <family val="1"/>
      </rPr>
      <t xml:space="preserve"> </t>
    </r>
    <r>
      <rPr>
        <sz val="8"/>
        <rFont val="Arial MT"/>
        <family val="2"/>
      </rPr>
      <t>Estado</t>
    </r>
  </si>
  <si>
    <r>
      <rPr>
        <sz val="8"/>
        <rFont val="Arial MT"/>
        <family val="2"/>
      </rPr>
      <t>FOT-269-01-2026</t>
    </r>
  </si>
  <si>
    <r>
      <rPr>
        <sz val="8"/>
        <rFont val="Arial MT"/>
        <family val="2"/>
      </rPr>
      <t>FOT-269-02-2026</t>
    </r>
  </si>
  <si>
    <r>
      <rPr>
        <sz val="8"/>
        <rFont val="Arial MT"/>
        <family val="2"/>
      </rPr>
      <t>Especialización:</t>
    </r>
    <r>
      <rPr>
        <sz val="8"/>
        <rFont val="Times New Roman"/>
        <family val="1"/>
      </rPr>
      <t xml:space="preserve"> </t>
    </r>
    <r>
      <rPr>
        <sz val="8"/>
        <rFont val="Arial MT"/>
        <family val="2"/>
      </rPr>
      <t>Técnica</t>
    </r>
    <r>
      <rPr>
        <sz val="8"/>
        <rFont val="Times New Roman"/>
        <family val="1"/>
      </rPr>
      <t xml:space="preserve"> </t>
    </r>
    <r>
      <rPr>
        <sz val="8"/>
        <rFont val="Arial MT"/>
        <family val="2"/>
      </rPr>
      <t>en</t>
    </r>
    <r>
      <rPr>
        <sz val="8"/>
        <rFont val="Times New Roman"/>
        <family val="1"/>
      </rPr>
      <t xml:space="preserve"> </t>
    </r>
    <r>
      <rPr>
        <sz val="8"/>
        <rFont val="Arial MT"/>
        <family val="2"/>
      </rPr>
      <t>Presupuesto</t>
    </r>
    <r>
      <rPr>
        <sz val="8"/>
        <rFont val="Times New Roman"/>
        <family val="1"/>
      </rPr>
      <t xml:space="preserve"> </t>
    </r>
    <r>
      <rPr>
        <sz val="8"/>
        <rFont val="Arial MT"/>
        <family val="2"/>
      </rPr>
      <t>Público</t>
    </r>
  </si>
  <si>
    <r>
      <rPr>
        <sz val="8"/>
        <rFont val="Arial MT"/>
        <family val="2"/>
      </rPr>
      <t>FOT-142-01-2026</t>
    </r>
  </si>
  <si>
    <r>
      <rPr>
        <sz val="8"/>
        <rFont val="Arial MT"/>
        <family val="2"/>
      </rPr>
      <t>FOT-142-02-2026</t>
    </r>
  </si>
  <si>
    <r>
      <rPr>
        <sz val="8"/>
        <rFont val="Arial MT"/>
        <family val="2"/>
      </rPr>
      <t>Especialización:</t>
    </r>
    <r>
      <rPr>
        <sz val="8"/>
        <rFont val="Times New Roman"/>
        <family val="1"/>
      </rPr>
      <t xml:space="preserve"> </t>
    </r>
    <r>
      <rPr>
        <sz val="8"/>
        <rFont val="Arial MT"/>
        <family val="2"/>
      </rPr>
      <t>Técnica</t>
    </r>
    <r>
      <rPr>
        <sz val="8"/>
        <rFont val="Times New Roman"/>
        <family val="1"/>
      </rPr>
      <t xml:space="preserve"> </t>
    </r>
    <r>
      <rPr>
        <sz val="8"/>
        <rFont val="Arial MT"/>
        <family val="2"/>
      </rPr>
      <t>en</t>
    </r>
    <r>
      <rPr>
        <sz val="8"/>
        <rFont val="Times New Roman"/>
        <family val="1"/>
      </rPr>
      <t xml:space="preserve"> </t>
    </r>
    <r>
      <rPr>
        <sz val="8"/>
        <rFont val="Arial MT"/>
        <family val="2"/>
      </rPr>
      <t>Tesorería</t>
    </r>
  </si>
  <si>
    <r>
      <rPr>
        <sz val="8"/>
        <rFont val="Arial MT"/>
        <family val="2"/>
      </rPr>
      <t>FOT-162-01-2026</t>
    </r>
  </si>
  <si>
    <r>
      <rPr>
        <sz val="8"/>
        <rFont val="Arial MT"/>
        <family val="2"/>
      </rPr>
      <t>FOT-162-02-2026</t>
    </r>
  </si>
  <si>
    <r>
      <rPr>
        <sz val="8"/>
        <rFont val="Arial MT"/>
        <family val="2"/>
      </rPr>
      <t>Socialización:</t>
    </r>
    <r>
      <rPr>
        <sz val="8"/>
        <rFont val="Times New Roman"/>
        <family val="1"/>
      </rPr>
      <t xml:space="preserve"> </t>
    </r>
    <r>
      <rPr>
        <sz val="8"/>
        <rFont val="Arial MT"/>
        <family val="2"/>
      </rPr>
      <t>Implementación</t>
    </r>
    <r>
      <rPr>
        <sz val="8"/>
        <rFont val="Times New Roman"/>
        <family val="1"/>
      </rPr>
      <t xml:space="preserve"> </t>
    </r>
    <r>
      <rPr>
        <sz val="8"/>
        <rFont val="Arial MT"/>
        <family val="2"/>
      </rPr>
      <t>efectiva</t>
    </r>
    <r>
      <rPr>
        <sz val="8"/>
        <rFont val="Times New Roman"/>
        <family val="1"/>
      </rPr>
      <t xml:space="preserve"> </t>
    </r>
    <r>
      <rPr>
        <sz val="8"/>
        <rFont val="Arial MT"/>
        <family val="2"/>
      </rPr>
      <t>de</t>
    </r>
    <r>
      <rPr>
        <sz val="8"/>
        <rFont val="Times New Roman"/>
        <family val="1"/>
      </rPr>
      <t xml:space="preserve"> </t>
    </r>
    <r>
      <rPr>
        <sz val="8"/>
        <rFont val="Arial MT"/>
        <family val="2"/>
      </rPr>
      <t>la</t>
    </r>
    <r>
      <rPr>
        <sz val="8"/>
        <rFont val="Times New Roman"/>
        <family val="1"/>
      </rPr>
      <t xml:space="preserve"> </t>
    </r>
    <r>
      <rPr>
        <sz val="8"/>
        <rFont val="Arial MT"/>
        <family val="2"/>
      </rPr>
      <t>Ley</t>
    </r>
    <r>
      <rPr>
        <sz val="8"/>
        <rFont val="Times New Roman"/>
        <family val="1"/>
      </rPr>
      <t xml:space="preserve"> </t>
    </r>
    <r>
      <rPr>
        <sz val="8"/>
        <rFont val="Arial MT"/>
        <family val="2"/>
      </rPr>
      <t>47-25</t>
    </r>
    <r>
      <rPr>
        <sz val="8"/>
        <rFont val="Times New Roman"/>
        <family val="1"/>
      </rPr>
      <t xml:space="preserve"> </t>
    </r>
    <r>
      <rPr>
        <sz val="8"/>
        <rFont val="Arial MT"/>
        <family val="2"/>
      </rPr>
      <t>y</t>
    </r>
    <r>
      <rPr>
        <sz val="8"/>
        <rFont val="Times New Roman"/>
        <family val="1"/>
      </rPr>
      <t xml:space="preserve"> </t>
    </r>
    <r>
      <rPr>
        <sz val="8"/>
        <rFont val="Arial MT"/>
        <family val="2"/>
      </rPr>
      <t>su</t>
    </r>
    <r>
      <rPr>
        <sz val="8"/>
        <rFont val="Times New Roman"/>
        <family val="1"/>
      </rPr>
      <t xml:space="preserve"> </t>
    </r>
    <r>
      <rPr>
        <sz val="8"/>
        <rFont val="Arial MT"/>
        <family val="2"/>
      </rPr>
      <t>Reglamento</t>
    </r>
    <r>
      <rPr>
        <sz val="8"/>
        <rFont val="Times New Roman"/>
        <family val="1"/>
      </rPr>
      <t xml:space="preserve"> </t>
    </r>
    <r>
      <rPr>
        <sz val="8"/>
        <rFont val="Arial MT"/>
        <family val="2"/>
      </rPr>
      <t>52-26</t>
    </r>
  </si>
  <si>
    <r>
      <rPr>
        <sz val="8"/>
        <rFont val="Arial MT"/>
        <family val="2"/>
      </rPr>
      <t>FOT-461-01-2026</t>
    </r>
  </si>
  <si>
    <r>
      <rPr>
        <sz val="8"/>
        <rFont val="Arial MT"/>
        <family val="2"/>
      </rPr>
      <t>FOT-461-02-2026</t>
    </r>
  </si>
  <si>
    <r>
      <rPr>
        <sz val="8"/>
        <rFont val="Arial MT"/>
        <family val="2"/>
      </rPr>
      <t>FOT-461-03-2026</t>
    </r>
  </si>
  <si>
    <r>
      <rPr>
        <sz val="8"/>
        <rFont val="Arial MT"/>
        <family val="2"/>
      </rPr>
      <t>FOT-461-04-2026</t>
    </r>
  </si>
  <si>
    <r>
      <rPr>
        <sz val="8"/>
        <rFont val="Arial MT"/>
        <family val="2"/>
      </rPr>
      <t>Taller:</t>
    </r>
    <r>
      <rPr>
        <sz val="8"/>
        <rFont val="Times New Roman"/>
        <family val="1"/>
      </rPr>
      <t xml:space="preserve"> </t>
    </r>
    <r>
      <rPr>
        <sz val="8"/>
        <rFont val="Arial MT"/>
        <family val="2"/>
      </rPr>
      <t>Actualización</t>
    </r>
    <r>
      <rPr>
        <sz val="8"/>
        <rFont val="Times New Roman"/>
        <family val="1"/>
      </rPr>
      <t xml:space="preserve"> </t>
    </r>
    <r>
      <rPr>
        <sz val="8"/>
        <rFont val="Arial MT"/>
        <family val="2"/>
      </rPr>
      <t>Aduanera</t>
    </r>
  </si>
  <si>
    <r>
      <rPr>
        <sz val="8"/>
        <rFont val="Arial MT"/>
        <family val="2"/>
      </rPr>
      <t>FOT-107-01-2026</t>
    </r>
  </si>
  <si>
    <r>
      <rPr>
        <sz val="8"/>
        <rFont val="Arial MT"/>
        <family val="2"/>
      </rPr>
      <t>FOT-107-02-2026</t>
    </r>
  </si>
  <si>
    <r>
      <rPr>
        <sz val="8"/>
        <rFont val="Arial MT"/>
        <family val="2"/>
      </rPr>
      <t>FOT-107-03-2026</t>
    </r>
  </si>
  <si>
    <r>
      <rPr>
        <sz val="8"/>
        <rFont val="Arial MT"/>
        <family val="2"/>
      </rPr>
      <t>FOT-107-04-2026</t>
    </r>
  </si>
  <si>
    <r>
      <rPr>
        <sz val="8"/>
        <rFont val="Arial MT"/>
        <family val="2"/>
      </rPr>
      <t>FOT-107-05-2026</t>
    </r>
  </si>
  <si>
    <r>
      <rPr>
        <sz val="8"/>
        <rFont val="Arial MT"/>
        <family val="2"/>
      </rPr>
      <t>FOT-107-06-2026</t>
    </r>
  </si>
  <si>
    <r>
      <rPr>
        <sz val="8"/>
        <rFont val="Arial MT"/>
        <family val="2"/>
      </rPr>
      <t>Taller:</t>
    </r>
    <r>
      <rPr>
        <sz val="8"/>
        <rFont val="Times New Roman"/>
        <family val="1"/>
      </rPr>
      <t xml:space="preserve"> </t>
    </r>
    <r>
      <rPr>
        <sz val="8"/>
        <rFont val="Arial MT"/>
        <family val="2"/>
      </rPr>
      <t>Actualización</t>
    </r>
    <r>
      <rPr>
        <sz val="8"/>
        <rFont val="Times New Roman"/>
        <family val="1"/>
      </rPr>
      <t xml:space="preserve"> </t>
    </r>
    <r>
      <rPr>
        <sz val="8"/>
        <rFont val="Arial MT"/>
        <family val="2"/>
      </rPr>
      <t>Aduanera</t>
    </r>
    <r>
      <rPr>
        <sz val="8"/>
        <rFont val="Times New Roman"/>
        <family val="1"/>
      </rPr>
      <t xml:space="preserve"> </t>
    </r>
    <r>
      <rPr>
        <sz val="8"/>
        <rFont val="Arial MT"/>
        <family val="2"/>
      </rPr>
      <t>en</t>
    </r>
    <r>
      <rPr>
        <sz val="8"/>
        <rFont val="Times New Roman"/>
        <family val="1"/>
      </rPr>
      <t xml:space="preserve"> </t>
    </r>
    <r>
      <rPr>
        <sz val="8"/>
        <rFont val="Arial MT"/>
        <family val="2"/>
      </rPr>
      <t>Nomenclatura</t>
    </r>
    <r>
      <rPr>
        <sz val="8"/>
        <rFont val="Times New Roman"/>
        <family val="1"/>
      </rPr>
      <t xml:space="preserve"> </t>
    </r>
    <r>
      <rPr>
        <sz val="8"/>
        <rFont val="Arial MT"/>
        <family val="2"/>
      </rPr>
      <t>Arancelaría</t>
    </r>
  </si>
  <si>
    <r>
      <rPr>
        <sz val="8"/>
        <rFont val="Arial MT"/>
        <family val="2"/>
      </rPr>
      <t>FOC-014-01-2026</t>
    </r>
  </si>
  <si>
    <r>
      <rPr>
        <sz val="8"/>
        <rFont val="Arial MT"/>
        <family val="2"/>
      </rPr>
      <t>Taller:</t>
    </r>
    <r>
      <rPr>
        <sz val="8"/>
        <rFont val="Times New Roman"/>
        <family val="1"/>
      </rPr>
      <t xml:space="preserve"> </t>
    </r>
    <r>
      <rPr>
        <sz val="8"/>
        <rFont val="Arial MT"/>
        <family val="2"/>
      </rPr>
      <t>Actualización</t>
    </r>
    <r>
      <rPr>
        <sz val="8"/>
        <rFont val="Times New Roman"/>
        <family val="1"/>
      </rPr>
      <t xml:space="preserve"> </t>
    </r>
    <r>
      <rPr>
        <sz val="8"/>
        <rFont val="Arial MT"/>
        <family val="2"/>
      </rPr>
      <t>Aduanera:</t>
    </r>
    <r>
      <rPr>
        <sz val="8"/>
        <rFont val="Times New Roman"/>
        <family val="1"/>
      </rPr>
      <t xml:space="preserve"> </t>
    </r>
    <r>
      <rPr>
        <sz val="8"/>
        <rFont val="Arial MT"/>
        <family val="2"/>
      </rPr>
      <t>Aplicaciones</t>
    </r>
    <r>
      <rPr>
        <sz val="8"/>
        <rFont val="Times New Roman"/>
        <family val="1"/>
      </rPr>
      <t xml:space="preserve"> </t>
    </r>
    <r>
      <rPr>
        <sz val="8"/>
        <rFont val="Arial MT"/>
        <family val="2"/>
      </rPr>
      <t>Prácticas</t>
    </r>
    <r>
      <rPr>
        <sz val="8"/>
        <rFont val="Times New Roman"/>
        <family val="1"/>
      </rPr>
      <t xml:space="preserve"> </t>
    </r>
    <r>
      <rPr>
        <sz val="8"/>
        <rFont val="Arial MT"/>
        <family val="2"/>
      </rPr>
      <t>de</t>
    </r>
    <r>
      <rPr>
        <sz val="8"/>
        <rFont val="Times New Roman"/>
        <family val="1"/>
      </rPr>
      <t xml:space="preserve"> </t>
    </r>
    <r>
      <rPr>
        <sz val="8"/>
        <rFont val="Arial MT"/>
        <family val="2"/>
      </rPr>
      <t>los</t>
    </r>
    <r>
      <rPr>
        <sz val="8"/>
        <rFont val="Times New Roman"/>
        <family val="1"/>
      </rPr>
      <t xml:space="preserve"> </t>
    </r>
    <r>
      <rPr>
        <sz val="8"/>
        <rFont val="Arial MT"/>
        <family val="2"/>
      </rPr>
      <t>INCOTERMS</t>
    </r>
  </si>
  <si>
    <r>
      <rPr>
        <sz val="8"/>
        <rFont val="Arial MT"/>
        <family val="2"/>
      </rPr>
      <t>FOC-015-01-2026</t>
    </r>
  </si>
  <si>
    <r>
      <rPr>
        <sz val="8"/>
        <rFont val="Arial MT"/>
        <family val="2"/>
      </rPr>
      <t>FOC-015-02-2026</t>
    </r>
  </si>
  <si>
    <r>
      <rPr>
        <sz val="8"/>
        <rFont val="Arial MT"/>
        <family val="2"/>
      </rPr>
      <t>Taller:</t>
    </r>
    <r>
      <rPr>
        <sz val="8"/>
        <rFont val="Times New Roman"/>
        <family val="1"/>
      </rPr>
      <t xml:space="preserve"> </t>
    </r>
    <r>
      <rPr>
        <sz val="8"/>
        <rFont val="Arial MT"/>
        <family val="2"/>
      </rPr>
      <t>Actualización</t>
    </r>
    <r>
      <rPr>
        <sz val="8"/>
        <rFont val="Times New Roman"/>
        <family val="1"/>
      </rPr>
      <t xml:space="preserve"> </t>
    </r>
    <r>
      <rPr>
        <sz val="8"/>
        <rFont val="Arial MT"/>
        <family val="2"/>
      </rPr>
      <t>Aduanera:</t>
    </r>
    <r>
      <rPr>
        <sz val="8"/>
        <rFont val="Times New Roman"/>
        <family val="1"/>
      </rPr>
      <t xml:space="preserve"> </t>
    </r>
    <r>
      <rPr>
        <sz val="8"/>
        <rFont val="Arial MT"/>
        <family val="2"/>
      </rPr>
      <t>Valoración</t>
    </r>
    <r>
      <rPr>
        <sz val="8"/>
        <rFont val="Times New Roman"/>
        <family val="1"/>
      </rPr>
      <t xml:space="preserve"> </t>
    </r>
    <r>
      <rPr>
        <sz val="8"/>
        <rFont val="Arial MT"/>
        <family val="2"/>
      </rPr>
      <t>aduanera</t>
    </r>
    <r>
      <rPr>
        <sz val="8"/>
        <rFont val="Times New Roman"/>
        <family val="1"/>
      </rPr>
      <t xml:space="preserve"> </t>
    </r>
    <r>
      <rPr>
        <sz val="8"/>
        <rFont val="Arial MT"/>
        <family val="2"/>
      </rPr>
      <t>cálculo</t>
    </r>
    <r>
      <rPr>
        <sz val="8"/>
        <rFont val="Times New Roman"/>
        <family val="1"/>
      </rPr>
      <t xml:space="preserve"> </t>
    </r>
    <r>
      <rPr>
        <sz val="8"/>
        <rFont val="Arial MT"/>
        <family val="2"/>
      </rPr>
      <t>efectivo</t>
    </r>
    <r>
      <rPr>
        <sz val="8"/>
        <rFont val="Times New Roman"/>
        <family val="1"/>
      </rPr>
      <t xml:space="preserve"> </t>
    </r>
    <r>
      <rPr>
        <sz val="8"/>
        <rFont val="Arial MT"/>
        <family val="2"/>
      </rPr>
      <t>de</t>
    </r>
    <r>
      <rPr>
        <sz val="8"/>
        <rFont val="Times New Roman"/>
        <family val="1"/>
      </rPr>
      <t xml:space="preserve"> </t>
    </r>
    <r>
      <rPr>
        <sz val="8"/>
        <rFont val="Arial MT"/>
        <family val="2"/>
      </rPr>
      <t>impuestos</t>
    </r>
    <r>
      <rPr>
        <sz val="8"/>
        <rFont val="Times New Roman"/>
        <family val="1"/>
      </rPr>
      <t xml:space="preserve"> </t>
    </r>
    <r>
      <rPr>
        <sz val="8"/>
        <rFont val="Arial MT"/>
        <family val="2"/>
      </rPr>
      <t>arancelarios</t>
    </r>
  </si>
  <si>
    <r>
      <rPr>
        <sz val="8"/>
        <rFont val="Arial MT"/>
        <family val="2"/>
      </rPr>
      <t>FOC-016-01-2026</t>
    </r>
  </si>
  <si>
    <r>
      <rPr>
        <sz val="8"/>
        <rFont val="Arial MT"/>
        <family val="2"/>
      </rPr>
      <t>FOC-016-02-2026</t>
    </r>
  </si>
  <si>
    <r>
      <rPr>
        <sz val="8"/>
        <rFont val="Arial MT"/>
        <family val="2"/>
      </rPr>
      <t>FOC-016-03-2026</t>
    </r>
  </si>
  <si>
    <r>
      <rPr>
        <sz val="8"/>
        <rFont val="Arial MT"/>
        <family val="2"/>
      </rPr>
      <t>FOC-016-04-2026</t>
    </r>
  </si>
  <si>
    <r>
      <rPr>
        <sz val="8"/>
        <rFont val="Arial MT"/>
        <family val="2"/>
      </rPr>
      <t>FOC-016-05-2026</t>
    </r>
  </si>
  <si>
    <r>
      <rPr>
        <sz val="8"/>
        <rFont val="Arial MT"/>
        <family val="2"/>
      </rPr>
      <t>Taller:</t>
    </r>
    <r>
      <rPr>
        <sz val="8"/>
        <rFont val="Times New Roman"/>
        <family val="1"/>
      </rPr>
      <t xml:space="preserve"> </t>
    </r>
    <r>
      <rPr>
        <sz val="8"/>
        <rFont val="Arial MT"/>
        <family val="2"/>
      </rPr>
      <t>Básico</t>
    </r>
    <r>
      <rPr>
        <sz val="8"/>
        <rFont val="Times New Roman"/>
        <family val="1"/>
      </rPr>
      <t xml:space="preserve"> </t>
    </r>
    <r>
      <rPr>
        <sz val="8"/>
        <rFont val="Arial MT"/>
        <family val="2"/>
      </rPr>
      <t>del</t>
    </r>
    <r>
      <rPr>
        <sz val="8"/>
        <rFont val="Times New Roman"/>
        <family val="1"/>
      </rPr>
      <t xml:space="preserve"> </t>
    </r>
    <r>
      <rPr>
        <sz val="8"/>
        <rFont val="Arial MT"/>
        <family val="2"/>
      </rPr>
      <t>SIGEF</t>
    </r>
  </si>
  <si>
    <r>
      <rPr>
        <sz val="8"/>
        <rFont val="Arial MT"/>
        <family val="2"/>
      </rPr>
      <t>FOT-157-01-2026</t>
    </r>
  </si>
  <si>
    <r>
      <rPr>
        <sz val="8"/>
        <rFont val="Arial MT"/>
        <family val="2"/>
      </rPr>
      <t>FOT-157-02-2026</t>
    </r>
  </si>
  <si>
    <r>
      <rPr>
        <sz val="8"/>
        <rFont val="Arial MT"/>
        <family val="2"/>
      </rPr>
      <t>FOT-157-03-2026</t>
    </r>
  </si>
  <si>
    <r>
      <rPr>
        <sz val="8"/>
        <rFont val="Arial MT"/>
        <family val="2"/>
      </rPr>
      <t>Taller:</t>
    </r>
    <r>
      <rPr>
        <sz val="8"/>
        <rFont val="Times New Roman"/>
        <family val="1"/>
      </rPr>
      <t xml:space="preserve"> </t>
    </r>
    <r>
      <rPr>
        <sz val="8"/>
        <rFont val="Arial MT"/>
        <family val="2"/>
      </rPr>
      <t>Introductorio</t>
    </r>
    <r>
      <rPr>
        <sz val="8"/>
        <rFont val="Times New Roman"/>
        <family val="1"/>
      </rPr>
      <t xml:space="preserve"> </t>
    </r>
    <r>
      <rPr>
        <sz val="8"/>
        <rFont val="Arial MT"/>
        <family val="2"/>
      </rPr>
      <t>de</t>
    </r>
    <r>
      <rPr>
        <sz val="8"/>
        <rFont val="Times New Roman"/>
        <family val="1"/>
      </rPr>
      <t xml:space="preserve"> </t>
    </r>
    <r>
      <rPr>
        <sz val="8"/>
        <rFont val="Arial MT"/>
        <family val="2"/>
      </rPr>
      <t>los</t>
    </r>
    <r>
      <rPr>
        <sz val="8"/>
        <rFont val="Times New Roman"/>
        <family val="1"/>
      </rPr>
      <t xml:space="preserve"> </t>
    </r>
    <r>
      <rPr>
        <sz val="8"/>
        <rFont val="Arial MT"/>
        <family val="2"/>
      </rPr>
      <t>Fundamentos</t>
    </r>
    <r>
      <rPr>
        <sz val="8"/>
        <rFont val="Times New Roman"/>
        <family val="1"/>
      </rPr>
      <t xml:space="preserve"> </t>
    </r>
    <r>
      <rPr>
        <sz val="8"/>
        <rFont val="Arial MT"/>
        <family val="2"/>
      </rPr>
      <t>de</t>
    </r>
    <r>
      <rPr>
        <sz val="8"/>
        <rFont val="Times New Roman"/>
        <family val="1"/>
      </rPr>
      <t xml:space="preserve"> </t>
    </r>
    <r>
      <rPr>
        <sz val="8"/>
        <rFont val="Arial MT"/>
        <family val="2"/>
      </rPr>
      <t>Alianzas</t>
    </r>
    <r>
      <rPr>
        <sz val="8"/>
        <rFont val="Times New Roman"/>
        <family val="1"/>
      </rPr>
      <t xml:space="preserve"> </t>
    </r>
    <r>
      <rPr>
        <sz val="8"/>
        <rFont val="Arial MT"/>
        <family val="2"/>
      </rPr>
      <t>Público</t>
    </r>
    <r>
      <rPr>
        <sz val="8"/>
        <rFont val="Times New Roman"/>
        <family val="1"/>
      </rPr>
      <t xml:space="preserve"> </t>
    </r>
    <r>
      <rPr>
        <sz val="8"/>
        <rFont val="Arial MT"/>
        <family val="2"/>
      </rPr>
      <t>Privadas</t>
    </r>
  </si>
  <si>
    <r>
      <rPr>
        <sz val="8"/>
        <rFont val="Arial MT"/>
        <family val="2"/>
      </rPr>
      <t>FOT-463-01-2026</t>
    </r>
  </si>
  <si>
    <r>
      <rPr>
        <sz val="8"/>
        <rFont val="Arial MT"/>
        <family val="2"/>
      </rPr>
      <t>Taller:</t>
    </r>
    <r>
      <rPr>
        <sz val="8"/>
        <rFont val="Times New Roman"/>
        <family val="1"/>
      </rPr>
      <t xml:space="preserve"> </t>
    </r>
    <r>
      <rPr>
        <sz val="8"/>
        <rFont val="Arial MT"/>
        <family val="2"/>
      </rPr>
      <t>Metodología</t>
    </r>
    <r>
      <rPr>
        <sz val="8"/>
        <rFont val="Times New Roman"/>
        <family val="1"/>
      </rPr>
      <t xml:space="preserve"> </t>
    </r>
    <r>
      <rPr>
        <sz val="8"/>
        <rFont val="Arial MT"/>
        <family val="2"/>
      </rPr>
      <t>del</t>
    </r>
    <r>
      <rPr>
        <sz val="8"/>
        <rFont val="Times New Roman"/>
        <family val="1"/>
      </rPr>
      <t xml:space="preserve"> </t>
    </r>
    <r>
      <rPr>
        <sz val="8"/>
        <rFont val="Arial MT"/>
        <family val="2"/>
      </rPr>
      <t>Marco</t>
    </r>
    <r>
      <rPr>
        <sz val="8"/>
        <rFont val="Times New Roman"/>
        <family val="1"/>
      </rPr>
      <t xml:space="preserve"> </t>
    </r>
    <r>
      <rPr>
        <sz val="8"/>
        <rFont val="Arial MT"/>
        <family val="2"/>
      </rPr>
      <t>Lógico</t>
    </r>
  </si>
  <si>
    <r>
      <rPr>
        <sz val="8"/>
        <rFont val="Arial MT"/>
        <family val="2"/>
      </rPr>
      <t>FOT-459-01-2026</t>
    </r>
  </si>
  <si>
    <r>
      <rPr>
        <sz val="8"/>
        <rFont val="Arial MT"/>
        <family val="2"/>
      </rPr>
      <t>Taller:</t>
    </r>
    <r>
      <rPr>
        <sz val="8"/>
        <rFont val="Times New Roman"/>
        <family val="1"/>
      </rPr>
      <t xml:space="preserve"> </t>
    </r>
    <r>
      <rPr>
        <sz val="8"/>
        <rFont val="Arial MT"/>
        <family val="2"/>
      </rPr>
      <t>Metodología</t>
    </r>
    <r>
      <rPr>
        <sz val="8"/>
        <rFont val="Times New Roman"/>
        <family val="1"/>
      </rPr>
      <t xml:space="preserve"> </t>
    </r>
    <r>
      <rPr>
        <sz val="8"/>
        <rFont val="Arial MT"/>
        <family val="2"/>
      </rPr>
      <t>para</t>
    </r>
    <r>
      <rPr>
        <sz val="8"/>
        <rFont val="Times New Roman"/>
        <family val="1"/>
      </rPr>
      <t xml:space="preserve"> </t>
    </r>
    <r>
      <rPr>
        <sz val="8"/>
        <rFont val="Arial MT"/>
        <family val="2"/>
      </rPr>
      <t>la</t>
    </r>
    <r>
      <rPr>
        <sz val="8"/>
        <rFont val="Times New Roman"/>
        <family val="1"/>
      </rPr>
      <t xml:space="preserve"> </t>
    </r>
    <r>
      <rPr>
        <sz val="8"/>
        <rFont val="Arial MT"/>
        <family val="2"/>
      </rPr>
      <t>elaboración</t>
    </r>
    <r>
      <rPr>
        <sz val="8"/>
        <rFont val="Times New Roman"/>
        <family val="1"/>
      </rPr>
      <t xml:space="preserve"> </t>
    </r>
    <r>
      <rPr>
        <sz val="8"/>
        <rFont val="Arial MT"/>
        <family val="2"/>
      </rPr>
      <t>y</t>
    </r>
    <r>
      <rPr>
        <sz val="8"/>
        <rFont val="Times New Roman"/>
        <family val="1"/>
      </rPr>
      <t xml:space="preserve"> </t>
    </r>
    <r>
      <rPr>
        <sz val="8"/>
        <rFont val="Arial MT"/>
        <family val="2"/>
      </rPr>
      <t>uso</t>
    </r>
    <r>
      <rPr>
        <sz val="8"/>
        <rFont val="Times New Roman"/>
        <family val="1"/>
      </rPr>
      <t xml:space="preserve"> </t>
    </r>
    <r>
      <rPr>
        <sz val="8"/>
        <rFont val="Arial MT"/>
        <family val="2"/>
      </rPr>
      <t>de</t>
    </r>
    <r>
      <rPr>
        <sz val="8"/>
        <rFont val="Times New Roman"/>
        <family val="1"/>
      </rPr>
      <t xml:space="preserve"> </t>
    </r>
    <r>
      <rPr>
        <sz val="8"/>
        <rFont val="Arial MT"/>
        <family val="2"/>
      </rPr>
      <t>la</t>
    </r>
    <r>
      <rPr>
        <sz val="8"/>
        <rFont val="Times New Roman"/>
        <family val="1"/>
      </rPr>
      <t xml:space="preserve"> </t>
    </r>
    <r>
      <rPr>
        <sz val="8"/>
        <rFont val="Arial MT"/>
        <family val="2"/>
      </rPr>
      <t>carpeta</t>
    </r>
    <r>
      <rPr>
        <sz val="8"/>
        <rFont val="Times New Roman"/>
        <family val="1"/>
      </rPr>
      <t xml:space="preserve"> </t>
    </r>
    <r>
      <rPr>
        <sz val="8"/>
        <rFont val="Arial MT"/>
        <family val="2"/>
      </rPr>
      <t>de</t>
    </r>
    <r>
      <rPr>
        <sz val="8"/>
        <rFont val="Times New Roman"/>
        <family val="1"/>
      </rPr>
      <t xml:space="preserve"> </t>
    </r>
    <r>
      <rPr>
        <sz val="8"/>
        <rFont val="Arial MT"/>
        <family val="2"/>
      </rPr>
      <t>planificación</t>
    </r>
    <r>
      <rPr>
        <sz val="8"/>
        <rFont val="Times New Roman"/>
        <family val="1"/>
      </rPr>
      <t xml:space="preserve"> </t>
    </r>
    <r>
      <rPr>
        <sz val="8"/>
        <rFont val="Arial MT"/>
        <family val="2"/>
      </rPr>
      <t>docente</t>
    </r>
  </si>
  <si>
    <r>
      <rPr>
        <sz val="8"/>
        <rFont val="Arial MT"/>
        <family val="2"/>
      </rPr>
      <t>FOA-153-01-2026</t>
    </r>
  </si>
  <si>
    <r>
      <rPr>
        <sz val="8"/>
        <rFont val="Arial MT"/>
        <family val="2"/>
      </rPr>
      <t>FOA-153-02-2026</t>
    </r>
  </si>
  <si>
    <r>
      <rPr>
        <sz val="8"/>
        <rFont val="Arial MT"/>
        <family val="2"/>
      </rPr>
      <t>Taller:</t>
    </r>
    <r>
      <rPr>
        <sz val="8"/>
        <rFont val="Times New Roman"/>
        <family val="1"/>
      </rPr>
      <t xml:space="preserve"> </t>
    </r>
    <r>
      <rPr>
        <sz val="8"/>
        <rFont val="Arial MT"/>
        <family val="2"/>
      </rPr>
      <t>Procesos</t>
    </r>
    <r>
      <rPr>
        <sz val="8"/>
        <rFont val="Times New Roman"/>
        <family val="1"/>
      </rPr>
      <t xml:space="preserve"> </t>
    </r>
    <r>
      <rPr>
        <sz val="8"/>
        <rFont val="Arial MT"/>
        <family val="2"/>
      </rPr>
      <t>de</t>
    </r>
    <r>
      <rPr>
        <sz val="8"/>
        <rFont val="Times New Roman"/>
        <family val="1"/>
      </rPr>
      <t xml:space="preserve"> </t>
    </r>
    <r>
      <rPr>
        <sz val="8"/>
        <rFont val="Arial MT"/>
        <family val="2"/>
      </rPr>
      <t>Compras</t>
    </r>
    <r>
      <rPr>
        <sz val="8"/>
        <rFont val="Times New Roman"/>
        <family val="1"/>
      </rPr>
      <t xml:space="preserve"> </t>
    </r>
    <r>
      <rPr>
        <sz val="8"/>
        <rFont val="Arial MT"/>
        <family val="2"/>
      </rPr>
      <t>y</t>
    </r>
    <r>
      <rPr>
        <sz val="8"/>
        <rFont val="Times New Roman"/>
        <family val="1"/>
      </rPr>
      <t xml:space="preserve"> </t>
    </r>
    <r>
      <rPr>
        <sz val="8"/>
        <rFont val="Arial MT"/>
        <family val="2"/>
      </rPr>
      <t>Contrataciones</t>
    </r>
    <r>
      <rPr>
        <sz val="8"/>
        <rFont val="Times New Roman"/>
        <family val="1"/>
      </rPr>
      <t xml:space="preserve"> </t>
    </r>
    <r>
      <rPr>
        <sz val="8"/>
        <rFont val="Arial MT"/>
        <family val="2"/>
      </rPr>
      <t>Públicas</t>
    </r>
  </si>
  <si>
    <r>
      <rPr>
        <sz val="8"/>
        <rFont val="Arial MT"/>
        <family val="2"/>
      </rPr>
      <t>FOT-394-02-2026</t>
    </r>
  </si>
  <si>
    <r>
      <rPr>
        <sz val="8"/>
        <rFont val="Arial MT"/>
        <family val="2"/>
      </rPr>
      <t>FOT-394-03-2026</t>
    </r>
  </si>
  <si>
    <r>
      <rPr>
        <sz val="8"/>
        <rFont val="Arial MT"/>
        <family val="2"/>
      </rPr>
      <t>FOT-394-04-2026</t>
    </r>
  </si>
  <si>
    <r>
      <rPr>
        <sz val="8"/>
        <rFont val="Arial MT"/>
        <family val="2"/>
      </rPr>
      <t>Taller:</t>
    </r>
    <r>
      <rPr>
        <sz val="8"/>
        <rFont val="Times New Roman"/>
        <family val="1"/>
      </rPr>
      <t xml:space="preserve"> </t>
    </r>
    <r>
      <rPr>
        <sz val="8"/>
        <rFont val="Arial MT"/>
        <family val="2"/>
      </rPr>
      <t>Sistema</t>
    </r>
    <r>
      <rPr>
        <sz val="8"/>
        <rFont val="Times New Roman"/>
        <family val="1"/>
      </rPr>
      <t xml:space="preserve"> </t>
    </r>
    <r>
      <rPr>
        <sz val="8"/>
        <rFont val="Arial MT"/>
        <family val="2"/>
      </rPr>
      <t>Electrónico</t>
    </r>
    <r>
      <rPr>
        <sz val="8"/>
        <rFont val="Times New Roman"/>
        <family val="1"/>
      </rPr>
      <t xml:space="preserve"> </t>
    </r>
    <r>
      <rPr>
        <sz val="8"/>
        <rFont val="Arial MT"/>
        <family val="2"/>
      </rPr>
      <t>de</t>
    </r>
    <r>
      <rPr>
        <sz val="8"/>
        <rFont val="Times New Roman"/>
        <family val="1"/>
      </rPr>
      <t xml:space="preserve"> </t>
    </r>
    <r>
      <rPr>
        <sz val="8"/>
        <rFont val="Arial MT"/>
        <family val="2"/>
      </rPr>
      <t>Compras</t>
    </r>
    <r>
      <rPr>
        <sz val="8"/>
        <rFont val="Times New Roman"/>
        <family val="1"/>
      </rPr>
      <t xml:space="preserve"> </t>
    </r>
    <r>
      <rPr>
        <sz val="8"/>
        <rFont val="Arial MT"/>
        <family val="2"/>
      </rPr>
      <t>y</t>
    </r>
    <r>
      <rPr>
        <sz val="8"/>
        <rFont val="Times New Roman"/>
        <family val="1"/>
      </rPr>
      <t xml:space="preserve"> </t>
    </r>
    <r>
      <rPr>
        <sz val="8"/>
        <rFont val="Arial MT"/>
        <family val="2"/>
      </rPr>
      <t>Contrataciones</t>
    </r>
    <r>
      <rPr>
        <sz val="8"/>
        <rFont val="Times New Roman"/>
        <family val="1"/>
      </rPr>
      <t xml:space="preserve"> </t>
    </r>
    <r>
      <rPr>
        <sz val="8"/>
        <rFont val="Arial MT"/>
        <family val="2"/>
      </rPr>
      <t>Públicas</t>
    </r>
    <r>
      <rPr>
        <sz val="8"/>
        <rFont val="Times New Roman"/>
        <family val="1"/>
      </rPr>
      <t xml:space="preserve"> </t>
    </r>
    <r>
      <rPr>
        <sz val="8"/>
        <rFont val="Arial MT"/>
        <family val="2"/>
      </rPr>
      <t>(SECCP)</t>
    </r>
  </si>
  <si>
    <r>
      <rPr>
        <sz val="8"/>
        <rFont val="Arial MT"/>
        <family val="2"/>
      </rPr>
      <t>FOT-382-01-2026</t>
    </r>
  </si>
  <si>
    <r>
      <rPr>
        <sz val="8"/>
        <rFont val="Arial MT"/>
        <family val="2"/>
      </rPr>
      <t>FOT-382-03-2026</t>
    </r>
  </si>
  <si>
    <r>
      <rPr>
        <b/>
        <sz val="8"/>
        <rFont val="Arial"/>
        <family val="2"/>
      </rPr>
      <t>Total</t>
    </r>
    <r>
      <rPr>
        <sz val="8"/>
        <rFont val="Times New Roman"/>
        <family val="1"/>
      </rPr>
      <t xml:space="preserve"> </t>
    </r>
    <r>
      <rPr>
        <b/>
        <sz val="8"/>
        <rFont val="Arial"/>
        <family val="2"/>
      </rPr>
      <t xml:space="preserve">Registros: </t>
    </r>
    <r>
      <rPr>
        <sz val="8"/>
        <rFont val="Times New Roman"/>
        <family val="1"/>
      </rPr>
      <t xml:space="preserve">                       </t>
    </r>
    <r>
      <rPr>
        <sz val="12"/>
        <rFont val="Times New Roman"/>
        <family val="1"/>
      </rPr>
      <t xml:space="preserve"> </t>
    </r>
    <r>
      <rPr>
        <b/>
        <vertAlign val="superscript"/>
        <sz val="12"/>
        <rFont val="Arial"/>
        <family val="2"/>
      </rPr>
      <t>76</t>
    </r>
  </si>
  <si>
    <r>
      <rPr>
        <b/>
        <sz val="7.5"/>
        <rFont val="Arial"/>
        <family val="2"/>
      </rPr>
      <t>Nombre</t>
    </r>
    <r>
      <rPr>
        <sz val="7.5"/>
        <rFont val="Times New Roman"/>
        <family val="1"/>
      </rPr>
      <t xml:space="preserve"> </t>
    </r>
    <r>
      <rPr>
        <b/>
        <sz val="7.5"/>
        <rFont val="Arial"/>
        <family val="2"/>
      </rPr>
      <t>del</t>
    </r>
    <r>
      <rPr>
        <sz val="7.5"/>
        <rFont val="Times New Roman"/>
        <family val="1"/>
      </rPr>
      <t xml:space="preserve"> </t>
    </r>
    <r>
      <rPr>
        <b/>
        <sz val="7.5"/>
        <rFont val="Arial"/>
        <family val="2"/>
      </rPr>
      <t>Evento</t>
    </r>
  </si>
  <si>
    <t xml:space="preserve">Nota: Información generada por el Departamento Académico </t>
  </si>
  <si>
    <t>Fuente: Datos extraídos del SIRECAF (Sistema de Registro de Capacitación Fiscal del CAPGEFI) (extraídos 01-04-2026)</t>
  </si>
  <si>
    <r>
      <rPr>
        <b/>
        <sz val="7.5"/>
        <rFont val="Arial"/>
        <family val="2"/>
      </rPr>
      <t>Cantidad</t>
    </r>
    <r>
      <rPr>
        <sz val="7.5"/>
        <rFont val="Times New Roman"/>
        <family val="1"/>
      </rPr>
      <t xml:space="preserve"> </t>
    </r>
    <r>
      <rPr>
        <b/>
        <sz val="7.5"/>
        <rFont val="Arial"/>
        <family val="2"/>
      </rPr>
      <t>de</t>
    </r>
    <r>
      <rPr>
        <sz val="7.5"/>
        <rFont val="Times New Roman"/>
        <family val="1"/>
      </rPr>
      <t xml:space="preserve"> </t>
    </r>
    <r>
      <rPr>
        <b/>
        <sz val="7.5"/>
        <rFont val="Arial"/>
        <family val="2"/>
      </rPr>
      <t>Estudiantes</t>
    </r>
    <r>
      <rPr>
        <sz val="7.5"/>
        <rFont val="Times New Roman"/>
        <family val="1"/>
      </rPr>
      <t xml:space="preserve"> </t>
    </r>
    <r>
      <rPr>
        <b/>
        <sz val="7.5"/>
        <rFont val="Arial"/>
        <family val="2"/>
      </rPr>
      <t>Iniciaron</t>
    </r>
    <r>
      <rPr>
        <sz val="7.5"/>
        <rFont val="Times New Roman"/>
        <family val="2"/>
      </rPr>
      <t xml:space="preserve"> </t>
    </r>
    <r>
      <rPr>
        <b/>
        <sz val="7.5"/>
        <rFont val="Times New Roman"/>
        <family val="1"/>
      </rPr>
      <t>el 1er Día</t>
    </r>
  </si>
  <si>
    <t>Enero - Marzo 2026</t>
  </si>
  <si>
    <t>Demanda de Capacitación
Acumulada al 1er Trimestre (Enero - Marzo) 2026</t>
  </si>
  <si>
    <t xml:space="preserve">             Como es posible observar a partir de los cuadros adjuntos, sobre la base de un total de 3,875 solicitudes de individuos nuevos y reposiciones de módulos para 311 capacitaciones pertenecientes a 56 temáticas diversas, de las que se han iniciados 308 acciones de capacitación en el período enero - diciembre 2025; de las cuales, al término del período, habían concluido 306. En las mismas se incluyen capacitaciones del período específico de análisis (enero - diciembre) y de periodos anteriores. En términos de personas, iniciaron 8,467 nuevos participantes que fueron admitidos en el proceso. Están en proceso de inicio 1,858 servidores de la administración financiera del Estado. Dado que al inicio de cada capacitación modular, como en el Básico de Técnicas Aduaneras, los Diplomados y Especializaciones, se le permite reponer módulos al participante reprobado en capacitaciones anteriores, a lo que se adicionan las actividades iniciadas en meses previos; tenemos que la cantidad de personas que concluyeron las capacitaciones en el lapso referido es 9,469.</t>
  </si>
  <si>
    <t>República Dominicana</t>
  </si>
  <si>
    <t xml:space="preserve">CENTRO DE CAPACITACIÓN EN PLANIFICACIÓN, INVERSIÓN PÚBLICA Y GESTIÓN FISCAL </t>
  </si>
  <si>
    <t>Participantes que Concluyeron por Estrategias Educativas, Género, Tipo de Programación y Horas Clases</t>
  </si>
  <si>
    <t>de</t>
  </si>
  <si>
    <t>Estado</t>
  </si>
  <si>
    <t>Nombre Del Evento</t>
  </si>
  <si>
    <t>Horas-clases</t>
  </si>
  <si>
    <t>16/03/2026</t>
  </si>
  <si>
    <t>18/03/2026</t>
  </si>
  <si>
    <t>20/02/2026</t>
  </si>
  <si>
    <t>24/02/2026</t>
  </si>
  <si>
    <t>02/02/2026</t>
  </si>
  <si>
    <t>03/02/2026</t>
  </si>
  <si>
    <t>03/03/2026</t>
  </si>
  <si>
    <t>05/03/2026</t>
  </si>
  <si>
    <t>06/03/2026</t>
  </si>
  <si>
    <t>10/03/2026</t>
  </si>
  <si>
    <t>12/03/2026</t>
  </si>
  <si>
    <t>13/03/2026</t>
  </si>
  <si>
    <t>17/03/2026</t>
  </si>
  <si>
    <t>16/02/2026</t>
  </si>
  <si>
    <t>18/02/2026</t>
  </si>
  <si>
    <t>20/03/2026</t>
  </si>
  <si>
    <t>24/03/2026</t>
  </si>
  <si>
    <t>25/02/2026</t>
  </si>
  <si>
    <t>11/03/2026</t>
  </si>
  <si>
    <t>19/02/2026</t>
  </si>
  <si>
    <t>09/03/2026</t>
  </si>
  <si>
    <t>05/02/2026</t>
  </si>
  <si>
    <t>07/02/2026</t>
  </si>
  <si>
    <t>09/02/2026</t>
  </si>
  <si>
    <t>10/02/2026</t>
  </si>
  <si>
    <t>13/02/2026</t>
  </si>
  <si>
    <t>14/02/2026</t>
  </si>
  <si>
    <t>16/01/2026</t>
  </si>
  <si>
    <t>19/01/2026</t>
  </si>
  <si>
    <t>19/03/2026</t>
  </si>
  <si>
    <t>25/03/2026</t>
  </si>
  <si>
    <t>26/02/2026</t>
  </si>
  <si>
    <t>26/03/2026</t>
  </si>
  <si>
    <t>27/01/2026</t>
  </si>
  <si>
    <t>27/03/2026</t>
  </si>
  <si>
    <t>30/01/2026</t>
  </si>
  <si>
    <t>30/03/2026</t>
  </si>
  <si>
    <t>31/03/2026</t>
  </si>
  <si>
    <t>2,062</t>
  </si>
  <si>
    <t>1,292</t>
  </si>
  <si>
    <t>770</t>
  </si>
  <si>
    <t>1,788</t>
  </si>
  <si>
    <t>274</t>
  </si>
  <si>
    <t>Total Registros:</t>
  </si>
  <si>
    <t>Subtotal Sector Público y Privado*</t>
  </si>
  <si>
    <t>Totales revisados*</t>
  </si>
  <si>
    <t>Nota: Información generada por el Departamento Académico en por Gestión y Administración Académica</t>
  </si>
  <si>
    <t>Fuente: Registros del Departamento Académico en el SIRECAF (Sistema de Registro de Capacitación Fiscal del CAPGEFI) (extraídos 01-04-2026)</t>
  </si>
  <si>
    <t>Acciones de Capacitación y Participantes Culminados por Tipo de Programación, Sector, Modalidad y Horas-clase.</t>
  </si>
  <si>
    <t>1er Trimestre 2026</t>
  </si>
  <si>
    <t xml:space="preserve">Sector </t>
  </si>
  <si>
    <t>Horas-clase</t>
  </si>
  <si>
    <t>Fuente: SIRECAF, CAPGEFI</t>
  </si>
  <si>
    <t>Acciones de Capacitación Culminadas por modalidad docente, programación, sector y Horas-Clases</t>
  </si>
  <si>
    <r>
      <t xml:space="preserve">De las </t>
    </r>
    <r>
      <rPr>
        <b/>
        <sz val="11"/>
        <color theme="1"/>
        <rFont val="Calibri"/>
        <family val="2"/>
      </rPr>
      <t>69</t>
    </r>
    <r>
      <rPr>
        <sz val="11"/>
        <color theme="1"/>
        <rFont val="Calibri"/>
        <family val="2"/>
      </rPr>
      <t xml:space="preserve"> acciones de capacitación concluidas en las cuales se ejecutaron 2,722 horas-clases, </t>
    </r>
    <r>
      <rPr>
        <b/>
        <sz val="11"/>
        <color theme="1"/>
        <rFont val="Calibri"/>
        <family val="2"/>
      </rPr>
      <t>82.61</t>
    </r>
    <r>
      <rPr>
        <sz val="11"/>
        <color theme="1"/>
        <rFont val="Calibri"/>
        <family val="2"/>
      </rPr>
      <t>% fueron planificadas en la modalidad presencial y el resto (</t>
    </r>
    <r>
      <rPr>
        <b/>
        <sz val="11"/>
        <color theme="1"/>
        <rFont val="Calibri"/>
        <family val="2"/>
      </rPr>
      <t>17.39</t>
    </r>
    <r>
      <rPr>
        <sz val="11"/>
        <color theme="1"/>
        <rFont val="Calibri"/>
        <family val="2"/>
      </rPr>
      <t xml:space="preserve">%) en la modalidad virtual, según reportes del SIRECAF.  De éstas, </t>
    </r>
    <r>
      <rPr>
        <b/>
        <sz val="11"/>
        <color theme="1"/>
        <rFont val="Calibri"/>
        <family val="2"/>
      </rPr>
      <t>41</t>
    </r>
    <r>
      <rPr>
        <sz val="11"/>
        <color theme="1"/>
        <rFont val="Calibri"/>
        <family val="2"/>
      </rPr>
      <t xml:space="preserve"> (</t>
    </r>
    <r>
      <rPr>
        <b/>
        <sz val="11"/>
        <color theme="1"/>
        <rFont val="Calibri"/>
        <family val="2"/>
      </rPr>
      <t>59.42</t>
    </r>
    <r>
      <rPr>
        <sz val="11"/>
        <color theme="1"/>
        <rFont val="Calibri"/>
        <family val="2"/>
      </rPr>
      <t xml:space="preserve">%) fueron destinadas al Sector Público; </t>
    </r>
    <r>
      <rPr>
        <b/>
        <sz val="11"/>
        <color theme="1"/>
        <rFont val="Calibri"/>
        <family val="2"/>
      </rPr>
      <t>22</t>
    </r>
    <r>
      <rPr>
        <sz val="11"/>
        <color theme="1"/>
        <rFont val="Calibri"/>
        <family val="2"/>
      </rPr>
      <t xml:space="preserve"> equivalentes al </t>
    </r>
    <r>
      <rPr>
        <b/>
        <sz val="11"/>
        <color theme="1"/>
        <rFont val="Calibri"/>
        <family val="2"/>
      </rPr>
      <t>31.88</t>
    </r>
    <r>
      <rPr>
        <sz val="11"/>
        <color theme="1"/>
        <rFont val="Calibri"/>
        <family val="2"/>
      </rPr>
      <t>%, estuvieron dirigidas al Sector Privado; 2 (</t>
    </r>
    <r>
      <rPr>
        <b/>
        <sz val="11"/>
        <color theme="1"/>
        <rFont val="Calibri"/>
        <family val="2"/>
      </rPr>
      <t>2.90</t>
    </r>
    <r>
      <rPr>
        <sz val="11"/>
        <color theme="1"/>
        <rFont val="Calibri"/>
        <family val="2"/>
      </rPr>
      <t>%), fueron dirigidas a los Sectores Público y Privado y 4 (</t>
    </r>
    <r>
      <rPr>
        <b/>
        <sz val="11"/>
        <color theme="1"/>
        <rFont val="Calibri"/>
        <family val="2"/>
      </rPr>
      <t>5.80</t>
    </r>
    <r>
      <rPr>
        <sz val="11"/>
        <color theme="1"/>
        <rFont val="Calibri"/>
        <family val="2"/>
      </rPr>
      <t xml:space="preserve">%) al Ministerio de Hacienda y Economía y sus Dependencias. Las que fueron diseñadas en la programación regular el 68.12% y el 31.88% en la programación virtual.
</t>
    </r>
  </si>
  <si>
    <t>Participantes Culminados por Tipo de Programación, Sector, Modalidad y Género</t>
  </si>
  <si>
    <t>1er Trimestre  2026</t>
  </si>
  <si>
    <t>Total de Participantes</t>
  </si>
  <si>
    <t>Total presencial</t>
  </si>
  <si>
    <t>Total Virtual</t>
  </si>
  <si>
    <t>Subtotal Regular</t>
  </si>
  <si>
    <t>Abierto</t>
  </si>
  <si>
    <t>Subtotal Abierto</t>
  </si>
  <si>
    <t>Fuente: Elaborado con datos del SIRECAF, CAPGEFI</t>
  </si>
  <si>
    <r>
      <t xml:space="preserve">El total de </t>
    </r>
    <r>
      <rPr>
        <b/>
        <sz val="12"/>
        <color theme="1"/>
        <rFont val="Calibri"/>
        <family val="2"/>
      </rPr>
      <t>2,062</t>
    </r>
    <r>
      <rPr>
        <sz val="12"/>
        <color theme="1"/>
        <rFont val="Calibri"/>
        <family val="2"/>
      </rPr>
      <t xml:space="preserve"> participantes que culminaron las capacitaciones, según reportes del SIRECAF. De éstos, </t>
    </r>
    <r>
      <rPr>
        <b/>
        <sz val="12"/>
        <color theme="1"/>
        <rFont val="Calibri"/>
        <family val="2"/>
      </rPr>
      <t>1,025</t>
    </r>
    <r>
      <rPr>
        <sz val="12"/>
        <color theme="1"/>
        <rFont val="Calibri"/>
        <family val="2"/>
      </rPr>
      <t xml:space="preserve"> (49.71%) fueron del Resto del Sector Público; </t>
    </r>
    <r>
      <rPr>
        <b/>
        <sz val="12"/>
        <color theme="1"/>
        <rFont val="Calibri"/>
        <family val="2"/>
      </rPr>
      <t>616</t>
    </r>
    <r>
      <rPr>
        <sz val="12"/>
        <color theme="1"/>
        <rFont val="Calibri"/>
        <family val="2"/>
      </rPr>
      <t xml:space="preserve"> contribuyentes, equivalentes al 29.87%, son del Sector Privado; para los Sectores Público y Privado, fueron el 2.81% (58) y para el Ministerio de Hacienda y Economía y sus Dependencias </t>
    </r>
    <r>
      <rPr>
        <b/>
        <sz val="12"/>
        <color theme="1"/>
        <rFont val="Calibri"/>
        <family val="2"/>
      </rPr>
      <t>363</t>
    </r>
    <r>
      <rPr>
        <sz val="12"/>
        <color theme="1"/>
        <rFont val="Calibri"/>
        <family val="2"/>
      </rPr>
      <t xml:space="preserve"> (17.60%).  En términos de género, el 62.66% pertenecen al sexo femenino (1,292), mientras que para los hombres fue del 37.34% correspondientes a 770 participantes. Cuando vemos los datos segun modalidad registrada en el SIRECAF, observamos que un 16.15% (</t>
    </r>
    <r>
      <rPr>
        <b/>
        <sz val="12"/>
        <color theme="1"/>
        <rFont val="Calibri"/>
        <family val="2"/>
      </rPr>
      <t>333</t>
    </r>
    <r>
      <rPr>
        <sz val="12"/>
        <color theme="1"/>
        <rFont val="Calibri"/>
        <family val="2"/>
      </rPr>
      <t xml:space="preserve"> participantes) corresponde a virtual y el 1,729% (</t>
    </r>
    <r>
      <rPr>
        <b/>
        <sz val="12"/>
        <color theme="1"/>
        <rFont val="Calibri"/>
        <family val="2"/>
      </rPr>
      <t>1,729</t>
    </r>
    <r>
      <rPr>
        <sz val="12"/>
        <color theme="1"/>
        <rFont val="Calibri"/>
        <family val="2"/>
      </rPr>
      <t xml:space="preserve">) a presencial. De este total aprobaron la capacitación el 86.71% y el resto 13.29% fueron reprobados al momento de realizar la misma.
</t>
    </r>
  </si>
  <si>
    <t>CENTRO DE CAPACITACIÓN EN PLANIFICACIÓN, INVERSIÓN PÚBLICA Y GESTIÓN FISCAL</t>
  </si>
  <si>
    <t>Participantes Egresados Con Certificados Por Estrategias Educativas</t>
  </si>
  <si>
    <t>Cantidad de Módulos*</t>
  </si>
  <si>
    <t>Cantidad de Egresados por Módulos*</t>
  </si>
  <si>
    <t>22/01/2026</t>
  </si>
  <si>
    <t>28/01/2026</t>
  </si>
  <si>
    <t>29/01/2026</t>
  </si>
  <si>
    <t>04/02/2026</t>
  </si>
  <si>
    <t>23/03/2026</t>
  </si>
  <si>
    <t>324</t>
  </si>
  <si>
    <t>(*) Agregado por  Investigación</t>
  </si>
  <si>
    <t>Nombre de la Acción de Capacitación</t>
  </si>
  <si>
    <t>Diplomado: en  Planificación y Gestión de Proyectos de Inversión Pública del Estado</t>
  </si>
  <si>
    <t>Diplomado: en Compras y Contrataciones Públicas Orientado a Resultados</t>
  </si>
  <si>
    <r>
      <t xml:space="preserve">En los meses analizados, a </t>
    </r>
    <r>
      <rPr>
        <b/>
        <sz val="11"/>
        <rFont val="Calibri"/>
        <family val="2"/>
      </rPr>
      <t>324</t>
    </r>
    <r>
      <rPr>
        <sz val="11"/>
        <rFont val="Calibri"/>
        <family val="2"/>
      </rPr>
      <t xml:space="preserve"> participantes, equivalentes al 100% de los que aprobaron la capacitación, se les emitieron diplomas; correspondientes a diez y seis </t>
    </r>
    <r>
      <rPr>
        <b/>
        <sz val="11"/>
        <rFont val="Calibri"/>
        <family val="2"/>
      </rPr>
      <t>(16)</t>
    </r>
    <r>
      <rPr>
        <sz val="11"/>
        <rFont val="Calibri"/>
        <family val="2"/>
      </rPr>
      <t xml:space="preserve"> acciones de capacitación, distribuidas en  los Cursos: Básico de Técnicas Aduaneras, Diplomado en Planificación y Gestión de Proyectos de Inversión Pública del Estado, el Diplomado en Tributación, el Diplomado de Compras Públicas Orientado a Resultados, el Diplomado en Contabilidad Gubernamental y la Especialización en Técnica en Presupuesto Público. En las que se agotaron un total de 1,836 horas-clases.
Cabe señalar que, a partir de 2015, se resolutó una modificación curricular en virtud de la cual ahora sólo se titulan los cursos completos, no así los diferentes módulos que los componen.   De hecho, si se expidiesen por cada módulo, tendríamos </t>
    </r>
    <r>
      <rPr>
        <b/>
        <sz val="11"/>
        <rFont val="Calibri"/>
        <family val="2"/>
      </rPr>
      <t xml:space="preserve">1,811 </t>
    </r>
    <r>
      <rPr>
        <sz val="11"/>
        <rFont val="Calibri"/>
        <family val="2"/>
      </rPr>
      <t xml:space="preserve">titulados en este período. (ver cuadro de Egresados por Acción de Capacitación).
</t>
    </r>
  </si>
  <si>
    <t>MHyE</t>
  </si>
  <si>
    <t>Caja de Documentos</t>
  </si>
  <si>
    <t xml:space="preserve">                   Dentro del conjunto de servicios que el Centro de Documentación presta a la ciudadanía se encuentra el de consulta de documentos y servicios relacionados; en este caso, a través del Centro de Documentación "Dr. Raymundo Amaro Guzmán". Como se muestra en el cuadro y gráficos subsiguientes, tenemos en nuestro haber libros, revistas, boletines, informes y otros materiales impresos, así como digitales, los cuales son consultados, esencialmente, por estudiantes provenientes de centros de estudios del país.  La asistencia se presta tanto de manera presencial como a distancia. En el período se recibieron 220 cajas conteniendo documentos varios del antiguo Ministerio de Economía. Adicionalmente se le prestó asistencia presencial a una servidora del Ministerio de H y E, la que consultó 5 textos.  De igual manera realizaron 440 visitas para consultas de los registros que hay en el Koha. </t>
  </si>
  <si>
    <t>Cantidad</t>
  </si>
  <si>
    <t>Porcentaje</t>
  </si>
  <si>
    <t>Fuente: Solicitudes físicas de los candidatos</t>
  </si>
  <si>
    <t>Nivel Académico de los solicitantes</t>
  </si>
  <si>
    <t>Nivel Académico</t>
  </si>
  <si>
    <t>Bachiller</t>
  </si>
  <si>
    <t>Estudiante Universitario</t>
  </si>
  <si>
    <t>Ing. Industrial</t>
  </si>
  <si>
    <t>Lic. en Administracion de Empresa</t>
  </si>
  <si>
    <t>Lic. Contabilidad</t>
  </si>
  <si>
    <t>Lic. en Derecho</t>
  </si>
  <si>
    <t>Institución / Trabajo</t>
  </si>
  <si>
    <t>Desempleados</t>
  </si>
  <si>
    <t>Recomendación porcentaje Becas</t>
  </si>
  <si>
    <t xml:space="preserve">Cantidad </t>
  </si>
  <si>
    <t>50 %</t>
  </si>
  <si>
    <t>Denominación de la Acción de Capacitación</t>
  </si>
  <si>
    <t>Mes</t>
  </si>
  <si>
    <t>Enero</t>
  </si>
  <si>
    <t>Febrero</t>
  </si>
  <si>
    <t>Marzo</t>
  </si>
  <si>
    <t xml:space="preserve">Abril </t>
  </si>
  <si>
    <t>Mayo</t>
  </si>
  <si>
    <t xml:space="preserve">Junio </t>
  </si>
  <si>
    <t>Julio</t>
  </si>
  <si>
    <t>Agosto</t>
  </si>
  <si>
    <t>Septiembre</t>
  </si>
  <si>
    <t>Octubre</t>
  </si>
  <si>
    <t>Noviembre</t>
  </si>
  <si>
    <t>Diciembre</t>
  </si>
  <si>
    <t>Cant. Becas</t>
  </si>
  <si>
    <t>Becados en Capacitación por Sectores y Género</t>
  </si>
  <si>
    <t>Junio</t>
  </si>
  <si>
    <t>Abril</t>
  </si>
  <si>
    <t>Estrategia Educativa</t>
  </si>
  <si>
    <t xml:space="preserve">Sectores </t>
  </si>
  <si>
    <t>Monto Subsidiado por el Estado</t>
  </si>
  <si>
    <t>Costo del Programa</t>
  </si>
  <si>
    <t>Totales</t>
  </si>
  <si>
    <t>Fuente: Nómina de Beneficiarios de Programas Asistenciales</t>
  </si>
  <si>
    <t xml:space="preserve">Total general </t>
  </si>
  <si>
    <t>Fuente: Nómina de Beneficiarios de Programas Asistenciales.</t>
  </si>
  <si>
    <t>Capacitados Becados por sector de procedencia</t>
  </si>
  <si>
    <t>Capacitados Becados por nombre del programa/capacitación y sector de procedencia</t>
  </si>
  <si>
    <t>Nombre del programa</t>
  </si>
  <si>
    <t>Curso:Básico de Técnicas Aduaneras</t>
  </si>
  <si>
    <t xml:space="preserve">Capacitados Becados por acciones de capacitación y sexo </t>
  </si>
  <si>
    <t xml:space="preserve">Departamento de Admisión de Participantes                                                                                                                                                                                                                                                                                                                                                                                                   </t>
  </si>
  <si>
    <t>Ministerio de Hacienda y Economía
Centro de Capacitación en Planificación, Inversión Pública  y Gestión Fiscal  
Departamento de Admisión de Participantes  
Acumulado al 1er Trimestre (Enero - Marzo) 2026</t>
  </si>
  <si>
    <t>Capacitados Becados porGénero</t>
  </si>
  <si>
    <t>Cantidad de Becados</t>
  </si>
  <si>
    <t>Áreas temáticas de las Becas Recomendadas en las Acciones de Capacitación Ofertadas por el Centro</t>
  </si>
  <si>
    <t>Becas recomendadas, por mes, en las acciones ofertadas por el Centro</t>
  </si>
  <si>
    <t>Cobertura de las Becas Recomendadas en las Acciones de Capacitación Ofertadas por el Centro</t>
  </si>
  <si>
    <t>Condición Ocupacional y Sector laboral de Procedencia de los Solicitantes</t>
  </si>
  <si>
    <t>Lic. en Administración de Empresas</t>
  </si>
  <si>
    <t>Sexo de los solicitantes de Becas</t>
  </si>
  <si>
    <t>Postulantes a Becas de Capacitación</t>
  </si>
  <si>
    <t>Privado (Desempleado)</t>
  </si>
  <si>
    <t>Privado (Desempleados)</t>
  </si>
  <si>
    <t>Programado</t>
  </si>
  <si>
    <t>Ejecutado</t>
  </si>
  <si>
    <r>
      <rPr>
        <b/>
        <sz val="10"/>
        <rFont val="Arial"/>
        <family val="2"/>
      </rPr>
      <t>Horas</t>
    </r>
    <r>
      <rPr>
        <sz val="10"/>
        <rFont val="Times New Roman"/>
        <family val="1"/>
      </rPr>
      <t xml:space="preserve"> </t>
    </r>
    <r>
      <rPr>
        <b/>
        <sz val="10"/>
        <rFont val="Arial"/>
        <family val="2"/>
      </rPr>
      <t>Clase</t>
    </r>
  </si>
  <si>
    <r>
      <rPr>
        <sz val="10"/>
        <rFont val="Arial MT"/>
        <family val="2"/>
      </rPr>
      <t>Ministerio</t>
    </r>
    <r>
      <rPr>
        <sz val="10"/>
        <rFont val="Times New Roman"/>
        <family val="1"/>
      </rPr>
      <t xml:space="preserve"> </t>
    </r>
    <r>
      <rPr>
        <sz val="10"/>
        <rFont val="Arial MT"/>
        <family val="2"/>
      </rPr>
      <t>de</t>
    </r>
    <r>
      <rPr>
        <sz val="10"/>
        <rFont val="Times New Roman"/>
        <family val="1"/>
      </rPr>
      <t xml:space="preserve"> </t>
    </r>
    <r>
      <rPr>
        <sz val="10"/>
        <rFont val="Arial MT"/>
        <family val="2"/>
      </rPr>
      <t>Hacienda</t>
    </r>
    <r>
      <rPr>
        <sz val="10"/>
        <rFont val="Times New Roman"/>
        <family val="1"/>
      </rPr>
      <t xml:space="preserve"> </t>
    </r>
    <r>
      <rPr>
        <sz val="10"/>
        <rFont val="Arial MT"/>
        <family val="2"/>
      </rPr>
      <t>y</t>
    </r>
    <r>
      <rPr>
        <sz val="10"/>
        <rFont val="Times New Roman"/>
        <family val="1"/>
      </rPr>
      <t xml:space="preserve"> </t>
    </r>
    <r>
      <rPr>
        <sz val="10"/>
        <rFont val="Arial MT"/>
        <family val="2"/>
      </rPr>
      <t>sus</t>
    </r>
    <r>
      <rPr>
        <sz val="10"/>
        <rFont val="Times New Roman"/>
        <family val="1"/>
      </rPr>
      <t xml:space="preserve"> </t>
    </r>
    <r>
      <rPr>
        <sz val="10"/>
        <rFont val="Arial MT"/>
        <family val="2"/>
      </rPr>
      <t>Dependencias</t>
    </r>
  </si>
  <si>
    <r>
      <rPr>
        <sz val="10"/>
        <rFont val="Arial MT"/>
        <family val="2"/>
      </rPr>
      <t>Privado</t>
    </r>
  </si>
  <si>
    <r>
      <rPr>
        <sz val="10"/>
        <rFont val="Arial MT"/>
        <family val="2"/>
      </rPr>
      <t>Público</t>
    </r>
  </si>
  <si>
    <r>
      <rPr>
        <sz val="10"/>
        <rFont val="Arial MT"/>
        <family val="2"/>
      </rPr>
      <t>Público</t>
    </r>
    <r>
      <rPr>
        <sz val="10"/>
        <rFont val="Times New Roman"/>
        <family val="1"/>
      </rPr>
      <t xml:space="preserve"> </t>
    </r>
    <r>
      <rPr>
        <sz val="10"/>
        <rFont val="Arial MT"/>
        <family val="2"/>
      </rPr>
      <t>y</t>
    </r>
    <r>
      <rPr>
        <sz val="10"/>
        <rFont val="Times New Roman"/>
        <family val="1"/>
      </rPr>
      <t xml:space="preserve"> </t>
    </r>
    <r>
      <rPr>
        <sz val="10"/>
        <rFont val="Arial MT"/>
        <family val="2"/>
      </rPr>
      <t>Privado</t>
    </r>
  </si>
  <si>
    <r>
      <rPr>
        <b/>
        <sz val="10"/>
        <rFont val="Arial"/>
        <family val="2"/>
      </rPr>
      <t>Total</t>
    </r>
    <r>
      <rPr>
        <sz val="10"/>
        <rFont val="Times New Roman"/>
        <family val="1"/>
      </rPr>
      <t xml:space="preserve"> </t>
    </r>
    <r>
      <rPr>
        <b/>
        <sz val="10"/>
        <rFont val="Arial"/>
        <family val="2"/>
      </rPr>
      <t>General</t>
    </r>
  </si>
  <si>
    <r>
      <rPr>
        <b/>
        <sz val="12"/>
        <rFont val="Arial"/>
        <family val="2"/>
      </rPr>
      <t>Actividades</t>
    </r>
    <r>
      <rPr>
        <sz val="12"/>
        <rFont val="Times New Roman"/>
        <family val="1"/>
      </rPr>
      <t xml:space="preserve"> </t>
    </r>
    <r>
      <rPr>
        <b/>
        <sz val="12"/>
        <rFont val="Arial"/>
        <family val="2"/>
      </rPr>
      <t>Programadas</t>
    </r>
    <r>
      <rPr>
        <sz val="12"/>
        <rFont val="Times New Roman"/>
        <family val="1"/>
      </rPr>
      <t xml:space="preserve"> </t>
    </r>
    <r>
      <rPr>
        <b/>
        <sz val="12"/>
        <rFont val="Arial"/>
        <family val="2"/>
      </rPr>
      <t>e</t>
    </r>
    <r>
      <rPr>
        <sz val="12"/>
        <rFont val="Times New Roman"/>
        <family val="1"/>
      </rPr>
      <t xml:space="preserve"> </t>
    </r>
    <r>
      <rPr>
        <b/>
        <sz val="12"/>
        <rFont val="Arial"/>
        <family val="2"/>
      </rPr>
      <t>Iniciadas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</si>
</sst>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dd/mm/yyyy;@"/>
    <numFmt numFmtId="165" formatCode="0.000"/>
    <numFmt numFmtId="166" formatCode="_(&quot;RD$&quot;* #,##0.00_);_(&quot;RD$&quot;* \(#,##0.00\);_(&quot;RD$&quot;* &quot;-&quot;??_);_(@_)"/>
    <numFmt numFmtId="167" formatCode="dd\/mm\/yyyy"/>
    <numFmt numFmtId="168" formatCode="h\:mm\:ss\ AM/PM"/>
    <numFmt numFmtId="169" formatCode="0.0%"/>
    <numFmt numFmtId="170" formatCode="_-* #,##0.00\ _€_-;\-* #,##0.00\ _€_-;_-* &quot;-&quot;??\ _€_-;_-@_-"/>
  </numFmts>
  <fonts count="135">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7.5"/>
      <name val="Arial"/>
      <family val="2"/>
    </font>
    <font>
      <sz val="8"/>
      <color rgb="FF000000"/>
      <name val="Arial"/>
      <family val="2"/>
    </font>
    <font>
      <b/>
      <sz val="8.5"/>
      <name val="Arial"/>
      <family val="2"/>
    </font>
    <font>
      <b/>
      <sz val="8.5"/>
      <color rgb="FF000000"/>
      <name val="Arial"/>
      <family val="2"/>
    </font>
    <font>
      <b/>
      <sz val="9.5"/>
      <name val="Arial"/>
      <family val="2"/>
    </font>
    <font>
      <sz val="9.5"/>
      <name val="Times New Roman"/>
      <family val="1"/>
    </font>
    <font>
      <sz val="7.5"/>
      <name val="Times New Roman"/>
      <family val="1"/>
    </font>
    <font>
      <sz val="8"/>
      <name val="Times New Roman"/>
      <family val="1"/>
    </font>
    <font>
      <sz val="10"/>
      <color rgb="FF000000"/>
      <name val="Times New Roman"/>
      <family val="1"/>
    </font>
    <font>
      <b/>
      <sz val="11"/>
      <color theme="1"/>
      <name val="Calibri"/>
      <family val="2"/>
      <scheme val="minor"/>
    </font>
    <font>
      <sz val="11"/>
      <color theme="1"/>
      <name val="Calibri"/>
      <family val="2"/>
    </font>
    <font>
      <sz val="12"/>
      <color theme="1"/>
      <name val="Palatino Linotype"/>
      <family val="1"/>
    </font>
    <font>
      <b/>
      <sz val="12"/>
      <color theme="1"/>
      <name val="Palatino Linotype"/>
      <family val="1"/>
    </font>
    <font>
      <b/>
      <sz val="12"/>
      <color rgb="FF000000"/>
      <name val="Palatino Linotype"/>
      <family val="1"/>
    </font>
    <font>
      <sz val="11"/>
      <color theme="1"/>
      <name val="Arial"/>
      <family val="2"/>
    </font>
    <font>
      <b/>
      <i/>
      <sz val="12"/>
      <color rgb="FF000000"/>
      <name val="Calibri"/>
      <family val="2"/>
    </font>
    <font>
      <b/>
      <i/>
      <sz val="14"/>
      <color rgb="FF000000"/>
      <name val="Calibri"/>
      <family val="2"/>
    </font>
    <font>
      <sz val="11"/>
      <name val="Calibri"/>
      <family val="2"/>
    </font>
    <font>
      <b/>
      <sz val="10"/>
      <color rgb="FF000000"/>
      <name val="Calibri"/>
      <family val="2"/>
    </font>
    <font>
      <b/>
      <i/>
      <sz val="11"/>
      <color rgb="FF000000"/>
      <name val="Calibri"/>
      <family val="2"/>
    </font>
    <font>
      <b/>
      <sz val="11"/>
      <color rgb="FF000000"/>
      <name val="Calibri"/>
      <family val="2"/>
    </font>
    <font>
      <b/>
      <sz val="11"/>
      <name val="Calibri"/>
      <family val="2"/>
    </font>
    <font>
      <sz val="11"/>
      <color rgb="FF000000"/>
      <name val="Calibri"/>
      <family val="2"/>
    </font>
    <font>
      <sz val="9"/>
      <color rgb="FF000000"/>
      <name val="Times New Roman"/>
      <family val="1"/>
    </font>
    <font>
      <sz val="10"/>
      <name val="Times New Roman"/>
      <family val="1"/>
    </font>
    <font>
      <sz val="8"/>
      <name val="Arial MT"/>
      <family val="2"/>
    </font>
    <font>
      <sz val="10"/>
      <color indexed="8"/>
      <name val="Arial"/>
      <family val="2"/>
    </font>
    <font>
      <b/>
      <sz val="10"/>
      <color rgb="FF000000"/>
      <name val="Times New Roman"/>
      <family val="1"/>
    </font>
    <font>
      <sz val="8"/>
      <color rgb="FF000000"/>
      <name val="Times New Roman"/>
      <family val="1"/>
    </font>
    <font>
      <sz val="14"/>
      <color theme="1"/>
      <name val="Palatino Linotype"/>
      <family val="1"/>
    </font>
    <font>
      <b/>
      <sz val="11"/>
      <color theme="1"/>
      <name val="Calibri"/>
      <family val="2"/>
    </font>
    <font>
      <sz val="12"/>
      <color theme="1"/>
      <name val="Calibri"/>
      <family val="2"/>
    </font>
    <font>
      <sz val="10"/>
      <color rgb="FF000000"/>
      <name val="Arial"/>
      <family val="2"/>
    </font>
    <font>
      <b/>
      <sz val="10"/>
      <color indexed="8"/>
      <name val="Arial"/>
      <family val="2"/>
    </font>
    <font>
      <b/>
      <sz val="12"/>
      <color indexed="8"/>
      <name val="Arial"/>
      <family val="2"/>
    </font>
    <font>
      <b/>
      <sz val="11"/>
      <color indexed="8"/>
      <name val="Arial"/>
      <family val="2"/>
    </font>
    <font>
      <b/>
      <sz val="9"/>
      <color indexed="8"/>
      <name val="Arial"/>
      <family val="2"/>
    </font>
    <font>
      <sz val="9"/>
      <color indexed="8"/>
      <name val="Arial"/>
      <family val="2"/>
    </font>
    <font>
      <b/>
      <sz val="12"/>
      <color theme="1"/>
      <name val="Calibri"/>
      <family val="2"/>
      <scheme val="minor"/>
    </font>
    <font>
      <b/>
      <sz val="10"/>
      <color theme="1"/>
      <name val="Calibri"/>
      <family val="2"/>
      <scheme val="minor"/>
    </font>
    <font>
      <sz val="12"/>
      <name val="Calibri"/>
      <family val="2"/>
      <scheme val="minor"/>
    </font>
    <font>
      <b/>
      <sz val="12"/>
      <name val="Calibri"/>
      <family val="2"/>
      <scheme val="minor"/>
    </font>
    <font>
      <sz val="9"/>
      <color theme="1"/>
      <name val="Calibri"/>
      <family val="2"/>
      <scheme val="minor"/>
    </font>
    <font>
      <b/>
      <sz val="8"/>
      <color theme="1"/>
      <name val="Calibri"/>
      <family val="2"/>
      <scheme val="minor"/>
    </font>
    <font>
      <sz val="11"/>
      <color theme="1"/>
      <name val="Palatino Linotype"/>
      <family val="1"/>
    </font>
    <font>
      <b/>
      <sz val="11"/>
      <color theme="1"/>
      <name val="Palatino Linotype"/>
      <family val="1"/>
    </font>
    <font>
      <sz val="16"/>
      <color theme="1"/>
      <name val="Palatino Linotype"/>
      <family val="1"/>
    </font>
    <font>
      <sz val="8"/>
      <color rgb="FF000000"/>
      <name val="Arial MT"/>
      <family val="2"/>
    </font>
    <font>
      <sz val="8"/>
      <name val="Arial MT"/>
    </font>
    <font>
      <sz val="12"/>
      <color rgb="FF000000"/>
      <name val="Times New Roman"/>
      <family val="1"/>
    </font>
    <font>
      <b/>
      <sz val="9"/>
      <name val="Arial"/>
      <family val="2"/>
    </font>
    <font>
      <sz val="9"/>
      <color rgb="FF000000"/>
      <name val="Arial"/>
      <family val="2"/>
    </font>
    <font>
      <sz val="9"/>
      <name val="Arial"/>
      <family val="2"/>
    </font>
    <font>
      <b/>
      <sz val="11"/>
      <color theme="0"/>
      <name val="Calibri"/>
      <family val="2"/>
      <scheme val="minor"/>
    </font>
    <font>
      <b/>
      <sz val="14"/>
      <color theme="1"/>
      <name val="Calibri"/>
      <family val="2"/>
      <scheme val="minor"/>
    </font>
    <font>
      <b/>
      <sz val="16"/>
      <color theme="1"/>
      <name val="Calibri"/>
      <family val="2"/>
      <scheme val="minor"/>
    </font>
    <font>
      <sz val="11"/>
      <color theme="1"/>
      <name val="Calibri"/>
      <family val="2"/>
    </font>
    <font>
      <sz val="9"/>
      <color rgb="FF000000"/>
      <name val="Calibri"/>
      <family val="2"/>
    </font>
    <font>
      <sz val="6"/>
      <color rgb="FF000000"/>
      <name val="Calibri"/>
      <family val="2"/>
    </font>
    <font>
      <sz val="8"/>
      <color rgb="FF000000"/>
      <name val="Calibri"/>
      <family val="2"/>
    </font>
    <font>
      <sz val="10"/>
      <color rgb="FF000000"/>
      <name val="Calibri"/>
      <family val="2"/>
    </font>
    <font>
      <b/>
      <sz val="12"/>
      <name val="Calibri"/>
      <family val="2"/>
    </font>
    <font>
      <sz val="10"/>
      <color theme="1"/>
      <name val="Times New Roman"/>
      <family val="1"/>
    </font>
    <font>
      <b/>
      <sz val="16"/>
      <color theme="1"/>
      <name val="Palatino Linotype"/>
      <family val="1"/>
    </font>
    <font>
      <b/>
      <sz val="11"/>
      <color theme="0"/>
      <name val="Calibri"/>
      <family val="2"/>
    </font>
    <font>
      <sz val="11"/>
      <color theme="0"/>
      <name val="Calibri"/>
      <family val="2"/>
    </font>
    <font>
      <sz val="6"/>
      <name val="Calibri"/>
      <family val="2"/>
    </font>
    <font>
      <sz val="6"/>
      <color theme="1"/>
      <name val="Calibri"/>
      <family val="2"/>
    </font>
    <font>
      <b/>
      <sz val="10"/>
      <color theme="0"/>
      <name val="Arial"/>
      <family val="2"/>
    </font>
    <font>
      <b/>
      <sz val="9"/>
      <color theme="0"/>
      <name val="Calibri"/>
      <family val="2"/>
    </font>
    <font>
      <b/>
      <sz val="11"/>
      <name val="Calibri"/>
      <family val="2"/>
      <scheme val="minor"/>
    </font>
    <font>
      <sz val="11"/>
      <name val="Calibri"/>
      <family val="2"/>
      <scheme val="minor"/>
    </font>
    <font>
      <sz val="7"/>
      <color rgb="FF595959"/>
      <name val="Calibri"/>
      <family val="2"/>
    </font>
    <font>
      <b/>
      <vertAlign val="superscript"/>
      <sz val="14"/>
      <name val="Cambria"/>
      <family val="1"/>
    </font>
    <font>
      <b/>
      <sz val="12"/>
      <color theme="1"/>
      <name val="Calibri"/>
      <family val="2"/>
    </font>
    <font>
      <b/>
      <sz val="9.5"/>
      <name val="Times New Roman"/>
      <family val="1"/>
    </font>
    <font>
      <b/>
      <sz val="8"/>
      <name val="Arial"/>
      <family val="2"/>
    </font>
    <font>
      <sz val="8"/>
      <name val="Times New Roman"/>
      <family val="2"/>
    </font>
    <font>
      <sz val="10"/>
      <color theme="0" tint="-0.34998626667073579"/>
      <name val="Times New Roman"/>
      <family val="1"/>
    </font>
    <font>
      <sz val="11"/>
      <color theme="0" tint="-0.34998626667073579"/>
      <name val="Calibri"/>
      <family val="2"/>
    </font>
    <font>
      <b/>
      <sz val="10"/>
      <color rgb="FFFFFFFF"/>
      <name val="Gotham"/>
      <family val="3"/>
    </font>
    <font>
      <sz val="10"/>
      <color rgb="FFFFFFFF"/>
      <name val="Gotham"/>
      <family val="3"/>
    </font>
    <font>
      <sz val="10"/>
      <color rgb="FF2C2C2D"/>
      <name val="Gotham"/>
      <family val="3"/>
    </font>
    <font>
      <sz val="10"/>
      <name val="Times New Roman"/>
      <family val="2"/>
      <charset val="204"/>
    </font>
    <font>
      <sz val="8.5"/>
      <name val="Times New Roman"/>
      <family val="1"/>
    </font>
    <font>
      <sz val="10"/>
      <name val="Arial MT"/>
    </font>
    <font>
      <b/>
      <sz val="10.5"/>
      <name val="Arial"/>
      <family val="2"/>
    </font>
    <font>
      <vertAlign val="superscript"/>
      <sz val="8"/>
      <name val="Arial MT"/>
      <family val="2"/>
    </font>
    <font>
      <vertAlign val="superscript"/>
      <sz val="8"/>
      <name val="Times New Roman"/>
      <family val="1"/>
    </font>
    <font>
      <b/>
      <sz val="9.5"/>
      <color rgb="FF000000"/>
      <name val="Arial"/>
      <family val="2"/>
    </font>
    <font>
      <sz val="12"/>
      <name val="Times New Roman"/>
      <family val="1"/>
    </font>
    <font>
      <b/>
      <vertAlign val="superscript"/>
      <sz val="12"/>
      <name val="Arial"/>
      <family val="2"/>
    </font>
    <font>
      <sz val="7.5"/>
      <name val="Times New Roman"/>
      <family val="2"/>
    </font>
    <font>
      <b/>
      <sz val="7.5"/>
      <name val="Times New Roman"/>
      <family val="1"/>
    </font>
    <font>
      <sz val="22"/>
      <color indexed="8"/>
      <name val="English111 Vivace BT"/>
      <charset val="1"/>
    </font>
    <font>
      <b/>
      <sz val="9"/>
      <color rgb="FFFFFFFF"/>
      <name val="Arial"/>
      <family val="2"/>
    </font>
    <font>
      <b/>
      <sz val="9"/>
      <color rgb="FFFFFFFF"/>
      <name val="Aptos Narrow"/>
      <family val="2"/>
    </font>
    <font>
      <b/>
      <sz val="9"/>
      <color rgb="FF000000"/>
      <name val="Arial"/>
      <family val="2"/>
    </font>
    <font>
      <b/>
      <sz val="8"/>
      <color rgb="FFFFFFFF"/>
      <name val="Arial"/>
      <family val="2"/>
    </font>
    <font>
      <b/>
      <sz val="8"/>
      <color rgb="FF000000"/>
      <name val="Arial"/>
      <family val="2"/>
    </font>
    <font>
      <b/>
      <sz val="10"/>
      <name val="Times New Roman"/>
      <family val="1"/>
    </font>
    <font>
      <b/>
      <sz val="14"/>
      <color theme="1"/>
      <name val="Calibri"/>
      <family val="2"/>
    </font>
    <font>
      <b/>
      <sz val="10"/>
      <color theme="0"/>
      <name val="Calibri"/>
      <family val="2"/>
      <scheme val="minor"/>
    </font>
    <font>
      <sz val="10"/>
      <color theme="1"/>
      <name val="Calibri"/>
      <family val="2"/>
      <scheme val="minor"/>
    </font>
    <font>
      <sz val="10"/>
      <color rgb="FF000000"/>
      <name val="Aptos Narrow"/>
      <family val="2"/>
    </font>
    <font>
      <sz val="11"/>
      <color rgb="FF006100"/>
      <name val="Calibri"/>
      <family val="2"/>
      <scheme val="minor"/>
    </font>
    <font>
      <sz val="11"/>
      <color theme="0"/>
      <name val="Calibri"/>
      <family val="2"/>
      <scheme val="minor"/>
    </font>
    <font>
      <sz val="11"/>
      <color rgb="FF006100"/>
      <name val="Palatino Linotype"/>
      <family val="1"/>
    </font>
    <font>
      <sz val="10"/>
      <name val="Palatino Linotype"/>
      <family val="1"/>
    </font>
    <font>
      <sz val="10"/>
      <color theme="1"/>
      <name val="Palatino Linotype"/>
      <family val="1"/>
    </font>
    <font>
      <sz val="8"/>
      <color theme="1"/>
      <name val="Palatino Linotype"/>
      <family val="1"/>
    </font>
    <font>
      <sz val="11"/>
      <name val="Palatino Linotype"/>
      <family val="1"/>
    </font>
    <font>
      <b/>
      <sz val="11"/>
      <name val="Palatino Linotype"/>
      <family val="1"/>
    </font>
    <font>
      <sz val="12"/>
      <color theme="1"/>
      <name val="Calibri"/>
      <family val="2"/>
      <scheme val="minor"/>
    </font>
    <font>
      <b/>
      <sz val="22"/>
      <color theme="1"/>
      <name val="Calibri"/>
      <family val="2"/>
      <scheme val="minor"/>
    </font>
    <font>
      <sz val="14"/>
      <color theme="1"/>
      <name val="Calibri"/>
      <family val="2"/>
      <scheme val="minor"/>
    </font>
    <font>
      <sz val="12"/>
      <color rgb="FF000000"/>
      <name val="Calibri"/>
      <family val="2"/>
    </font>
    <font>
      <sz val="11"/>
      <color rgb="FF000000"/>
      <name val="Times New Roman"/>
      <family val="1"/>
    </font>
    <font>
      <b/>
      <sz val="10"/>
      <name val="Arial"/>
      <family val="2"/>
    </font>
    <font>
      <sz val="10"/>
      <name val="Times New Roman"/>
      <family val="2"/>
    </font>
    <font>
      <sz val="10"/>
      <color rgb="FF000000"/>
      <name val="Arial MT"/>
      <family val="2"/>
    </font>
    <font>
      <b/>
      <sz val="10"/>
      <color rgb="FF000000"/>
      <name val="Arial"/>
      <family val="2"/>
    </font>
    <font>
      <sz val="10"/>
      <name val="Arial MT"/>
      <family val="2"/>
    </font>
    <font>
      <b/>
      <sz val="12"/>
      <name val="Arial"/>
      <family val="2"/>
    </font>
  </fonts>
  <fills count="24">
    <fill>
      <patternFill patternType="none"/>
    </fill>
    <fill>
      <patternFill patternType="gray125"/>
    </fill>
    <fill>
      <patternFill patternType="solid">
        <fgColor rgb="FFC0C0C0"/>
      </patternFill>
    </fill>
    <fill>
      <patternFill patternType="solid">
        <fgColor rgb="FF808080"/>
      </patternFill>
    </fill>
    <fill>
      <patternFill patternType="solid">
        <fgColor theme="0"/>
        <bgColor theme="0"/>
      </patternFill>
    </fill>
    <fill>
      <patternFill patternType="solid">
        <fgColor theme="0"/>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1E497C"/>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rgb="FF162F56"/>
        <bgColor indexed="64"/>
      </patternFill>
    </fill>
    <fill>
      <patternFill patternType="solid">
        <fgColor rgb="FF5182D2"/>
        <bgColor indexed="64"/>
      </patternFill>
    </fill>
    <fill>
      <patternFill patternType="solid">
        <fgColor rgb="FFC4D5F0"/>
        <bgColor indexed="64"/>
      </patternFill>
    </fill>
    <fill>
      <patternFill patternType="solid">
        <fgColor rgb="FF1E3E75"/>
        <bgColor indexed="64"/>
      </patternFill>
    </fill>
    <fill>
      <patternFill patternType="solid">
        <fgColor theme="2"/>
        <bgColor indexed="64"/>
      </patternFill>
    </fill>
    <fill>
      <patternFill patternType="solid">
        <fgColor theme="3" tint="0.79998168889431442"/>
        <bgColor indexed="64"/>
      </patternFill>
    </fill>
    <fill>
      <patternFill patternType="solid">
        <fgColor rgb="FFD9D9D9"/>
        <bgColor indexed="64"/>
      </patternFill>
    </fill>
    <fill>
      <patternFill patternType="solid">
        <fgColor rgb="FFC6EFCE"/>
      </patternFill>
    </fill>
    <fill>
      <patternFill patternType="solid">
        <fgColor theme="9"/>
      </patternFill>
    </fill>
    <fill>
      <patternFill patternType="solid">
        <fgColor theme="9"/>
        <bgColor indexed="64"/>
      </patternFill>
    </fill>
    <fill>
      <patternFill patternType="solid">
        <fgColor theme="7" tint="0.79998168889431442"/>
        <bgColor indexed="64"/>
      </patternFill>
    </fill>
  </fills>
  <borders count="7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top style="thin">
        <color indexed="64"/>
      </top>
      <bottom/>
      <diagonal/>
    </border>
    <border>
      <left/>
      <right/>
      <top/>
      <bottom style="thin">
        <color rgb="FF000000"/>
      </bottom>
      <diagonal/>
    </border>
    <border>
      <left/>
      <right/>
      <top style="medium">
        <color indexed="64"/>
      </top>
      <bottom style="medium">
        <color indexed="64"/>
      </bottom>
      <diagonal/>
    </border>
    <border>
      <left style="medium">
        <color rgb="FF000000"/>
      </left>
      <right/>
      <top style="thin">
        <color rgb="FF000000"/>
      </top>
      <bottom style="thin">
        <color rgb="FF000000"/>
      </bottom>
      <diagonal/>
    </border>
    <border>
      <left/>
      <right/>
      <top style="thin">
        <color rgb="FF000000"/>
      </top>
      <bottom/>
      <diagonal/>
    </border>
    <border>
      <left/>
      <right/>
      <top style="thin">
        <color indexed="64"/>
      </top>
      <bottom style="thin">
        <color theme="0"/>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medium">
        <color indexed="64"/>
      </right>
      <top/>
      <bottom style="medium">
        <color indexed="64"/>
      </bottom>
      <diagonal/>
    </border>
    <border>
      <left/>
      <right style="medium">
        <color rgb="FF000000"/>
      </right>
      <top style="medium">
        <color indexed="64"/>
      </top>
      <bottom style="medium">
        <color indexed="64"/>
      </bottom>
      <diagonal/>
    </border>
    <border>
      <left style="medium">
        <color indexed="64"/>
      </left>
      <right style="medium">
        <color indexed="64"/>
      </right>
      <top/>
      <bottom style="medium">
        <color rgb="FF000000"/>
      </bottom>
      <diagonal/>
    </border>
    <border>
      <left/>
      <right/>
      <top/>
      <bottom style="medium">
        <color rgb="FF000000"/>
      </bottom>
      <diagonal/>
    </border>
    <border>
      <left style="medium">
        <color indexed="64"/>
      </left>
      <right style="medium">
        <color indexed="64"/>
      </right>
      <top style="medium">
        <color rgb="FF000000"/>
      </top>
      <bottom/>
      <diagonal/>
    </border>
    <border>
      <left style="medium">
        <color indexed="64"/>
      </left>
      <right/>
      <top/>
      <bottom style="medium">
        <color indexed="64"/>
      </bottom>
      <diagonal/>
    </border>
    <border>
      <left/>
      <right style="medium">
        <color rgb="FF000000"/>
      </right>
      <top/>
      <bottom style="medium">
        <color indexed="64"/>
      </bottom>
      <diagonal/>
    </border>
    <border>
      <left/>
      <right/>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0">
    <xf numFmtId="0" fontId="0" fillId="0" borderId="0"/>
    <xf numFmtId="43" fontId="19" fillId="0" borderId="0" applyFont="0" applyFill="0" applyBorder="0" applyAlignment="0" applyProtection="0"/>
    <xf numFmtId="9" fontId="19" fillId="0" borderId="0" applyFont="0" applyFill="0" applyBorder="0" applyAlignment="0" applyProtection="0"/>
    <xf numFmtId="0" fontId="21" fillId="0" borderId="0"/>
    <xf numFmtId="0" fontId="19" fillId="0" borderId="0"/>
    <xf numFmtId="0" fontId="19" fillId="0" borderId="0"/>
    <xf numFmtId="0" fontId="19" fillId="0" borderId="0"/>
    <xf numFmtId="0" fontId="37" fillId="0" borderId="0">
      <alignment vertical="top"/>
    </xf>
    <xf numFmtId="43" fontId="19" fillId="0" borderId="0" applyFont="0" applyFill="0" applyBorder="0" applyAlignment="0" applyProtection="0"/>
    <xf numFmtId="43" fontId="21" fillId="0" borderId="0" applyFont="0" applyFill="0" applyBorder="0" applyAlignment="0" applyProtection="0"/>
    <xf numFmtId="0" fontId="10" fillId="0" borderId="0"/>
    <xf numFmtId="43" fontId="10" fillId="0" borderId="0" applyFont="0" applyFill="0" applyBorder="0" applyAlignment="0" applyProtection="0"/>
    <xf numFmtId="0" fontId="21" fillId="0" borderId="0"/>
    <xf numFmtId="0" fontId="10" fillId="0" borderId="0"/>
    <xf numFmtId="166" fontId="10" fillId="0" borderId="0" applyFont="0" applyFill="0" applyBorder="0" applyAlignment="0" applyProtection="0"/>
    <xf numFmtId="43" fontId="21" fillId="0" borderId="0" applyFont="0" applyFill="0" applyBorder="0" applyAlignment="0" applyProtection="0"/>
    <xf numFmtId="0" fontId="21" fillId="0" borderId="0"/>
    <xf numFmtId="9" fontId="10" fillId="0" borderId="0" applyFont="0" applyFill="0" applyBorder="0" applyAlignment="0" applyProtection="0"/>
    <xf numFmtId="0" fontId="9" fillId="0" borderId="0"/>
    <xf numFmtId="0" fontId="8" fillId="0" borderId="0"/>
    <xf numFmtId="0" fontId="67" fillId="0" borderId="0"/>
    <xf numFmtId="0" fontId="5" fillId="0" borderId="0"/>
    <xf numFmtId="0" fontId="4" fillId="0" borderId="0"/>
    <xf numFmtId="0" fontId="3" fillId="0" borderId="0"/>
    <xf numFmtId="0" fontId="2" fillId="0" borderId="0"/>
    <xf numFmtId="0" fontId="116" fillId="20" borderId="0" applyNumberFormat="0" applyBorder="0" applyAlignment="0" applyProtection="0"/>
    <xf numFmtId="0" fontId="117" fillId="21" borderId="0" applyNumberFormat="0" applyBorder="0" applyAlignment="0" applyProtection="0"/>
    <xf numFmtId="0" fontId="1" fillId="0" borderId="0"/>
    <xf numFmtId="0" fontId="1" fillId="0" borderId="0"/>
    <xf numFmtId="166" fontId="1" fillId="0" borderId="0" applyFont="0" applyFill="0" applyBorder="0" applyAlignment="0" applyProtection="0"/>
  </cellStyleXfs>
  <cellXfs count="641">
    <xf numFmtId="0" fontId="0" fillId="0" borderId="0" xfId="0" applyAlignment="1">
      <alignment horizontal="left" vertical="top"/>
    </xf>
    <xf numFmtId="0" fontId="11" fillId="2" borderId="1" xfId="0" applyFont="1" applyFill="1" applyBorder="1" applyAlignment="1">
      <alignment horizontal="center" vertical="center" wrapText="1"/>
    </xf>
    <xf numFmtId="0" fontId="21" fillId="0" borderId="0" xfId="3"/>
    <xf numFmtId="0" fontId="21" fillId="0" borderId="0" xfId="3" applyAlignment="1">
      <alignment horizontal="justify" vertical="justify"/>
    </xf>
    <xf numFmtId="165" fontId="21" fillId="0" borderId="0" xfId="3" applyNumberFormat="1"/>
    <xf numFmtId="3" fontId="21" fillId="0" borderId="7" xfId="3" applyNumberFormat="1" applyBorder="1" applyAlignment="1">
      <alignment horizontal="center"/>
    </xf>
    <xf numFmtId="0" fontId="19" fillId="0" borderId="0" xfId="4" applyAlignment="1">
      <alignment horizontal="left" vertical="top"/>
    </xf>
    <xf numFmtId="0" fontId="19" fillId="0" borderId="0" xfId="6" applyAlignment="1">
      <alignment horizontal="left" vertical="top"/>
    </xf>
    <xf numFmtId="10" fontId="0" fillId="0" borderId="0" xfId="2" applyNumberFormat="1" applyFont="1" applyFill="1" applyBorder="1" applyAlignment="1">
      <alignment horizontal="left" vertical="top"/>
    </xf>
    <xf numFmtId="0" fontId="37" fillId="0" borderId="0" xfId="7">
      <alignment vertical="top"/>
    </xf>
    <xf numFmtId="0" fontId="10" fillId="0" borderId="0" xfId="10"/>
    <xf numFmtId="0" fontId="54" fillId="0" borderId="0" xfId="10" applyFont="1"/>
    <xf numFmtId="0" fontId="20" fillId="5" borderId="0" xfId="10" applyFont="1" applyFill="1" applyAlignment="1">
      <alignment wrapText="1"/>
    </xf>
    <xf numFmtId="0" fontId="49" fillId="5" borderId="0" xfId="10" applyFont="1" applyFill="1"/>
    <xf numFmtId="0" fontId="49" fillId="5" borderId="0" xfId="10" applyFont="1" applyFill="1" applyAlignment="1">
      <alignment wrapText="1"/>
    </xf>
    <xf numFmtId="0" fontId="49" fillId="5" borderId="0" xfId="10" applyFont="1" applyFill="1" applyAlignment="1">
      <alignment horizontal="center" wrapText="1"/>
    </xf>
    <xf numFmtId="0" fontId="47" fillId="0" borderId="0" xfId="7" applyFont="1" applyAlignment="1">
      <alignment horizontal="center" vertical="top" wrapText="1"/>
    </xf>
    <xf numFmtId="0" fontId="47" fillId="0" borderId="0" xfId="7" applyFont="1" applyAlignment="1">
      <alignment horizontal="left" vertical="top" wrapText="1" readingOrder="1"/>
    </xf>
    <xf numFmtId="0" fontId="60" fillId="0" borderId="0" xfId="0" applyFont="1" applyAlignment="1">
      <alignment vertical="center"/>
    </xf>
    <xf numFmtId="0" fontId="37" fillId="0" borderId="0" xfId="7" applyAlignment="1">
      <alignment vertical="top" wrapText="1"/>
    </xf>
    <xf numFmtId="0" fontId="37" fillId="0" borderId="0" xfId="7" applyAlignment="1">
      <alignment horizontal="center" vertical="top" wrapText="1"/>
    </xf>
    <xf numFmtId="0" fontId="48" fillId="0" borderId="0" xfId="7" applyFont="1">
      <alignment vertical="top"/>
    </xf>
    <xf numFmtId="3" fontId="48" fillId="0" borderId="0" xfId="7" applyNumberFormat="1" applyFont="1" applyAlignment="1">
      <alignment horizontal="right" vertical="top" wrapText="1"/>
    </xf>
    <xf numFmtId="0" fontId="60" fillId="0" borderId="0" xfId="0" applyFont="1" applyAlignment="1">
      <alignment horizontal="center" vertical="center"/>
    </xf>
    <xf numFmtId="0" fontId="0" fillId="0" borderId="0" xfId="0" applyAlignment="1">
      <alignment horizontal="center" vertical="top"/>
    </xf>
    <xf numFmtId="0" fontId="37" fillId="0" borderId="0" xfId="7" applyAlignment="1">
      <alignment vertical="center"/>
    </xf>
    <xf numFmtId="0" fontId="37" fillId="0" borderId="0" xfId="7" applyAlignment="1">
      <alignment horizontal="center" vertical="top"/>
    </xf>
    <xf numFmtId="0" fontId="67" fillId="0" borderId="0" xfId="20"/>
    <xf numFmtId="0" fontId="68" fillId="0" borderId="42" xfId="20" applyFont="1" applyBorder="1" applyAlignment="1">
      <alignment wrapText="1"/>
    </xf>
    <xf numFmtId="0" fontId="68" fillId="0" borderId="42" xfId="20" applyFont="1" applyBorder="1" applyAlignment="1">
      <alignment vertical="center"/>
    </xf>
    <xf numFmtId="0" fontId="69" fillId="0" borderId="4" xfId="20" applyFont="1" applyBorder="1" applyAlignment="1">
      <alignment wrapText="1"/>
    </xf>
    <xf numFmtId="3" fontId="68" fillId="0" borderId="4" xfId="20" applyNumberFormat="1" applyFont="1" applyBorder="1" applyAlignment="1">
      <alignment vertical="center"/>
    </xf>
    <xf numFmtId="2" fontId="67" fillId="0" borderId="0" xfId="20" applyNumberFormat="1"/>
    <xf numFmtId="0" fontId="67" fillId="0" borderId="0" xfId="20" applyAlignment="1">
      <alignment horizontal="center"/>
    </xf>
    <xf numFmtId="3" fontId="67" fillId="0" borderId="0" xfId="20" applyNumberFormat="1"/>
    <xf numFmtId="165" fontId="67" fillId="0" borderId="0" xfId="20" applyNumberFormat="1"/>
    <xf numFmtId="0" fontId="68" fillId="0" borderId="0" xfId="20" applyFont="1" applyAlignment="1">
      <alignment horizontal="center" vertical="top" wrapText="1"/>
    </xf>
    <xf numFmtId="0" fontId="33" fillId="0" borderId="0" xfId="20" applyFont="1" applyAlignment="1">
      <alignment vertical="top"/>
    </xf>
    <xf numFmtId="0" fontId="71" fillId="0" borderId="0" xfId="20" applyFont="1" applyAlignment="1">
      <alignment horizontal="center" vertical="top"/>
    </xf>
    <xf numFmtId="0" fontId="33" fillId="0" borderId="0" xfId="20" applyFont="1" applyAlignment="1">
      <alignment horizontal="right" vertical="top"/>
    </xf>
    <xf numFmtId="0" fontId="28" fillId="0" borderId="0" xfId="20" applyFont="1" applyAlignment="1">
      <alignment horizontal="justify" vertical="justify" wrapText="1"/>
    </xf>
    <xf numFmtId="0" fontId="28" fillId="0" borderId="0" xfId="20" applyFont="1" applyAlignment="1">
      <alignment horizontal="justify" vertical="justify"/>
    </xf>
    <xf numFmtId="3" fontId="68" fillId="0" borderId="13" xfId="20" applyNumberFormat="1" applyFont="1" applyBorder="1" applyAlignment="1">
      <alignment horizontal="center" vertical="center"/>
    </xf>
    <xf numFmtId="0" fontId="67" fillId="0" borderId="0" xfId="20" applyAlignment="1">
      <alignment vertical="center"/>
    </xf>
    <xf numFmtId="0" fontId="31" fillId="0" borderId="13" xfId="20" applyFont="1" applyBorder="1" applyAlignment="1">
      <alignment horizontal="center" vertical="top"/>
    </xf>
    <xf numFmtId="0" fontId="32" fillId="0" borderId="13" xfId="20" applyFont="1" applyBorder="1"/>
    <xf numFmtId="10" fontId="19" fillId="0" borderId="0" xfId="2" applyNumberFormat="1" applyFont="1" applyFill="1" applyBorder="1" applyAlignment="1">
      <alignment horizontal="center" vertical="center"/>
    </xf>
    <xf numFmtId="10" fontId="73" fillId="0" borderId="0" xfId="2" applyNumberFormat="1" applyFont="1" applyAlignment="1">
      <alignment horizontal="center" vertical="center"/>
    </xf>
    <xf numFmtId="0" fontId="19" fillId="0" borderId="0" xfId="0" applyFont="1" applyAlignment="1">
      <alignment horizontal="center" vertical="center"/>
    </xf>
    <xf numFmtId="0" fontId="73" fillId="0" borderId="0" xfId="3" applyFont="1" applyAlignment="1">
      <alignment horizontal="center" vertical="center"/>
    </xf>
    <xf numFmtId="0" fontId="38" fillId="0" borderId="0" xfId="0" applyFont="1" applyAlignment="1">
      <alignment horizontal="center" vertical="center"/>
    </xf>
    <xf numFmtId="0" fontId="38" fillId="7" borderId="0" xfId="0" applyFont="1" applyFill="1" applyAlignment="1">
      <alignment horizontal="center" vertical="center" wrapText="1"/>
    </xf>
    <xf numFmtId="0" fontId="38" fillId="7" borderId="0" xfId="0" applyFont="1" applyFill="1" applyAlignment="1">
      <alignment horizontal="center" vertical="center"/>
    </xf>
    <xf numFmtId="3" fontId="19" fillId="0" borderId="0" xfId="0" applyNumberFormat="1" applyFont="1" applyAlignment="1">
      <alignment horizontal="center" vertical="center"/>
    </xf>
    <xf numFmtId="3" fontId="38" fillId="7" borderId="0" xfId="0" applyNumberFormat="1" applyFont="1" applyFill="1" applyAlignment="1">
      <alignment horizontal="center" vertical="center"/>
    </xf>
    <xf numFmtId="0" fontId="19" fillId="0" borderId="0" xfId="4" applyAlignment="1">
      <alignment horizontal="left" vertical="center"/>
    </xf>
    <xf numFmtId="0" fontId="31" fillId="0" borderId="0" xfId="3" applyFont="1" applyAlignment="1">
      <alignment horizontal="center" vertical="center"/>
    </xf>
    <xf numFmtId="0" fontId="31" fillId="0" borderId="0" xfId="3" applyFont="1" applyAlignment="1">
      <alignment horizontal="center" vertical="center" wrapText="1"/>
    </xf>
    <xf numFmtId="0" fontId="31" fillId="0" borderId="12" xfId="3" applyFont="1" applyBorder="1" applyAlignment="1">
      <alignment horizontal="center" vertical="center" wrapText="1"/>
    </xf>
    <xf numFmtId="0" fontId="32" fillId="0" borderId="12" xfId="3" applyFont="1" applyBorder="1" applyAlignment="1">
      <alignment horizontal="center" vertical="center"/>
    </xf>
    <xf numFmtId="3" fontId="33" fillId="0" borderId="0" xfId="3" applyNumberFormat="1" applyFont="1" applyAlignment="1">
      <alignment horizontal="center" vertical="center"/>
    </xf>
    <xf numFmtId="3" fontId="31" fillId="0" borderId="0" xfId="3" applyNumberFormat="1" applyFont="1" applyAlignment="1">
      <alignment horizontal="center" vertical="center"/>
    </xf>
    <xf numFmtId="0" fontId="21" fillId="0" borderId="0" xfId="3" applyAlignment="1">
      <alignment vertical="center"/>
    </xf>
    <xf numFmtId="3" fontId="28" fillId="0" borderId="12" xfId="3" applyNumberFormat="1" applyFont="1" applyBorder="1" applyAlignment="1">
      <alignment horizontal="center" vertical="center"/>
    </xf>
    <xf numFmtId="3" fontId="32" fillId="0" borderId="12" xfId="3" applyNumberFormat="1" applyFont="1" applyBorder="1" applyAlignment="1">
      <alignment horizontal="center" vertical="center"/>
    </xf>
    <xf numFmtId="0" fontId="31" fillId="8" borderId="12" xfId="3" applyFont="1" applyFill="1" applyBorder="1" applyAlignment="1">
      <alignment horizontal="center" vertical="top"/>
    </xf>
    <xf numFmtId="0" fontId="80" fillId="10" borderId="13" xfId="20" applyFont="1" applyFill="1" applyBorder="1" applyAlignment="1">
      <alignment horizontal="center" vertical="center" wrapText="1"/>
    </xf>
    <xf numFmtId="0" fontId="81" fillId="8" borderId="23" xfId="10" applyFont="1" applyFill="1" applyBorder="1" applyAlignment="1">
      <alignment horizontal="center" vertical="center" wrapText="1"/>
    </xf>
    <xf numFmtId="0" fontId="81" fillId="8" borderId="24" xfId="10" applyFont="1" applyFill="1" applyBorder="1" applyAlignment="1">
      <alignment horizontal="center" vertical="center" wrapText="1"/>
    </xf>
    <xf numFmtId="0" fontId="81" fillId="8" borderId="25" xfId="10" applyFont="1" applyFill="1" applyBorder="1" applyAlignment="1">
      <alignment horizontal="center" vertical="center" wrapText="1"/>
    </xf>
    <xf numFmtId="0" fontId="81" fillId="8" borderId="27" xfId="10" applyFont="1" applyFill="1" applyBorder="1" applyAlignment="1">
      <alignment horizontal="center" vertical="center"/>
    </xf>
    <xf numFmtId="0" fontId="81" fillId="8" borderId="28" xfId="10" applyFont="1" applyFill="1" applyBorder="1" applyAlignment="1">
      <alignment horizontal="center" vertical="center" wrapText="1"/>
    </xf>
    <xf numFmtId="0" fontId="81" fillId="8" borderId="29" xfId="10" applyFont="1" applyFill="1" applyBorder="1" applyAlignment="1">
      <alignment horizontal="center" vertical="center" wrapText="1"/>
    </xf>
    <xf numFmtId="0" fontId="64" fillId="10" borderId="32" xfId="10" applyFont="1" applyFill="1" applyBorder="1" applyAlignment="1">
      <alignment horizontal="center"/>
    </xf>
    <xf numFmtId="0" fontId="64" fillId="10" borderId="35" xfId="10" applyFont="1" applyFill="1" applyBorder="1" applyAlignment="1">
      <alignment horizontal="center"/>
    </xf>
    <xf numFmtId="0" fontId="64" fillId="10" borderId="36" xfId="10" applyFont="1" applyFill="1" applyBorder="1" applyAlignment="1">
      <alignment horizontal="center"/>
    </xf>
    <xf numFmtId="0" fontId="20" fillId="0" borderId="19" xfId="10" applyFont="1" applyBorder="1" applyAlignment="1">
      <alignment horizontal="center"/>
    </xf>
    <xf numFmtId="0" fontId="20" fillId="5" borderId="17" xfId="10" applyFont="1" applyFill="1" applyBorder="1" applyAlignment="1">
      <alignment horizontal="center"/>
    </xf>
    <xf numFmtId="0" fontId="20" fillId="5" borderId="7" xfId="10" applyFont="1" applyFill="1" applyBorder="1" applyAlignment="1">
      <alignment horizontal="center"/>
    </xf>
    <xf numFmtId="0" fontId="20" fillId="5" borderId="20" xfId="10" applyFont="1" applyFill="1" applyBorder="1" applyAlignment="1">
      <alignment horizontal="center"/>
    </xf>
    <xf numFmtId="0" fontId="20" fillId="5" borderId="11" xfId="10" applyFont="1" applyFill="1" applyBorder="1" applyAlignment="1">
      <alignment horizontal="center"/>
    </xf>
    <xf numFmtId="0" fontId="20" fillId="5" borderId="30" xfId="10" applyFont="1" applyFill="1" applyBorder="1" applyAlignment="1">
      <alignment horizontal="center"/>
    </xf>
    <xf numFmtId="0" fontId="20" fillId="5" borderId="24" xfId="10" applyFont="1" applyFill="1" applyBorder="1" applyAlignment="1">
      <alignment horizontal="center"/>
    </xf>
    <xf numFmtId="0" fontId="83" fillId="0" borderId="0" xfId="0" applyFont="1" applyAlignment="1">
      <alignment horizontal="center" vertical="center" readingOrder="1"/>
    </xf>
    <xf numFmtId="3" fontId="14" fillId="3" borderId="9" xfId="0" applyNumberFormat="1" applyFont="1" applyFill="1" applyBorder="1" applyAlignment="1">
      <alignment horizontal="center" vertical="center" shrinkToFit="1"/>
    </xf>
    <xf numFmtId="0" fontId="13" fillId="3" borderId="48" xfId="0" applyFont="1" applyFill="1" applyBorder="1" applyAlignment="1">
      <alignment vertical="center" wrapText="1"/>
    </xf>
    <xf numFmtId="0" fontId="28" fillId="0" borderId="0" xfId="20" applyFont="1"/>
    <xf numFmtId="1" fontId="19" fillId="0" borderId="0" xfId="4" applyNumberFormat="1" applyAlignment="1">
      <alignment horizontal="left" vertical="top"/>
    </xf>
    <xf numFmtId="0" fontId="28" fillId="0" borderId="43" xfId="20" applyFont="1" applyBorder="1"/>
    <xf numFmtId="0" fontId="19" fillId="0" borderId="0" xfId="0" applyFont="1" applyAlignment="1">
      <alignment horizontal="left" vertical="top" wrapText="1"/>
    </xf>
    <xf numFmtId="0" fontId="6" fillId="0" borderId="0" xfId="10" applyFont="1"/>
    <xf numFmtId="0" fontId="13" fillId="3" borderId="40" xfId="0" applyFont="1" applyFill="1" applyBorder="1" applyAlignment="1">
      <alignment horizontal="center" vertical="center" wrapText="1"/>
    </xf>
    <xf numFmtId="0" fontId="0" fillId="0" borderId="0" xfId="0" applyAlignment="1">
      <alignment horizontal="center" vertical="center"/>
    </xf>
    <xf numFmtId="0" fontId="19" fillId="0" borderId="0" xfId="6" applyAlignment="1">
      <alignment horizontal="left" vertical="center"/>
    </xf>
    <xf numFmtId="3" fontId="73" fillId="0" borderId="0" xfId="3" applyNumberFormat="1" applyFont="1" applyAlignment="1">
      <alignment horizontal="center" vertical="center"/>
    </xf>
    <xf numFmtId="0" fontId="19" fillId="0" borderId="0" xfId="5" applyAlignment="1">
      <alignment vertical="center" wrapText="1"/>
    </xf>
    <xf numFmtId="0" fontId="55" fillId="0" borderId="0" xfId="5" applyFont="1" applyAlignment="1">
      <alignment vertical="center"/>
    </xf>
    <xf numFmtId="0" fontId="56" fillId="0" borderId="0" xfId="5" applyFont="1" applyAlignment="1">
      <alignment vertical="center"/>
    </xf>
    <xf numFmtId="0" fontId="0" fillId="2" borderId="1" xfId="0" applyFill="1" applyBorder="1" applyAlignment="1">
      <alignment horizontal="center" vertical="center" wrapText="1"/>
    </xf>
    <xf numFmtId="0" fontId="35" fillId="0" borderId="0" xfId="5" applyFont="1" applyAlignment="1">
      <alignment horizontal="center" vertical="center" wrapText="1"/>
    </xf>
    <xf numFmtId="1" fontId="58" fillId="0" borderId="1" xfId="0" applyNumberFormat="1" applyFont="1" applyBorder="1" applyAlignment="1">
      <alignment horizontal="center" vertical="top" shrinkToFit="1"/>
    </xf>
    <xf numFmtId="0" fontId="17" fillId="2" borderId="1" xfId="0" applyFont="1" applyFill="1" applyBorder="1" applyAlignment="1">
      <alignment horizontal="center" vertical="center"/>
    </xf>
    <xf numFmtId="0" fontId="4" fillId="0" borderId="0" xfId="22" applyAlignment="1">
      <alignment horizontal="center" vertical="center"/>
    </xf>
    <xf numFmtId="0" fontId="4" fillId="0" borderId="0" xfId="22" applyAlignment="1">
      <alignment vertical="center"/>
    </xf>
    <xf numFmtId="0" fontId="4" fillId="0" borderId="0" xfId="22" applyAlignment="1">
      <alignment vertical="center" wrapText="1"/>
    </xf>
    <xf numFmtId="0" fontId="0" fillId="0" borderId="0" xfId="0"/>
    <xf numFmtId="3" fontId="82" fillId="0" borderId="17" xfId="10" applyNumberFormat="1" applyFont="1" applyBorder="1" applyAlignment="1">
      <alignment horizontal="center"/>
    </xf>
    <xf numFmtId="3" fontId="82" fillId="0" borderId="14" xfId="10" applyNumberFormat="1" applyFont="1" applyBorder="1" applyAlignment="1">
      <alignment horizontal="center"/>
    </xf>
    <xf numFmtId="3" fontId="82" fillId="0" borderId="15" xfId="10" applyNumberFormat="1" applyFont="1" applyBorder="1" applyAlignment="1">
      <alignment horizontal="center"/>
    </xf>
    <xf numFmtId="3" fontId="82" fillId="5" borderId="19" xfId="10" applyNumberFormat="1" applyFont="1" applyFill="1" applyBorder="1" applyAlignment="1">
      <alignment horizontal="center"/>
    </xf>
    <xf numFmtId="3" fontId="82" fillId="5" borderId="7" xfId="10" applyNumberFormat="1" applyFont="1" applyFill="1" applyBorder="1" applyAlignment="1">
      <alignment horizontal="center"/>
    </xf>
    <xf numFmtId="3" fontId="81" fillId="5" borderId="20" xfId="10" applyNumberFormat="1" applyFont="1" applyFill="1" applyBorder="1" applyAlignment="1">
      <alignment horizontal="center"/>
    </xf>
    <xf numFmtId="3" fontId="7" fillId="5" borderId="18" xfId="10" applyNumberFormat="1" applyFont="1" applyFill="1" applyBorder="1" applyAlignment="1">
      <alignment horizontal="center"/>
    </xf>
    <xf numFmtId="3" fontId="82" fillId="0" borderId="11" xfId="10" applyNumberFormat="1" applyFont="1" applyBorder="1" applyAlignment="1">
      <alignment horizontal="center"/>
    </xf>
    <xf numFmtId="3" fontId="82" fillId="0" borderId="7" xfId="10" applyNumberFormat="1" applyFont="1" applyBorder="1" applyAlignment="1">
      <alignment horizontal="center"/>
    </xf>
    <xf numFmtId="3" fontId="82" fillId="0" borderId="10" xfId="10" applyNumberFormat="1" applyFont="1" applyBorder="1" applyAlignment="1">
      <alignment horizontal="center"/>
    </xf>
    <xf numFmtId="3" fontId="7" fillId="0" borderId="30" xfId="10" applyNumberFormat="1" applyFont="1" applyBorder="1" applyAlignment="1">
      <alignment horizontal="center"/>
    </xf>
    <xf numFmtId="3" fontId="7" fillId="0" borderId="24" xfId="10" applyNumberFormat="1" applyFont="1" applyBorder="1" applyAlignment="1">
      <alignment horizontal="center"/>
    </xf>
    <xf numFmtId="3" fontId="7" fillId="0" borderId="25" xfId="10" applyNumberFormat="1" applyFont="1" applyBorder="1" applyAlignment="1">
      <alignment horizontal="center"/>
    </xf>
    <xf numFmtId="3" fontId="82" fillId="5" borderId="22" xfId="10" applyNumberFormat="1" applyFont="1" applyFill="1" applyBorder="1" applyAlignment="1">
      <alignment horizontal="center"/>
    </xf>
    <xf numFmtId="3" fontId="7" fillId="0" borderId="22" xfId="10" applyNumberFormat="1" applyFont="1" applyBorder="1" applyAlignment="1">
      <alignment horizontal="center"/>
    </xf>
    <xf numFmtId="3" fontId="7" fillId="0" borderId="11" xfId="10" applyNumberFormat="1" applyFont="1" applyBorder="1" applyAlignment="1">
      <alignment horizontal="center"/>
    </xf>
    <xf numFmtId="3" fontId="7" fillId="0" borderId="7" xfId="10" applyNumberFormat="1" applyFont="1" applyBorder="1" applyAlignment="1">
      <alignment horizontal="center"/>
    </xf>
    <xf numFmtId="3" fontId="7" fillId="0" borderId="10" xfId="10" applyNumberFormat="1" applyFont="1" applyBorder="1" applyAlignment="1">
      <alignment horizontal="center"/>
    </xf>
    <xf numFmtId="3" fontId="7" fillId="0" borderId="18" xfId="10" applyNumberFormat="1" applyFont="1" applyBorder="1" applyAlignment="1">
      <alignment horizontal="center"/>
    </xf>
    <xf numFmtId="3" fontId="82" fillId="0" borderId="30" xfId="10" applyNumberFormat="1" applyFont="1" applyBorder="1" applyAlignment="1">
      <alignment horizontal="center"/>
    </xf>
    <xf numFmtId="3" fontId="82" fillId="0" borderId="24" xfId="10" applyNumberFormat="1" applyFont="1" applyBorder="1" applyAlignment="1">
      <alignment horizontal="center"/>
    </xf>
    <xf numFmtId="3" fontId="82" fillId="0" borderId="25" xfId="10" applyNumberFormat="1" applyFont="1" applyBorder="1" applyAlignment="1">
      <alignment horizontal="center"/>
    </xf>
    <xf numFmtId="3" fontId="7" fillId="5" borderId="22" xfId="10" applyNumberFormat="1" applyFont="1" applyFill="1" applyBorder="1" applyAlignment="1">
      <alignment horizontal="center"/>
    </xf>
    <xf numFmtId="3" fontId="64" fillId="10" borderId="33" xfId="10" applyNumberFormat="1" applyFont="1" applyFill="1" applyBorder="1" applyAlignment="1">
      <alignment horizontal="center"/>
    </xf>
    <xf numFmtId="3" fontId="64" fillId="10" borderId="34" xfId="10" applyNumberFormat="1" applyFont="1" applyFill="1" applyBorder="1" applyAlignment="1">
      <alignment horizontal="center"/>
    </xf>
    <xf numFmtId="0" fontId="21" fillId="0" borderId="7" xfId="3" applyBorder="1" applyAlignment="1">
      <alignment horizontal="center" vertical="center" wrapText="1"/>
    </xf>
    <xf numFmtId="0" fontId="21" fillId="0" borderId="0" xfId="3" applyAlignment="1">
      <alignment vertical="center" wrapText="1"/>
    </xf>
    <xf numFmtId="0" fontId="20" fillId="0" borderId="19" xfId="10" applyFont="1" applyBorder="1" applyAlignment="1">
      <alignment horizontal="center" vertical="center" wrapText="1"/>
    </xf>
    <xf numFmtId="3" fontId="7" fillId="0" borderId="27" xfId="10" applyNumberFormat="1" applyFont="1" applyBorder="1" applyAlignment="1">
      <alignment horizontal="center" vertical="center"/>
    </xf>
    <xf numFmtId="3" fontId="7" fillId="0" borderId="28" xfId="10" applyNumberFormat="1" applyFont="1" applyBorder="1" applyAlignment="1">
      <alignment horizontal="center" vertical="center"/>
    </xf>
    <xf numFmtId="3" fontId="7" fillId="0" borderId="31" xfId="10" applyNumberFormat="1" applyFont="1" applyBorder="1" applyAlignment="1">
      <alignment horizontal="center" vertical="center"/>
    </xf>
    <xf numFmtId="3" fontId="82" fillId="5" borderId="19" xfId="10" applyNumberFormat="1" applyFont="1" applyFill="1" applyBorder="1" applyAlignment="1">
      <alignment horizontal="center" vertical="center"/>
    </xf>
    <xf numFmtId="3" fontId="82" fillId="5" borderId="7" xfId="10" applyNumberFormat="1" applyFont="1" applyFill="1" applyBorder="1" applyAlignment="1">
      <alignment horizontal="center" vertical="center"/>
    </xf>
    <xf numFmtId="3" fontId="81" fillId="5" borderId="20" xfId="10" applyNumberFormat="1" applyFont="1" applyFill="1" applyBorder="1" applyAlignment="1">
      <alignment horizontal="center" vertical="center"/>
    </xf>
    <xf numFmtId="3" fontId="7" fillId="0" borderId="22" xfId="10" applyNumberFormat="1" applyFont="1" applyBorder="1" applyAlignment="1">
      <alignment horizontal="center" vertical="center"/>
    </xf>
    <xf numFmtId="0" fontId="20" fillId="5" borderId="30" xfId="10" applyFont="1" applyFill="1" applyBorder="1" applyAlignment="1">
      <alignment horizontal="center" vertical="center"/>
    </xf>
    <xf numFmtId="0" fontId="20" fillId="5" borderId="24" xfId="10" applyFont="1" applyFill="1" applyBorder="1" applyAlignment="1">
      <alignment horizontal="center" vertical="center"/>
    </xf>
    <xf numFmtId="0" fontId="20" fillId="5" borderId="20" xfId="10" applyFont="1" applyFill="1" applyBorder="1" applyAlignment="1">
      <alignment horizontal="center" vertical="center"/>
    </xf>
    <xf numFmtId="0" fontId="10" fillId="0" borderId="0" xfId="10" applyAlignment="1">
      <alignment vertical="center"/>
    </xf>
    <xf numFmtId="0" fontId="19" fillId="0" borderId="0" xfId="6" applyAlignment="1">
      <alignment horizontal="center" vertical="center"/>
    </xf>
    <xf numFmtId="1" fontId="38" fillId="0" borderId="7" xfId="0" applyNumberFormat="1" applyFont="1" applyBorder="1" applyAlignment="1">
      <alignment horizontal="center" vertical="center"/>
    </xf>
    <xf numFmtId="0" fontId="38" fillId="0" borderId="7" xfId="0" applyFont="1" applyBorder="1" applyAlignment="1">
      <alignment horizontal="center" vertical="center"/>
    </xf>
    <xf numFmtId="0" fontId="11" fillId="0" borderId="0" xfId="6" applyFont="1" applyAlignment="1">
      <alignment horizontal="center" vertical="center" wrapText="1"/>
    </xf>
    <xf numFmtId="0" fontId="18" fillId="0" borderId="0" xfId="6" applyFont="1" applyAlignment="1">
      <alignment horizontal="center" vertical="center" wrapText="1"/>
    </xf>
    <xf numFmtId="0" fontId="88" fillId="0" borderId="0" xfId="6" applyFont="1" applyAlignment="1">
      <alignment horizontal="center" vertical="center" wrapText="1"/>
    </xf>
    <xf numFmtId="0" fontId="39" fillId="0" borderId="0" xfId="5" applyFont="1" applyAlignment="1">
      <alignment horizontal="left" vertical="center" wrapText="1"/>
    </xf>
    <xf numFmtId="0" fontId="38" fillId="2" borderId="1" xfId="0" applyFont="1" applyFill="1" applyBorder="1" applyAlignment="1">
      <alignment horizontal="center" vertical="center" wrapText="1"/>
    </xf>
    <xf numFmtId="0" fontId="21" fillId="0" borderId="0" xfId="3" applyAlignment="1">
      <alignment horizontal="center" vertical="center"/>
    </xf>
    <xf numFmtId="0" fontId="89" fillId="0" borderId="0" xfId="0" applyFont="1" applyAlignment="1">
      <alignment horizontal="left" vertical="top"/>
    </xf>
    <xf numFmtId="0" fontId="89" fillId="0" borderId="0" xfId="0" applyFont="1" applyAlignment="1">
      <alignment horizontal="center" vertical="center"/>
    </xf>
    <xf numFmtId="0" fontId="90" fillId="0" borderId="0" xfId="3" applyFont="1"/>
    <xf numFmtId="0" fontId="90" fillId="0" borderId="0" xfId="3" applyFont="1" applyAlignment="1">
      <alignment horizontal="center" vertical="center"/>
    </xf>
    <xf numFmtId="0" fontId="0" fillId="11" borderId="54" xfId="0" applyFill="1" applyBorder="1"/>
    <xf numFmtId="0" fontId="0" fillId="0" borderId="54" xfId="0" applyBorder="1"/>
    <xf numFmtId="14" fontId="0" fillId="11" borderId="55" xfId="0" applyNumberFormat="1" applyFill="1" applyBorder="1"/>
    <xf numFmtId="14" fontId="0" fillId="0" borderId="55" xfId="0" applyNumberFormat="1" applyBorder="1"/>
    <xf numFmtId="0" fontId="0" fillId="11" borderId="53" xfId="0" applyFill="1" applyBorder="1" applyAlignment="1">
      <alignment wrapText="1"/>
    </xf>
    <xf numFmtId="0" fontId="0" fillId="0" borderId="53" xfId="0" applyBorder="1" applyAlignment="1">
      <alignment wrapText="1"/>
    </xf>
    <xf numFmtId="0" fontId="3" fillId="0" borderId="0" xfId="23"/>
    <xf numFmtId="0" fontId="64" fillId="12" borderId="7" xfId="23" applyFont="1" applyFill="1" applyBorder="1"/>
    <xf numFmtId="0" fontId="64" fillId="12" borderId="7" xfId="23" applyFont="1" applyFill="1" applyBorder="1" applyAlignment="1">
      <alignment wrapText="1"/>
    </xf>
    <xf numFmtId="0" fontId="3" fillId="0" borderId="7" xfId="23" applyBorder="1" applyAlignment="1">
      <alignment horizontal="center" vertical="center" wrapText="1"/>
    </xf>
    <xf numFmtId="0" fontId="3" fillId="0" borderId="7" xfId="23" applyBorder="1"/>
    <xf numFmtId="0" fontId="3" fillId="0" borderId="7" xfId="23" applyBorder="1" applyAlignment="1">
      <alignment horizontal="center"/>
    </xf>
    <xf numFmtId="0" fontId="20" fillId="0" borderId="7" xfId="23" applyFont="1" applyBorder="1"/>
    <xf numFmtId="3" fontId="20" fillId="0" borderId="7" xfId="23" applyNumberFormat="1" applyFont="1" applyBorder="1"/>
    <xf numFmtId="0" fontId="91" fillId="13" borderId="7" xfId="23" applyFont="1" applyFill="1" applyBorder="1" applyAlignment="1">
      <alignment horizontal="center" vertical="center"/>
    </xf>
    <xf numFmtId="0" fontId="91" fillId="13" borderId="7" xfId="23" applyFont="1" applyFill="1" applyBorder="1" applyAlignment="1">
      <alignment horizontal="center" vertical="center" wrapText="1"/>
    </xf>
    <xf numFmtId="0" fontId="93" fillId="15" borderId="7" xfId="23" applyFont="1" applyFill="1" applyBorder="1" applyAlignment="1">
      <alignment horizontal="center" vertical="center" wrapText="1"/>
    </xf>
    <xf numFmtId="0" fontId="93" fillId="0" borderId="7" xfId="23" applyFont="1" applyBorder="1" applyAlignment="1">
      <alignment horizontal="center" vertical="center" wrapText="1"/>
    </xf>
    <xf numFmtId="0" fontId="93" fillId="0" borderId="7" xfId="23" applyFont="1" applyBorder="1" applyAlignment="1">
      <alignment horizontal="right" vertical="center"/>
    </xf>
    <xf numFmtId="0" fontId="91" fillId="16" borderId="7" xfId="23" applyFont="1" applyFill="1" applyBorder="1" applyAlignment="1">
      <alignment vertical="center" wrapText="1"/>
    </xf>
    <xf numFmtId="0" fontId="91" fillId="16" borderId="7" xfId="23" applyFont="1" applyFill="1" applyBorder="1" applyAlignment="1">
      <alignment horizontal="right" vertical="center"/>
    </xf>
    <xf numFmtId="0" fontId="19" fillId="0" borderId="0" xfId="6" applyAlignment="1">
      <alignment horizontal="left" vertical="center" wrapText="1"/>
    </xf>
    <xf numFmtId="0" fontId="11" fillId="2" borderId="2" xfId="6" applyFont="1" applyFill="1" applyBorder="1" applyAlignment="1">
      <alignment horizontal="center" vertical="top" wrapText="1"/>
    </xf>
    <xf numFmtId="1" fontId="58" fillId="0" borderId="1" xfId="6" applyNumberFormat="1" applyFont="1" applyBorder="1" applyAlignment="1">
      <alignment horizontal="center" vertical="top" shrinkToFit="1"/>
    </xf>
    <xf numFmtId="0" fontId="59" fillId="0" borderId="1" xfId="6" applyFont="1" applyBorder="1" applyAlignment="1">
      <alignment horizontal="center" vertical="top" wrapText="1"/>
    </xf>
    <xf numFmtId="1" fontId="58" fillId="0" borderId="2" xfId="6" applyNumberFormat="1" applyFont="1" applyBorder="1" applyAlignment="1">
      <alignment horizontal="center" vertical="top" shrinkToFit="1"/>
    </xf>
    <xf numFmtId="0" fontId="19" fillId="0" borderId="7" xfId="6" applyBorder="1" applyAlignment="1">
      <alignment horizontal="left" vertical="center" wrapText="1"/>
    </xf>
    <xf numFmtId="0" fontId="19" fillId="0" borderId="7" xfId="6" applyBorder="1" applyAlignment="1">
      <alignment horizontal="left" vertical="top" wrapText="1"/>
    </xf>
    <xf numFmtId="0" fontId="19" fillId="0" borderId="7" xfId="6" applyBorder="1" applyAlignment="1">
      <alignment horizontal="left" vertical="top"/>
    </xf>
    <xf numFmtId="1" fontId="58" fillId="0" borderId="2" xfId="6" applyNumberFormat="1" applyFont="1" applyBorder="1" applyAlignment="1">
      <alignment horizontal="left" vertical="top" indent="4" shrinkToFit="1"/>
    </xf>
    <xf numFmtId="1" fontId="100" fillId="3" borderId="50" xfId="6" applyNumberFormat="1" applyFont="1" applyFill="1" applyBorder="1" applyAlignment="1">
      <alignment horizontal="right" vertical="top" shrinkToFit="1"/>
    </xf>
    <xf numFmtId="3" fontId="100" fillId="3" borderId="50" xfId="6" applyNumberFormat="1" applyFont="1" applyFill="1" applyBorder="1" applyAlignment="1">
      <alignment horizontal="right" vertical="top" shrinkToFit="1"/>
    </xf>
    <xf numFmtId="0" fontId="19" fillId="0" borderId="0" xfId="6" applyAlignment="1">
      <alignment vertical="top"/>
    </xf>
    <xf numFmtId="3" fontId="48" fillId="0" borderId="0" xfId="7" applyNumberFormat="1" applyFont="1" applyAlignment="1">
      <alignment horizontal="center" vertical="top" wrapText="1"/>
    </xf>
    <xf numFmtId="0" fontId="48" fillId="0" borderId="0" xfId="7" applyFont="1" applyAlignment="1">
      <alignment horizontal="left" vertical="top" wrapText="1" readingOrder="1"/>
    </xf>
    <xf numFmtId="0" fontId="48" fillId="0" borderId="0" xfId="7" applyFont="1" applyAlignment="1">
      <alignment horizontal="center" vertical="top" wrapText="1"/>
    </xf>
    <xf numFmtId="0" fontId="37" fillId="17" borderId="0" xfId="7" applyFill="1">
      <alignment vertical="top"/>
    </xf>
    <xf numFmtId="0" fontId="44" fillId="17" borderId="0" xfId="7" applyFont="1" applyFill="1">
      <alignment vertical="top"/>
    </xf>
    <xf numFmtId="3" fontId="44" fillId="17" borderId="0" xfId="7" applyNumberFormat="1" applyFont="1" applyFill="1" applyAlignment="1">
      <alignment horizontal="center" vertical="top"/>
    </xf>
    <xf numFmtId="0" fontId="48" fillId="0" borderId="0" xfId="7" applyFont="1" applyAlignment="1">
      <alignment horizontal="left" vertical="top" wrapText="1"/>
    </xf>
    <xf numFmtId="0" fontId="44" fillId="0" borderId="0" xfId="7" applyFont="1">
      <alignment vertical="top"/>
    </xf>
    <xf numFmtId="3" fontId="47" fillId="0" borderId="0" xfId="7" applyNumberFormat="1" applyFont="1" applyAlignment="1">
      <alignment horizontal="center" vertical="top" wrapText="1"/>
    </xf>
    <xf numFmtId="0" fontId="20" fillId="0" borderId="0" xfId="10" applyFont="1" applyAlignment="1">
      <alignment horizontal="center"/>
    </xf>
    <xf numFmtId="0" fontId="47" fillId="17" borderId="0" xfId="7" applyFont="1" applyFill="1" applyAlignment="1">
      <alignment horizontal="left" vertical="top" wrapText="1" readingOrder="1"/>
    </xf>
    <xf numFmtId="0" fontId="47" fillId="17" borderId="0" xfId="7" applyFont="1" applyFill="1" applyAlignment="1">
      <alignment horizontal="left" vertical="top" wrapText="1"/>
    </xf>
    <xf numFmtId="0" fontId="47" fillId="17" borderId="0" xfId="7" applyFont="1" applyFill="1" applyAlignment="1">
      <alignment horizontal="right" vertical="top" wrapText="1" readingOrder="1"/>
    </xf>
    <xf numFmtId="0" fontId="47" fillId="17" borderId="0" xfId="7" applyFont="1" applyFill="1" applyAlignment="1">
      <alignment horizontal="right" vertical="top" wrapText="1"/>
    </xf>
    <xf numFmtId="0" fontId="44" fillId="17" borderId="0" xfId="7" applyFont="1" applyFill="1" applyAlignment="1">
      <alignment horizontal="right" vertical="top"/>
    </xf>
    <xf numFmtId="3" fontId="47" fillId="17" borderId="0" xfId="7" applyNumberFormat="1" applyFont="1" applyFill="1" applyAlignment="1">
      <alignment horizontal="right" vertical="top" wrapText="1"/>
    </xf>
    <xf numFmtId="3" fontId="47" fillId="5" borderId="0" xfId="7" applyNumberFormat="1" applyFont="1" applyFill="1" applyAlignment="1">
      <alignment horizontal="center" vertical="top" wrapText="1"/>
    </xf>
    <xf numFmtId="3" fontId="44" fillId="17" borderId="0" xfId="7" applyNumberFormat="1" applyFont="1" applyFill="1">
      <alignment vertical="top"/>
    </xf>
    <xf numFmtId="0" fontId="44" fillId="9" borderId="0" xfId="7" applyFont="1" applyFill="1">
      <alignment vertical="top"/>
    </xf>
    <xf numFmtId="0" fontId="37" fillId="9" borderId="0" xfId="7" applyFill="1">
      <alignment vertical="top"/>
    </xf>
    <xf numFmtId="0" fontId="44" fillId="9" borderId="0" xfId="7" applyFont="1" applyFill="1" applyAlignment="1">
      <alignment horizontal="center" vertical="top"/>
    </xf>
    <xf numFmtId="3" fontId="44" fillId="9" borderId="0" xfId="7" applyNumberFormat="1" applyFont="1" applyFill="1" applyAlignment="1">
      <alignment horizontal="center" vertical="top"/>
    </xf>
    <xf numFmtId="0" fontId="44" fillId="9" borderId="0" xfId="7" applyFont="1" applyFill="1" applyAlignment="1">
      <alignment horizontal="left" vertical="top"/>
    </xf>
    <xf numFmtId="0" fontId="37" fillId="18" borderId="0" xfId="7" applyFill="1">
      <alignment vertical="top"/>
    </xf>
    <xf numFmtId="3" fontId="37" fillId="18" borderId="0" xfId="7" applyNumberFormat="1" applyFill="1">
      <alignment vertical="top"/>
    </xf>
    <xf numFmtId="0" fontId="47" fillId="0" borderId="0" xfId="7" applyFont="1" applyAlignment="1">
      <alignment horizontal="left" vertical="center" wrapText="1" readingOrder="1"/>
    </xf>
    <xf numFmtId="0" fontId="19" fillId="5" borderId="0" xfId="0" applyFont="1" applyFill="1" applyAlignment="1">
      <alignment horizontal="left" vertical="top"/>
    </xf>
    <xf numFmtId="0" fontId="0" fillId="5" borderId="0" xfId="0" applyFill="1" applyAlignment="1">
      <alignment horizontal="left" vertical="top"/>
    </xf>
    <xf numFmtId="0" fontId="34" fillId="0" borderId="0" xfId="0" applyFont="1" applyAlignment="1">
      <alignment horizontal="left" vertical="center" wrapText="1"/>
    </xf>
    <xf numFmtId="0" fontId="71" fillId="0" borderId="0" xfId="0" applyFont="1" applyAlignment="1">
      <alignment horizontal="left" vertical="top"/>
    </xf>
    <xf numFmtId="0" fontId="107" fillId="5" borderId="0" xfId="0" applyFont="1" applyFill="1" applyAlignment="1">
      <alignment horizontal="center" vertical="center" wrapText="1"/>
    </xf>
    <xf numFmtId="0" fontId="62" fillId="5" borderId="0" xfId="0" applyFont="1" applyFill="1" applyAlignment="1">
      <alignment horizontal="center" vertical="center" wrapText="1"/>
    </xf>
    <xf numFmtId="0" fontId="62" fillId="5" borderId="0" xfId="0" applyFont="1" applyFill="1" applyAlignment="1">
      <alignment horizontal="center" vertical="center"/>
    </xf>
    <xf numFmtId="0" fontId="106" fillId="5" borderId="0" xfId="0" applyFont="1" applyFill="1" applyAlignment="1">
      <alignment horizontal="center" vertical="center"/>
    </xf>
    <xf numFmtId="0" fontId="106" fillId="10" borderId="7" xfId="0" applyFont="1" applyFill="1" applyBorder="1" applyAlignment="1">
      <alignment horizontal="center" vertical="center" wrapText="1"/>
    </xf>
    <xf numFmtId="0" fontId="107" fillId="10" borderId="7" xfId="0" applyFont="1" applyFill="1" applyBorder="1" applyAlignment="1">
      <alignment horizontal="center" vertical="center" wrapText="1"/>
    </xf>
    <xf numFmtId="3" fontId="106" fillId="10" borderId="7" xfId="1" applyNumberFormat="1" applyFont="1" applyFill="1" applyBorder="1" applyAlignment="1">
      <alignment horizontal="center" vertical="center" wrapText="1"/>
    </xf>
    <xf numFmtId="0" fontId="108" fillId="0" borderId="7" xfId="0" applyFont="1" applyBorder="1" applyAlignment="1">
      <alignment horizontal="center" vertical="center"/>
    </xf>
    <xf numFmtId="0" fontId="108" fillId="0" borderId="7" xfId="0" applyFont="1" applyBorder="1" applyAlignment="1">
      <alignment horizontal="center" vertical="center" wrapText="1"/>
    </xf>
    <xf numFmtId="3" fontId="108" fillId="0" borderId="7" xfId="0" applyNumberFormat="1" applyFont="1" applyBorder="1" applyAlignment="1">
      <alignment horizontal="center" vertical="center" wrapText="1"/>
    </xf>
    <xf numFmtId="0" fontId="31" fillId="0" borderId="0" xfId="0" applyFont="1" applyAlignment="1">
      <alignment vertical="center" wrapText="1"/>
    </xf>
    <xf numFmtId="17" fontId="33" fillId="0" borderId="0" xfId="0" applyNumberFormat="1" applyFont="1" applyAlignment="1">
      <alignment vertical="center" wrapText="1"/>
    </xf>
    <xf numFmtId="10" fontId="21" fillId="0" borderId="0" xfId="2" applyNumberFormat="1" applyFont="1" applyAlignment="1">
      <alignment horizontal="left"/>
    </xf>
    <xf numFmtId="0" fontId="12" fillId="5" borderId="0" xfId="0" applyFont="1" applyFill="1" applyAlignment="1">
      <alignment horizontal="center" vertical="center" wrapText="1"/>
    </xf>
    <xf numFmtId="3" fontId="43" fillId="5" borderId="0" xfId="0" applyNumberFormat="1" applyFont="1" applyFill="1" applyAlignment="1">
      <alignment horizontal="center" vertical="center" wrapText="1"/>
    </xf>
    <xf numFmtId="0" fontId="43" fillId="5" borderId="0" xfId="0" applyFont="1" applyFill="1" applyAlignment="1">
      <alignment horizontal="center" vertical="center"/>
    </xf>
    <xf numFmtId="3" fontId="43" fillId="5" borderId="0" xfId="0" applyNumberFormat="1" applyFont="1" applyFill="1" applyAlignment="1">
      <alignment horizontal="center" vertical="center"/>
    </xf>
    <xf numFmtId="0" fontId="21" fillId="5" borderId="0" xfId="3" applyFill="1" applyAlignment="1">
      <alignment horizontal="center"/>
    </xf>
    <xf numFmtId="0" fontId="79" fillId="5" borderId="0" xfId="0" applyFont="1" applyFill="1" applyAlignment="1">
      <alignment vertical="center"/>
    </xf>
    <xf numFmtId="3" fontId="79" fillId="5" borderId="0" xfId="1" applyNumberFormat="1" applyFont="1" applyFill="1" applyBorder="1" applyAlignment="1">
      <alignment horizontal="center" vertical="center"/>
    </xf>
    <xf numFmtId="10" fontId="0" fillId="5" borderId="0" xfId="2" applyNumberFormat="1" applyFont="1" applyFill="1" applyBorder="1" applyAlignment="1">
      <alignment horizontal="left" vertical="top"/>
    </xf>
    <xf numFmtId="0" fontId="43" fillId="5" borderId="0" xfId="0" applyFont="1" applyFill="1" applyAlignment="1">
      <alignment vertical="center"/>
    </xf>
    <xf numFmtId="0" fontId="110" fillId="19" borderId="56" xfId="0" applyFont="1" applyFill="1" applyBorder="1" applyAlignment="1">
      <alignment horizontal="center" vertical="center" wrapText="1"/>
    </xf>
    <xf numFmtId="0" fontId="110" fillId="19" borderId="7" xfId="0" applyFont="1" applyFill="1" applyBorder="1" applyAlignment="1">
      <alignment horizontal="center" vertical="center" wrapText="1"/>
    </xf>
    <xf numFmtId="0" fontId="12" fillId="0" borderId="56" xfId="0" applyFont="1" applyBorder="1" applyAlignment="1">
      <alignment horizontal="center" vertical="center" wrapText="1"/>
    </xf>
    <xf numFmtId="0" fontId="62" fillId="0" borderId="56" xfId="0" applyFont="1" applyBorder="1" applyAlignment="1">
      <alignment horizontal="right" vertical="center" wrapText="1"/>
    </xf>
    <xf numFmtId="0" fontId="62" fillId="0" borderId="56" xfId="0" applyFont="1" applyBorder="1" applyAlignment="1">
      <alignment horizontal="right" vertical="center"/>
    </xf>
    <xf numFmtId="0" fontId="62" fillId="0" borderId="13" xfId="0" applyFont="1" applyBorder="1" applyAlignment="1">
      <alignment horizontal="right" vertical="center" wrapText="1"/>
    </xf>
    <xf numFmtId="0" fontId="0" fillId="0" borderId="7" xfId="0" applyBorder="1" applyAlignment="1">
      <alignment horizontal="right"/>
    </xf>
    <xf numFmtId="0" fontId="12" fillId="0" borderId="56" xfId="0" applyFont="1" applyBorder="1" applyAlignment="1">
      <alignment horizontal="center" vertical="center"/>
    </xf>
    <xf numFmtId="0" fontId="12" fillId="0" borderId="56" xfId="0" applyFont="1" applyBorder="1" applyAlignment="1">
      <alignment horizontal="right" vertical="center"/>
    </xf>
    <xf numFmtId="3" fontId="106" fillId="10" borderId="56" xfId="0" applyNumberFormat="1" applyFont="1" applyFill="1" applyBorder="1" applyAlignment="1">
      <alignment horizontal="right" vertical="center"/>
    </xf>
    <xf numFmtId="3" fontId="106" fillId="10" borderId="13" xfId="0" applyNumberFormat="1" applyFont="1" applyFill="1" applyBorder="1" applyAlignment="1">
      <alignment horizontal="right" vertical="center"/>
    </xf>
    <xf numFmtId="3" fontId="106" fillId="10" borderId="7" xfId="0" applyNumberFormat="1" applyFont="1" applyFill="1" applyBorder="1" applyAlignment="1">
      <alignment horizontal="right" vertical="center"/>
    </xf>
    <xf numFmtId="3" fontId="108" fillId="19" borderId="56" xfId="0" applyNumberFormat="1" applyFont="1" applyFill="1" applyBorder="1" applyAlignment="1">
      <alignment horizontal="right" vertical="center" wrapText="1"/>
    </xf>
    <xf numFmtId="3" fontId="108" fillId="19" borderId="7" xfId="0" applyNumberFormat="1" applyFont="1" applyFill="1" applyBorder="1" applyAlignment="1">
      <alignment horizontal="right" vertical="center" wrapText="1"/>
    </xf>
    <xf numFmtId="3" fontId="108" fillId="19" borderId="13" xfId="0" applyNumberFormat="1" applyFont="1" applyFill="1" applyBorder="1" applyAlignment="1">
      <alignment horizontal="right" vertical="center" wrapText="1"/>
    </xf>
    <xf numFmtId="10" fontId="21" fillId="0" borderId="0" xfId="2" applyNumberFormat="1" applyFont="1"/>
    <xf numFmtId="0" fontId="41" fillId="0" borderId="0" xfId="3" applyFont="1"/>
    <xf numFmtId="3" fontId="44" fillId="0" borderId="0" xfId="7" applyNumberFormat="1" applyFont="1" applyAlignment="1">
      <alignment horizontal="center" vertical="top"/>
    </xf>
    <xf numFmtId="0" fontId="62" fillId="0" borderId="0" xfId="24" applyFont="1" applyAlignment="1">
      <alignment vertical="top"/>
    </xf>
    <xf numFmtId="3" fontId="0" fillId="0" borderId="0" xfId="0" applyNumberFormat="1"/>
    <xf numFmtId="0" fontId="19" fillId="0" borderId="0" xfId="0" applyFont="1"/>
    <xf numFmtId="0" fontId="81" fillId="8" borderId="0" xfId="10" applyFont="1" applyFill="1" applyAlignment="1">
      <alignment horizontal="center" vertical="center" wrapText="1"/>
    </xf>
    <xf numFmtId="0" fontId="81" fillId="8" borderId="0" xfId="10" applyFont="1" applyFill="1" applyAlignment="1">
      <alignment horizontal="center" vertical="center"/>
    </xf>
    <xf numFmtId="0" fontId="82" fillId="0" borderId="0" xfId="10" applyFont="1" applyAlignment="1">
      <alignment horizontal="center"/>
    </xf>
    <xf numFmtId="3" fontId="82" fillId="5" borderId="0" xfId="10" applyNumberFormat="1" applyFont="1" applyFill="1" applyAlignment="1">
      <alignment horizontal="center"/>
    </xf>
    <xf numFmtId="3" fontId="81" fillId="5" borderId="0" xfId="10" applyNumberFormat="1" applyFont="1" applyFill="1" applyAlignment="1">
      <alignment horizontal="center"/>
    </xf>
    <xf numFmtId="0" fontId="7" fillId="5" borderId="0" xfId="10" applyFont="1" applyFill="1" applyAlignment="1">
      <alignment horizontal="center"/>
    </xf>
    <xf numFmtId="0" fontId="20" fillId="5" borderId="0" xfId="10" applyFont="1" applyFill="1" applyAlignment="1">
      <alignment horizontal="center"/>
    </xf>
    <xf numFmtId="0" fontId="7" fillId="0" borderId="0" xfId="10" applyFont="1" applyAlignment="1">
      <alignment horizontal="center"/>
    </xf>
    <xf numFmtId="0" fontId="20" fillId="0" borderId="0" xfId="10" applyFont="1" applyAlignment="1">
      <alignment horizontal="center" vertical="center" wrapText="1"/>
    </xf>
    <xf numFmtId="0" fontId="7" fillId="0" borderId="0" xfId="10" applyFont="1" applyAlignment="1">
      <alignment horizontal="center" vertical="center"/>
    </xf>
    <xf numFmtId="3" fontId="7" fillId="0" borderId="0" xfId="10" applyNumberFormat="1" applyFont="1" applyAlignment="1">
      <alignment horizontal="center" vertical="center"/>
    </xf>
    <xf numFmtId="3" fontId="82" fillId="5" borderId="0" xfId="10" applyNumberFormat="1" applyFont="1" applyFill="1" applyAlignment="1">
      <alignment horizontal="center" vertical="center"/>
    </xf>
    <xf numFmtId="3" fontId="81" fillId="5" borderId="0" xfId="10" applyNumberFormat="1" applyFont="1" applyFill="1" applyAlignment="1">
      <alignment horizontal="center" vertical="center"/>
    </xf>
    <xf numFmtId="0" fontId="20" fillId="5" borderId="0" xfId="10" applyFont="1" applyFill="1" applyAlignment="1">
      <alignment horizontal="center" vertical="center"/>
    </xf>
    <xf numFmtId="0" fontId="64" fillId="10" borderId="0" xfId="10" applyFont="1" applyFill="1" applyAlignment="1">
      <alignment horizontal="center"/>
    </xf>
    <xf numFmtId="3" fontId="64" fillId="10" borderId="0" xfId="10" applyNumberFormat="1" applyFont="1" applyFill="1" applyAlignment="1">
      <alignment horizontal="center"/>
    </xf>
    <xf numFmtId="0" fontId="54" fillId="6" borderId="0" xfId="10" applyFont="1" applyFill="1" applyAlignment="1">
      <alignment wrapText="1"/>
    </xf>
    <xf numFmtId="0" fontId="50" fillId="6" borderId="0" xfId="10" applyFont="1" applyFill="1" applyAlignment="1">
      <alignment wrapText="1"/>
    </xf>
    <xf numFmtId="0" fontId="49" fillId="0" borderId="0" xfId="10" applyFont="1"/>
    <xf numFmtId="0" fontId="51" fillId="5" borderId="0" xfId="10" applyFont="1" applyFill="1"/>
    <xf numFmtId="0" fontId="52" fillId="5" borderId="0" xfId="10" applyFont="1" applyFill="1"/>
    <xf numFmtId="3" fontId="51" fillId="5" borderId="0" xfId="10" applyNumberFormat="1" applyFont="1" applyFill="1"/>
    <xf numFmtId="3" fontId="52" fillId="5" borderId="0" xfId="10" applyNumberFormat="1" applyFont="1" applyFill="1"/>
    <xf numFmtId="0" fontId="20" fillId="5" borderId="11" xfId="10" applyFont="1" applyFill="1" applyBorder="1" applyAlignment="1">
      <alignment horizontal="center" wrapText="1"/>
    </xf>
    <xf numFmtId="0" fontId="114" fillId="0" borderId="7" xfId="23" applyFont="1" applyBorder="1"/>
    <xf numFmtId="0" fontId="115" fillId="0" borderId="7" xfId="0" applyFont="1" applyBorder="1" applyAlignment="1">
      <alignment horizontal="left" vertical="top" wrapText="1"/>
    </xf>
    <xf numFmtId="0" fontId="115" fillId="0" borderId="7" xfId="0" applyFont="1" applyBorder="1" applyAlignment="1">
      <alignment horizontal="left" vertical="top"/>
    </xf>
    <xf numFmtId="0" fontId="114" fillId="0" borderId="7" xfId="23" applyFont="1" applyBorder="1" applyAlignment="1">
      <alignment wrapText="1"/>
    </xf>
    <xf numFmtId="0" fontId="19" fillId="0" borderId="0" xfId="5" applyAlignment="1">
      <alignment vertical="center"/>
    </xf>
    <xf numFmtId="0" fontId="1" fillId="0" borderId="0" xfId="27"/>
    <xf numFmtId="0" fontId="1" fillId="0" borderId="0" xfId="27" applyAlignment="1">
      <alignment horizontal="center"/>
    </xf>
    <xf numFmtId="0" fontId="55" fillId="0" borderId="0" xfId="27" applyFont="1" applyAlignment="1">
      <alignment horizontal="center"/>
    </xf>
    <xf numFmtId="10" fontId="55" fillId="0" borderId="0" xfId="27" applyNumberFormat="1" applyFont="1" applyAlignment="1">
      <alignment horizontal="center"/>
    </xf>
    <xf numFmtId="0" fontId="117" fillId="21" borderId="0" xfId="26" applyAlignment="1">
      <alignment horizontal="center"/>
    </xf>
    <xf numFmtId="10" fontId="117" fillId="21" borderId="0" xfId="26" applyNumberFormat="1" applyAlignment="1">
      <alignment horizontal="center"/>
    </xf>
    <xf numFmtId="0" fontId="55" fillId="0" borderId="0" xfId="27" applyFont="1"/>
    <xf numFmtId="0" fontId="1" fillId="0" borderId="0" xfId="27" applyAlignment="1">
      <alignment horizontal="left"/>
    </xf>
    <xf numFmtId="169" fontId="56" fillId="0" borderId="0" xfId="2" applyNumberFormat="1" applyFont="1" applyAlignment="1">
      <alignment horizontal="center"/>
    </xf>
    <xf numFmtId="0" fontId="55" fillId="0" borderId="0" xfId="26" applyFont="1" applyFill="1" applyAlignment="1">
      <alignment horizontal="left"/>
    </xf>
    <xf numFmtId="0" fontId="55" fillId="0" borderId="0" xfId="26" applyFont="1" applyFill="1" applyAlignment="1">
      <alignment horizontal="center"/>
    </xf>
    <xf numFmtId="0" fontId="55" fillId="0" borderId="0" xfId="27" applyFont="1" applyAlignment="1">
      <alignment horizontal="left"/>
    </xf>
    <xf numFmtId="0" fontId="117" fillId="22" borderId="0" xfId="0" applyFont="1" applyFill="1" applyAlignment="1">
      <alignment horizontal="center"/>
    </xf>
    <xf numFmtId="10" fontId="64" fillId="22" borderId="0" xfId="0" applyNumberFormat="1" applyFont="1" applyFill="1" applyAlignment="1">
      <alignment horizontal="center"/>
    </xf>
    <xf numFmtId="9" fontId="56" fillId="0" borderId="0" xfId="27" applyNumberFormat="1" applyFont="1" applyAlignment="1">
      <alignment horizontal="center"/>
    </xf>
    <xf numFmtId="0" fontId="117" fillId="21" borderId="0" xfId="27" applyFont="1" applyFill="1" applyAlignment="1">
      <alignment horizontal="center"/>
    </xf>
    <xf numFmtId="9" fontId="117" fillId="21" borderId="0" xfId="27" applyNumberFormat="1" applyFont="1" applyFill="1" applyAlignment="1">
      <alignment horizontal="center"/>
    </xf>
    <xf numFmtId="0" fontId="118" fillId="0" borderId="0" xfId="25" applyFont="1" applyFill="1" applyAlignment="1">
      <alignment horizontal="center"/>
    </xf>
    <xf numFmtId="10" fontId="118" fillId="0" borderId="0" xfId="25" applyNumberFormat="1" applyFont="1" applyFill="1" applyAlignment="1">
      <alignment horizontal="center"/>
    </xf>
    <xf numFmtId="10" fontId="56" fillId="0" borderId="0" xfId="27" applyNumberFormat="1" applyFont="1" applyAlignment="1">
      <alignment horizontal="center"/>
    </xf>
    <xf numFmtId="9" fontId="55" fillId="0" borderId="0" xfId="27" applyNumberFormat="1" applyFont="1" applyAlignment="1">
      <alignment horizontal="center"/>
    </xf>
    <xf numFmtId="9" fontId="55" fillId="0" borderId="63" xfId="27" applyNumberFormat="1" applyFont="1" applyBorder="1" applyAlignment="1">
      <alignment horizontal="center"/>
    </xf>
    <xf numFmtId="0" fontId="55" fillId="0" borderId="63" xfId="27" applyFont="1" applyBorder="1" applyAlignment="1">
      <alignment horizontal="center"/>
    </xf>
    <xf numFmtId="10" fontId="56" fillId="0" borderId="63" xfId="27" applyNumberFormat="1" applyFont="1" applyBorder="1" applyAlignment="1">
      <alignment horizontal="center"/>
    </xf>
    <xf numFmtId="0" fontId="118" fillId="0" borderId="0" xfId="25" applyFont="1" applyFill="1" applyBorder="1" applyAlignment="1">
      <alignment horizontal="center"/>
    </xf>
    <xf numFmtId="10" fontId="118" fillId="0" borderId="0" xfId="25" applyNumberFormat="1" applyFont="1" applyFill="1" applyBorder="1" applyAlignment="1">
      <alignment horizontal="center"/>
    </xf>
    <xf numFmtId="0" fontId="120" fillId="0" borderId="0" xfId="27" applyFont="1" applyAlignment="1">
      <alignment horizontal="center" vertical="center"/>
    </xf>
    <xf numFmtId="0" fontId="55" fillId="0" borderId="0" xfId="27" applyFont="1" applyAlignment="1">
      <alignment horizontal="center" vertical="center"/>
    </xf>
    <xf numFmtId="0" fontId="55" fillId="0" borderId="0" xfId="27" applyFont="1" applyAlignment="1">
      <alignment horizontal="center" vertical="center" wrapText="1"/>
    </xf>
    <xf numFmtId="0" fontId="121" fillId="0" borderId="0" xfId="27" applyFont="1" applyAlignment="1">
      <alignment horizontal="left"/>
    </xf>
    <xf numFmtId="0" fontId="122" fillId="0" borderId="0" xfId="26" applyFont="1" applyFill="1" applyAlignment="1">
      <alignment horizontal="center"/>
    </xf>
    <xf numFmtId="9" fontId="117" fillId="22" borderId="0" xfId="0" applyNumberFormat="1" applyFont="1" applyFill="1" applyAlignment="1">
      <alignment horizontal="center"/>
    </xf>
    <xf numFmtId="0" fontId="122" fillId="0" borderId="0" xfId="25" applyFont="1" applyFill="1" applyAlignment="1">
      <alignment horizontal="left"/>
    </xf>
    <xf numFmtId="0" fontId="122" fillId="0" borderId="0" xfId="25" applyFont="1" applyFill="1" applyAlignment="1">
      <alignment horizontal="center"/>
    </xf>
    <xf numFmtId="9" fontId="123" fillId="0" borderId="0" xfId="25" applyNumberFormat="1" applyFont="1" applyFill="1" applyAlignment="1">
      <alignment horizontal="center"/>
    </xf>
    <xf numFmtId="0" fontId="122" fillId="0" borderId="0" xfId="25" applyNumberFormat="1" applyFont="1" applyFill="1" applyAlignment="1">
      <alignment horizontal="center"/>
    </xf>
    <xf numFmtId="0" fontId="124" fillId="0" borderId="0" xfId="28" applyFont="1"/>
    <xf numFmtId="0" fontId="1" fillId="0" borderId="0" xfId="28"/>
    <xf numFmtId="0" fontId="126" fillId="0" borderId="0" xfId="28" applyFont="1"/>
    <xf numFmtId="0" fontId="60" fillId="0" borderId="0" xfId="0" applyFont="1" applyAlignment="1">
      <alignment horizontal="left" vertical="top"/>
    </xf>
    <xf numFmtId="0" fontId="49" fillId="23" borderId="7" xfId="28" applyFont="1" applyFill="1" applyBorder="1" applyAlignment="1">
      <alignment horizontal="center"/>
    </xf>
    <xf numFmtId="0" fontId="124" fillId="0" borderId="7" xfId="28" applyFont="1" applyBorder="1" applyAlignment="1">
      <alignment horizontal="center" vertical="center"/>
    </xf>
    <xf numFmtId="0" fontId="127" fillId="0" borderId="7" xfId="0" applyFont="1" applyBorder="1" applyAlignment="1">
      <alignment horizontal="center" vertical="center"/>
    </xf>
    <xf numFmtId="0" fontId="64" fillId="10" borderId="64" xfId="28" applyFont="1" applyFill="1" applyBorder="1" applyAlignment="1">
      <alignment horizontal="center" vertical="center" wrapText="1"/>
    </xf>
    <xf numFmtId="0" fontId="64" fillId="10" borderId="64" xfId="28" applyFont="1" applyFill="1" applyBorder="1" applyAlignment="1">
      <alignment horizontal="center" vertical="center"/>
    </xf>
    <xf numFmtId="0" fontId="1" fillId="0" borderId="65" xfId="28" applyBorder="1" applyAlignment="1">
      <alignment vertical="center" wrapText="1"/>
    </xf>
    <xf numFmtId="0" fontId="1" fillId="0" borderId="65" xfId="28" applyBorder="1" applyAlignment="1">
      <alignment horizontal="center" vertical="center" wrapText="1"/>
    </xf>
    <xf numFmtId="0" fontId="1" fillId="0" borderId="65" xfId="28" applyBorder="1" applyAlignment="1">
      <alignment horizontal="center" vertical="center"/>
    </xf>
    <xf numFmtId="166" fontId="19" fillId="0" borderId="65" xfId="29" applyFont="1" applyBorder="1" applyAlignment="1">
      <alignment horizontal="right" vertical="center"/>
    </xf>
    <xf numFmtId="166" fontId="0" fillId="0" borderId="65" xfId="29" applyFont="1" applyBorder="1" applyAlignment="1">
      <alignment horizontal="right" vertical="center"/>
    </xf>
    <xf numFmtId="43" fontId="1" fillId="0" borderId="0" xfId="1" applyFont="1"/>
    <xf numFmtId="0" fontId="64" fillId="10" borderId="64" xfId="28" applyFont="1" applyFill="1" applyBorder="1" applyAlignment="1">
      <alignment vertical="center"/>
    </xf>
    <xf numFmtId="166" fontId="64" fillId="10" borderId="64" xfId="28" applyNumberFormat="1" applyFont="1" applyFill="1" applyBorder="1" applyAlignment="1">
      <alignment horizontal="right" vertical="center"/>
    </xf>
    <xf numFmtId="170" fontId="1" fillId="0" borderId="0" xfId="28" applyNumberFormat="1"/>
    <xf numFmtId="0" fontId="1" fillId="0" borderId="0" xfId="28" applyAlignment="1">
      <alignment wrapText="1"/>
    </xf>
    <xf numFmtId="43" fontId="1" fillId="0" borderId="0" xfId="15" applyFont="1" applyBorder="1"/>
    <xf numFmtId="0" fontId="124" fillId="0" borderId="0" xfId="28" applyFont="1" applyAlignment="1">
      <alignment vertical="top" wrapText="1"/>
    </xf>
    <xf numFmtId="0" fontId="124" fillId="0" borderId="7" xfId="28" applyFont="1" applyBorder="1"/>
    <xf numFmtId="0" fontId="1" fillId="0" borderId="0" xfId="28" applyAlignment="1">
      <alignment horizontal="center"/>
    </xf>
    <xf numFmtId="0" fontId="49" fillId="23" borderId="7" xfId="28" applyFont="1" applyFill="1" applyBorder="1" applyAlignment="1">
      <alignment horizontal="center" vertical="center"/>
    </xf>
    <xf numFmtId="0" fontId="124" fillId="0" borderId="25" xfId="28" applyFont="1" applyBorder="1" applyAlignment="1">
      <alignment vertical="top"/>
    </xf>
    <xf numFmtId="0" fontId="124" fillId="0" borderId="39" xfId="28" applyFont="1" applyBorder="1" applyAlignment="1">
      <alignment vertical="top" wrapText="1"/>
    </xf>
    <xf numFmtId="0" fontId="124" fillId="0" borderId="0" xfId="28" applyFont="1" applyAlignment="1">
      <alignment horizontal="center"/>
    </xf>
    <xf numFmtId="0" fontId="1" fillId="0" borderId="0" xfId="28" applyAlignment="1">
      <alignment horizontal="center" vertical="center" wrapText="1"/>
    </xf>
    <xf numFmtId="0" fontId="127" fillId="0" borderId="7" xfId="0" applyFont="1" applyBorder="1" applyAlignment="1">
      <alignment horizontal="center"/>
    </xf>
    <xf numFmtId="0" fontId="124" fillId="0" borderId="7" xfId="28" applyFont="1" applyBorder="1" applyAlignment="1">
      <alignment horizontal="center"/>
    </xf>
    <xf numFmtId="0" fontId="55" fillId="0" borderId="0" xfId="10" applyFont="1" applyAlignment="1">
      <alignment horizontal="left"/>
    </xf>
    <xf numFmtId="0" fontId="55" fillId="0" borderId="0" xfId="10" applyFont="1" applyAlignment="1">
      <alignment horizontal="center"/>
    </xf>
    <xf numFmtId="0" fontId="49" fillId="23" borderId="7" xfId="28" applyFont="1" applyFill="1" applyBorder="1" applyAlignment="1">
      <alignment horizontal="center" wrapText="1"/>
    </xf>
    <xf numFmtId="17" fontId="128" fillId="2" borderId="7" xfId="0" applyNumberFormat="1" applyFont="1" applyFill="1" applyBorder="1" applyAlignment="1">
      <alignment horizontal="center" vertical="top" wrapText="1"/>
    </xf>
    <xf numFmtId="0" fontId="19" fillId="0" borderId="0" xfId="4" applyAlignment="1">
      <alignment vertical="top" wrapText="1"/>
    </xf>
    <xf numFmtId="0" fontId="19" fillId="0" borderId="0" xfId="4" applyAlignment="1">
      <alignment horizontal="left" vertical="top" wrapText="1" indent="38"/>
    </xf>
    <xf numFmtId="0" fontId="129" fillId="0" borderId="0" xfId="4" applyFont="1" applyAlignment="1">
      <alignment horizontal="right" vertical="top" wrapText="1"/>
    </xf>
    <xf numFmtId="14" fontId="129" fillId="0" borderId="0" xfId="4" applyNumberFormat="1" applyFont="1" applyAlignment="1">
      <alignment horizontal="left" vertical="top" wrapText="1"/>
    </xf>
    <xf numFmtId="0" fontId="129" fillId="0" borderId="0" xfId="4" applyFont="1" applyAlignment="1">
      <alignment vertical="top" wrapText="1"/>
    </xf>
    <xf numFmtId="0" fontId="130" fillId="0" borderId="0" xfId="4" applyFont="1" applyAlignment="1">
      <alignment vertical="top" wrapText="1"/>
    </xf>
    <xf numFmtId="0" fontId="129" fillId="2" borderId="7" xfId="0" applyFont="1" applyFill="1" applyBorder="1" applyAlignment="1">
      <alignment horizontal="center" vertical="top" wrapText="1"/>
    </xf>
    <xf numFmtId="0" fontId="19" fillId="2" borderId="7" xfId="0" applyFont="1" applyFill="1" applyBorder="1" applyAlignment="1">
      <alignment horizontal="center" vertical="top" wrapText="1"/>
    </xf>
    <xf numFmtId="0" fontId="129" fillId="2" borderId="24" xfId="0" applyFont="1" applyFill="1" applyBorder="1" applyAlignment="1">
      <alignment horizontal="center" vertical="top" wrapText="1"/>
    </xf>
    <xf numFmtId="0" fontId="19" fillId="2" borderId="24" xfId="0" applyFont="1" applyFill="1" applyBorder="1" applyAlignment="1">
      <alignment horizontal="center" vertical="top" wrapText="1"/>
    </xf>
    <xf numFmtId="0" fontId="19" fillId="0" borderId="10" xfId="0" applyFont="1" applyBorder="1" applyAlignment="1">
      <alignment horizontal="center" vertical="center" wrapText="1"/>
    </xf>
    <xf numFmtId="1" fontId="131" fillId="0" borderId="1" xfId="0" applyNumberFormat="1" applyFont="1" applyBorder="1" applyAlignment="1">
      <alignment horizontal="center" vertical="top" shrinkToFit="1"/>
    </xf>
    <xf numFmtId="1" fontId="19" fillId="0" borderId="7" xfId="0" applyNumberFormat="1" applyFont="1" applyBorder="1" applyAlignment="1">
      <alignment horizontal="center" vertical="center"/>
    </xf>
    <xf numFmtId="0" fontId="19" fillId="0" borderId="7" xfId="0" applyFont="1" applyBorder="1" applyAlignment="1">
      <alignment horizontal="center" vertical="center"/>
    </xf>
    <xf numFmtId="0" fontId="129" fillId="0" borderId="10" xfId="0" applyFont="1" applyBorder="1" applyAlignment="1">
      <alignment horizontal="center" vertical="top" wrapText="1"/>
    </xf>
    <xf numFmtId="1" fontId="132" fillId="0" borderId="1" xfId="0" applyNumberFormat="1" applyFont="1" applyBorder="1" applyAlignment="1">
      <alignment horizontal="center" vertical="top" shrinkToFit="1"/>
    </xf>
    <xf numFmtId="0" fontId="129" fillId="2" borderId="6" xfId="0" applyFont="1" applyFill="1" applyBorder="1" applyAlignment="1">
      <alignment horizontal="center" vertical="top" wrapText="1"/>
    </xf>
    <xf numFmtId="0" fontId="19" fillId="0" borderId="7" xfId="0" applyFont="1" applyBorder="1" applyAlignment="1">
      <alignment horizontal="center" vertical="center" wrapText="1"/>
    </xf>
    <xf numFmtId="1" fontId="131" fillId="0" borderId="7" xfId="0" applyNumberFormat="1" applyFont="1" applyBorder="1" applyAlignment="1">
      <alignment horizontal="center" vertical="center" shrinkToFit="1"/>
    </xf>
    <xf numFmtId="1" fontId="131" fillId="0" borderId="7" xfId="0" applyNumberFormat="1" applyFont="1" applyBorder="1" applyAlignment="1">
      <alignment horizontal="center" vertical="top" shrinkToFit="1"/>
    </xf>
    <xf numFmtId="0" fontId="96" fillId="0" borderId="7" xfId="0" applyFont="1" applyBorder="1" applyAlignment="1">
      <alignment horizontal="center" vertical="top" wrapText="1"/>
    </xf>
    <xf numFmtId="3" fontId="131" fillId="0" borderId="7" xfId="0" applyNumberFormat="1" applyFont="1" applyBorder="1" applyAlignment="1">
      <alignment horizontal="center" vertical="top" shrinkToFit="1"/>
    </xf>
    <xf numFmtId="0" fontId="129" fillId="0" borderId="7" xfId="0" applyFont="1" applyBorder="1" applyAlignment="1">
      <alignment horizontal="center" vertical="top" wrapText="1"/>
    </xf>
    <xf numFmtId="1" fontId="132" fillId="0" borderId="7" xfId="0" applyNumberFormat="1" applyFont="1" applyBorder="1" applyAlignment="1">
      <alignment horizontal="center" vertical="top" shrinkToFit="1"/>
    </xf>
    <xf numFmtId="3" fontId="132" fillId="0" borderId="7" xfId="0" applyNumberFormat="1" applyFont="1" applyBorder="1" applyAlignment="1">
      <alignment horizontal="center" vertical="top" shrinkToFit="1"/>
    </xf>
    <xf numFmtId="0" fontId="19" fillId="0" borderId="7" xfId="0" applyFont="1" applyBorder="1" applyAlignment="1">
      <alignment horizontal="center" vertical="top" wrapText="1"/>
    </xf>
    <xf numFmtId="0" fontId="19" fillId="0" borderId="1" xfId="0" applyFont="1" applyBorder="1" applyAlignment="1">
      <alignment horizontal="left" vertical="center" wrapText="1"/>
    </xf>
    <xf numFmtId="3" fontId="132" fillId="0" borderId="1" xfId="0" applyNumberFormat="1" applyFont="1" applyBorder="1" applyAlignment="1">
      <alignment horizontal="center" vertical="top" shrinkToFit="1"/>
    </xf>
    <xf numFmtId="0" fontId="19" fillId="0" borderId="0" xfId="5" applyAlignment="1">
      <alignment vertical="top"/>
    </xf>
    <xf numFmtId="17" fontId="60" fillId="2" borderId="7" xfId="0" applyNumberFormat="1" applyFont="1" applyFill="1" applyBorder="1" applyAlignment="1">
      <alignment horizontal="center" vertical="top" wrapText="1"/>
    </xf>
    <xf numFmtId="19" fontId="19" fillId="0" borderId="0" xfId="4" applyNumberFormat="1" applyAlignment="1">
      <alignment horizontal="left" vertical="top" wrapText="1"/>
    </xf>
    <xf numFmtId="0" fontId="129" fillId="2" borderId="66" xfId="0" applyFont="1" applyFill="1" applyBorder="1" applyAlignment="1">
      <alignment horizontal="center" vertical="top" wrapText="1"/>
    </xf>
    <xf numFmtId="0" fontId="129" fillId="2" borderId="67" xfId="0" applyFont="1" applyFill="1" applyBorder="1" applyAlignment="1">
      <alignment horizontal="center" vertical="top" wrapText="1"/>
    </xf>
    <xf numFmtId="0" fontId="129" fillId="2" borderId="68" xfId="0" applyFont="1" applyFill="1" applyBorder="1" applyAlignment="1">
      <alignment horizontal="center" vertical="top" wrapText="1"/>
    </xf>
    <xf numFmtId="0" fontId="129" fillId="2" borderId="69" xfId="0" applyFont="1" applyFill="1" applyBorder="1" applyAlignment="1">
      <alignment horizontal="center" vertical="top" wrapText="1"/>
    </xf>
    <xf numFmtId="0" fontId="129" fillId="2" borderId="10" xfId="0" applyFont="1" applyFill="1" applyBorder="1" applyAlignment="1">
      <alignment horizontal="center" vertical="top" wrapText="1"/>
    </xf>
    <xf numFmtId="0" fontId="129" fillId="2" borderId="11" xfId="0" applyFont="1" applyFill="1" applyBorder="1" applyAlignment="1">
      <alignment horizontal="center" vertical="top" wrapText="1"/>
    </xf>
    <xf numFmtId="0" fontId="35" fillId="0" borderId="0" xfId="5" applyFont="1" applyAlignment="1">
      <alignment horizontal="center" wrapText="1"/>
    </xf>
    <xf numFmtId="0" fontId="111" fillId="0" borderId="0" xfId="4" applyFont="1" applyAlignment="1">
      <alignment horizontal="center" vertical="center" wrapText="1"/>
    </xf>
    <xf numFmtId="164" fontId="12" fillId="0" borderId="0" xfId="4" applyNumberFormat="1" applyFont="1" applyAlignment="1">
      <alignment horizontal="center" vertical="top" shrinkToFit="1"/>
    </xf>
    <xf numFmtId="0" fontId="129" fillId="0" borderId="0" xfId="4" applyFont="1" applyAlignment="1">
      <alignment horizontal="center" vertical="top" wrapText="1"/>
    </xf>
    <xf numFmtId="0" fontId="35" fillId="0" borderId="0" xfId="5" applyFont="1" applyAlignment="1">
      <alignment horizontal="center" vertical="center" wrapText="1"/>
    </xf>
    <xf numFmtId="0" fontId="129" fillId="0" borderId="0" xfId="4" applyFont="1" applyAlignment="1">
      <alignment horizontal="left" wrapText="1" indent="1"/>
    </xf>
    <xf numFmtId="0" fontId="60" fillId="0" borderId="0" xfId="4" applyFont="1" applyAlignment="1">
      <alignment horizontal="center" vertical="top" wrapText="1"/>
    </xf>
    <xf numFmtId="0" fontId="38" fillId="0" borderId="0" xfId="0" applyFont="1" applyAlignment="1">
      <alignment horizontal="center" vertical="center" wrapText="1"/>
    </xf>
    <xf numFmtId="0" fontId="35" fillId="0" borderId="0" xfId="0" applyFont="1" applyAlignment="1">
      <alignment horizontal="center" vertical="top" wrapText="1"/>
    </xf>
    <xf numFmtId="0" fontId="84" fillId="0" borderId="43" xfId="0" applyFont="1" applyBorder="1" applyAlignment="1">
      <alignment horizontal="left"/>
    </xf>
    <xf numFmtId="0" fontId="39" fillId="0" borderId="0" xfId="5" applyFont="1" applyAlignment="1">
      <alignment horizontal="left" vertical="center" wrapText="1"/>
    </xf>
    <xf numFmtId="0" fontId="13" fillId="3" borderId="2"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87" fillId="0" borderId="40" xfId="0" applyFont="1" applyBorder="1" applyAlignment="1">
      <alignment horizontal="left" indent="1"/>
    </xf>
    <xf numFmtId="0" fontId="11" fillId="0" borderId="40" xfId="0" applyFont="1" applyBorder="1" applyAlignment="1">
      <alignment horizontal="right" vertical="top" wrapText="1"/>
    </xf>
    <xf numFmtId="0" fontId="35" fillId="0" borderId="0" xfId="0" applyFont="1" applyAlignment="1">
      <alignment horizontal="center" vertical="center" wrapText="1"/>
    </xf>
    <xf numFmtId="0" fontId="86" fillId="0" borderId="0" xfId="0" applyFont="1" applyAlignment="1">
      <alignment horizontal="center" vertical="top" wrapText="1"/>
    </xf>
    <xf numFmtId="0" fontId="16" fillId="0" borderId="0" xfId="0" applyFont="1" applyAlignment="1">
      <alignment horizontal="center" vertical="top" wrapText="1"/>
    </xf>
    <xf numFmtId="0" fontId="11" fillId="0" borderId="0" xfId="0" applyFont="1" applyAlignment="1">
      <alignment horizontal="right" vertical="top" wrapText="1"/>
    </xf>
    <xf numFmtId="0" fontId="20" fillId="0" borderId="0" xfId="22" applyFont="1" applyAlignment="1">
      <alignment horizontal="center" vertical="center" wrapText="1"/>
    </xf>
    <xf numFmtId="0" fontId="3" fillId="0" borderId="7" xfId="23" applyBorder="1" applyAlignment="1">
      <alignment horizontal="center" vertical="center" wrapText="1"/>
    </xf>
    <xf numFmtId="3" fontId="3" fillId="0" borderId="7" xfId="23" applyNumberFormat="1" applyBorder="1" applyAlignment="1">
      <alignment horizontal="center"/>
    </xf>
    <xf numFmtId="0" fontId="3" fillId="0" borderId="7" xfId="23" applyBorder="1" applyAlignment="1">
      <alignment horizontal="center"/>
    </xf>
    <xf numFmtId="0" fontId="3" fillId="0" borderId="7" xfId="23" applyBorder="1" applyAlignment="1">
      <alignment horizontal="right"/>
    </xf>
    <xf numFmtId="0" fontId="64" fillId="12" borderId="7" xfId="23" applyFont="1" applyFill="1" applyBorder="1" applyAlignment="1">
      <alignment horizontal="center" wrapText="1"/>
    </xf>
    <xf numFmtId="0" fontId="64" fillId="12" borderId="7" xfId="23" applyFont="1" applyFill="1" applyBorder="1" applyAlignment="1">
      <alignment horizontal="center"/>
    </xf>
    <xf numFmtId="0" fontId="113" fillId="12" borderId="7" xfId="23" applyFont="1" applyFill="1" applyBorder="1" applyAlignment="1">
      <alignment horizontal="center" wrapText="1"/>
    </xf>
    <xf numFmtId="0" fontId="39" fillId="0" borderId="0" xfId="6" applyFont="1" applyAlignment="1">
      <alignment horizontal="left" vertical="center" wrapText="1"/>
    </xf>
    <xf numFmtId="0" fontId="19" fillId="0" borderId="0" xfId="5" applyAlignment="1">
      <alignment horizontal="left" vertical="center" wrapText="1"/>
    </xf>
    <xf numFmtId="0" fontId="19" fillId="0" borderId="0" xfId="6" applyAlignment="1">
      <alignment horizontal="left" vertical="center" wrapText="1"/>
    </xf>
    <xf numFmtId="0" fontId="50" fillId="0" borderId="7" xfId="23" applyFont="1" applyBorder="1" applyAlignment="1">
      <alignment horizontal="left"/>
    </xf>
    <xf numFmtId="0" fontId="11" fillId="0" borderId="0" xfId="6" applyFont="1" applyAlignment="1">
      <alignment horizontal="right" vertical="center" wrapText="1"/>
    </xf>
    <xf numFmtId="0" fontId="11" fillId="0" borderId="0" xfId="6" applyFont="1" applyAlignment="1">
      <alignment horizontal="center" vertical="center" wrapText="1"/>
    </xf>
    <xf numFmtId="0" fontId="11" fillId="0" borderId="0" xfId="22" applyFont="1" applyAlignment="1">
      <alignment horizontal="left" vertical="center" wrapText="1"/>
    </xf>
    <xf numFmtId="0" fontId="55" fillId="0" borderId="0" xfId="5" applyFont="1" applyAlignment="1">
      <alignment horizontal="center" vertical="center"/>
    </xf>
    <xf numFmtId="0" fontId="92" fillId="14" borderId="7" xfId="23" applyFont="1" applyFill="1" applyBorder="1" applyAlignment="1">
      <alignment horizontal="center" vertical="center" wrapText="1"/>
    </xf>
    <xf numFmtId="0" fontId="93" fillId="15" borderId="7" xfId="23" applyFont="1" applyFill="1" applyBorder="1" applyAlignment="1">
      <alignment horizontal="center" vertical="center" wrapText="1"/>
    </xf>
    <xf numFmtId="0" fontId="93" fillId="0" borderId="7" xfId="23" applyFont="1" applyBorder="1" applyAlignment="1">
      <alignment horizontal="center" vertical="center" wrapText="1"/>
    </xf>
    <xf numFmtId="0" fontId="56" fillId="0" borderId="0" xfId="5" applyFont="1" applyAlignment="1">
      <alignment horizontal="center" vertical="center"/>
    </xf>
    <xf numFmtId="0" fontId="22" fillId="0" borderId="0" xfId="3" applyFont="1" applyAlignment="1">
      <alignment horizontal="center"/>
    </xf>
    <xf numFmtId="0" fontId="21" fillId="0" borderId="7" xfId="3" applyBorder="1" applyAlignment="1">
      <alignment horizontal="center" vertical="center"/>
    </xf>
    <xf numFmtId="0" fontId="74" fillId="0" borderId="0" xfId="3" applyFont="1" applyAlignment="1">
      <alignment horizontal="center" wrapText="1"/>
    </xf>
    <xf numFmtId="0" fontId="56" fillId="0" borderId="0" xfId="3" applyFont="1"/>
    <xf numFmtId="0" fontId="57" fillId="0" borderId="0" xfId="3" applyFont="1" applyAlignment="1">
      <alignment horizontal="center"/>
    </xf>
    <xf numFmtId="0" fontId="55" fillId="0" borderId="0" xfId="3" applyFont="1"/>
    <xf numFmtId="0" fontId="23" fillId="0" borderId="0" xfId="3" applyFont="1" applyAlignment="1">
      <alignment horizontal="center"/>
    </xf>
    <xf numFmtId="0" fontId="69" fillId="0" borderId="0" xfId="3" applyFont="1" applyAlignment="1">
      <alignment wrapText="1"/>
    </xf>
    <xf numFmtId="0" fontId="77" fillId="0" borderId="0" xfId="3" applyFont="1"/>
    <xf numFmtId="0" fontId="24" fillId="0" borderId="0" xfId="3" applyFont="1" applyAlignment="1">
      <alignment horizontal="center" vertical="center" wrapText="1"/>
    </xf>
    <xf numFmtId="0" fontId="55" fillId="0" borderId="0" xfId="3" applyFont="1" applyAlignment="1">
      <alignment horizontal="center" vertical="center"/>
    </xf>
    <xf numFmtId="0" fontId="25" fillId="0" borderId="0" xfId="3" applyFont="1" applyAlignment="1">
      <alignment horizontal="left" vertical="center" wrapText="1"/>
    </xf>
    <xf numFmtId="0" fontId="26" fillId="0" borderId="0" xfId="3" applyFont="1" applyAlignment="1">
      <alignment horizontal="center" vertical="top" wrapText="1"/>
    </xf>
    <xf numFmtId="0" fontId="28" fillId="0" borderId="0" xfId="3" applyFont="1"/>
    <xf numFmtId="0" fontId="29" fillId="0" borderId="0" xfId="3" applyFont="1" applyAlignment="1">
      <alignment horizontal="center" vertical="top" wrapText="1"/>
    </xf>
    <xf numFmtId="0" fontId="28" fillId="0" borderId="12" xfId="3" applyFont="1" applyBorder="1"/>
    <xf numFmtId="0" fontId="30" fillId="0" borderId="0" xfId="3" applyFont="1" applyAlignment="1">
      <alignment horizontal="center" wrapText="1"/>
    </xf>
    <xf numFmtId="0" fontId="21" fillId="0" borderId="0" xfId="3"/>
    <xf numFmtId="0" fontId="30" fillId="0" borderId="12" xfId="3" applyFont="1" applyBorder="1" applyAlignment="1">
      <alignment horizontal="center" wrapText="1"/>
    </xf>
    <xf numFmtId="0" fontId="75" fillId="10" borderId="39" xfId="3" applyFont="1" applyFill="1" applyBorder="1" applyAlignment="1">
      <alignment horizontal="center" vertical="center" wrapText="1"/>
    </xf>
    <xf numFmtId="0" fontId="76" fillId="10" borderId="12" xfId="3" applyFont="1" applyFill="1" applyBorder="1" applyAlignment="1">
      <alignment vertical="center"/>
    </xf>
    <xf numFmtId="0" fontId="21" fillId="0" borderId="8" xfId="3" applyBorder="1" applyAlignment="1">
      <alignment horizontal="center"/>
    </xf>
    <xf numFmtId="0" fontId="21" fillId="0" borderId="0" xfId="3" applyAlignment="1">
      <alignment horizontal="center"/>
    </xf>
    <xf numFmtId="0" fontId="75" fillId="10" borderId="44" xfId="3" applyFont="1" applyFill="1" applyBorder="1" applyAlignment="1">
      <alignment horizontal="center" vertical="center"/>
    </xf>
    <xf numFmtId="3" fontId="31" fillId="0" borderId="0" xfId="3" applyNumberFormat="1" applyFont="1" applyAlignment="1">
      <alignment horizontal="center" vertical="center"/>
    </xf>
    <xf numFmtId="3" fontId="31" fillId="0" borderId="12" xfId="3" applyNumberFormat="1" applyFont="1" applyBorder="1" applyAlignment="1">
      <alignment horizontal="center" vertical="center"/>
    </xf>
    <xf numFmtId="0" fontId="78" fillId="0" borderId="0" xfId="3" applyFont="1" applyAlignment="1">
      <alignment horizontal="left"/>
    </xf>
    <xf numFmtId="0" fontId="11" fillId="2" borderId="7" xfId="6" applyFont="1" applyFill="1" applyBorder="1" applyAlignment="1">
      <alignment horizontal="center" vertical="top" wrapText="1"/>
    </xf>
    <xf numFmtId="0" fontId="11" fillId="2" borderId="2" xfId="6" applyFont="1" applyFill="1" applyBorder="1" applyAlignment="1">
      <alignment horizontal="left" vertical="top" wrapText="1" indent="2"/>
    </xf>
    <xf numFmtId="0" fontId="11" fillId="2" borderId="3" xfId="6" applyFont="1" applyFill="1" applyBorder="1" applyAlignment="1">
      <alignment horizontal="left" vertical="top" wrapText="1" indent="2"/>
    </xf>
    <xf numFmtId="0" fontId="19" fillId="0" borderId="2" xfId="6" applyBorder="1" applyAlignment="1">
      <alignment horizontal="left" vertical="top" wrapText="1"/>
    </xf>
    <xf numFmtId="0" fontId="19" fillId="0" borderId="3" xfId="6" applyBorder="1" applyAlignment="1">
      <alignment horizontal="left" vertical="top" wrapText="1"/>
    </xf>
    <xf numFmtId="1" fontId="58" fillId="0" borderId="2" xfId="6" applyNumberFormat="1" applyFont="1" applyBorder="1" applyAlignment="1">
      <alignment horizontal="center" vertical="top" shrinkToFit="1"/>
    </xf>
    <xf numFmtId="1" fontId="58" fillId="0" borderId="3" xfId="6" applyNumberFormat="1" applyFont="1" applyBorder="1" applyAlignment="1">
      <alignment horizontal="center" vertical="top" shrinkToFit="1"/>
    </xf>
    <xf numFmtId="0" fontId="94" fillId="0" borderId="0" xfId="6" applyFont="1" applyAlignment="1">
      <alignment horizontal="center" wrapText="1"/>
    </xf>
    <xf numFmtId="0" fontId="19" fillId="0" borderId="0" xfId="6" applyAlignment="1">
      <alignment horizontal="center" wrapText="1"/>
    </xf>
    <xf numFmtId="0" fontId="19" fillId="0" borderId="0" xfId="6" applyAlignment="1">
      <alignment horizontal="left" wrapText="1"/>
    </xf>
    <xf numFmtId="0" fontId="11" fillId="0" borderId="0" xfId="6" applyFont="1" applyAlignment="1">
      <alignment horizontal="right" vertical="top" wrapText="1"/>
    </xf>
    <xf numFmtId="0" fontId="19" fillId="0" borderId="0" xfId="6" applyAlignment="1">
      <alignment horizontal="left" vertical="top" wrapText="1" indent="4"/>
    </xf>
    <xf numFmtId="0" fontId="11" fillId="2" borderId="49" xfId="6" applyFont="1" applyFill="1" applyBorder="1" applyAlignment="1">
      <alignment horizontal="left" vertical="center" wrapText="1" indent="1"/>
    </xf>
    <xf numFmtId="0" fontId="11" fillId="2" borderId="9" xfId="6" applyFont="1" applyFill="1" applyBorder="1" applyAlignment="1">
      <alignment horizontal="left" vertical="center" wrapText="1" indent="1"/>
    </xf>
    <xf numFmtId="0" fontId="103" fillId="2" borderId="50" xfId="6" applyFont="1" applyFill="1" applyBorder="1" applyAlignment="1">
      <alignment horizontal="left" vertical="center" wrapText="1" indent="9"/>
    </xf>
    <xf numFmtId="0" fontId="19" fillId="2" borderId="51" xfId="6" applyFill="1" applyBorder="1" applyAlignment="1">
      <alignment horizontal="left" vertical="center" wrapText="1" indent="9"/>
    </xf>
    <xf numFmtId="0" fontId="19" fillId="2" borderId="52" xfId="6" applyFill="1" applyBorder="1" applyAlignment="1">
      <alignment horizontal="left" vertical="center" wrapText="1" indent="9"/>
    </xf>
    <xf numFmtId="0" fontId="19" fillId="2" borderId="48" xfId="6" applyFill="1" applyBorder="1" applyAlignment="1">
      <alignment horizontal="left" vertical="center" wrapText="1" indent="9"/>
    </xf>
    <xf numFmtId="0" fontId="11" fillId="2" borderId="49" xfId="6" applyFont="1" applyFill="1" applyBorder="1" applyAlignment="1">
      <alignment horizontal="left" vertical="center" wrapText="1" indent="4"/>
    </xf>
    <xf numFmtId="0" fontId="11" fillId="2" borderId="9" xfId="6" applyFont="1" applyFill="1" applyBorder="1" applyAlignment="1">
      <alignment horizontal="left" vertical="center" wrapText="1" indent="4"/>
    </xf>
    <xf numFmtId="0" fontId="103" fillId="2" borderId="50" xfId="6" applyFont="1" applyFill="1" applyBorder="1" applyAlignment="1">
      <alignment horizontal="center" vertical="top" wrapText="1"/>
    </xf>
    <xf numFmtId="0" fontId="19" fillId="2" borderId="51" xfId="6" applyFill="1" applyBorder="1" applyAlignment="1">
      <alignment horizontal="center" vertical="top" wrapText="1"/>
    </xf>
    <xf numFmtId="0" fontId="19" fillId="2" borderId="52" xfId="6" applyFill="1" applyBorder="1" applyAlignment="1">
      <alignment horizontal="center" vertical="top" wrapText="1"/>
    </xf>
    <xf numFmtId="0" fontId="19" fillId="2" borderId="48" xfId="6" applyFill="1" applyBorder="1" applyAlignment="1">
      <alignment horizontal="center" vertical="top" wrapText="1"/>
    </xf>
    <xf numFmtId="0" fontId="11" fillId="2" borderId="2" xfId="6" applyFont="1" applyFill="1" applyBorder="1" applyAlignment="1">
      <alignment horizontal="center" vertical="top" wrapText="1"/>
    </xf>
    <xf numFmtId="0" fontId="11" fillId="2" borderId="4" xfId="6" applyFont="1" applyFill="1" applyBorder="1" applyAlignment="1">
      <alignment horizontal="center" vertical="top" wrapText="1"/>
    </xf>
    <xf numFmtId="1" fontId="58" fillId="0" borderId="2" xfId="6" applyNumberFormat="1" applyFont="1" applyBorder="1" applyAlignment="1">
      <alignment horizontal="left" vertical="top" indent="5" shrinkToFit="1"/>
    </xf>
    <xf numFmtId="1" fontId="58" fillId="0" borderId="3" xfId="6" applyNumberFormat="1" applyFont="1" applyBorder="1" applyAlignment="1">
      <alignment horizontal="left" vertical="top" indent="5" shrinkToFit="1"/>
    </xf>
    <xf numFmtId="1" fontId="58" fillId="0" borderId="2" xfId="6" applyNumberFormat="1" applyFont="1" applyBorder="1" applyAlignment="1">
      <alignment horizontal="left" vertical="top" indent="4" shrinkToFit="1"/>
    </xf>
    <xf numFmtId="1" fontId="58" fillId="0" borderId="3" xfId="6" applyNumberFormat="1" applyFont="1" applyBorder="1" applyAlignment="1">
      <alignment horizontal="left" vertical="top" indent="4" shrinkToFit="1"/>
    </xf>
    <xf numFmtId="0" fontId="13" fillId="3" borderId="50" xfId="6" applyFont="1" applyFill="1" applyBorder="1" applyAlignment="1">
      <alignment horizontal="center" vertical="top" wrapText="1"/>
    </xf>
    <xf numFmtId="0" fontId="13" fillId="3" borderId="43" xfId="6" applyFont="1" applyFill="1" applyBorder="1" applyAlignment="1">
      <alignment horizontal="center" vertical="top" wrapText="1"/>
    </xf>
    <xf numFmtId="0" fontId="13" fillId="3" borderId="51" xfId="6" applyFont="1" applyFill="1" applyBorder="1" applyAlignment="1">
      <alignment horizontal="center" vertical="top" wrapText="1"/>
    </xf>
    <xf numFmtId="3" fontId="100" fillId="3" borderId="50" xfId="6" applyNumberFormat="1" applyFont="1" applyFill="1" applyBorder="1" applyAlignment="1">
      <alignment horizontal="left" vertical="top" indent="6" shrinkToFit="1"/>
    </xf>
    <xf numFmtId="3" fontId="100" fillId="3" borderId="51" xfId="6" applyNumberFormat="1" applyFont="1" applyFill="1" applyBorder="1" applyAlignment="1">
      <alignment horizontal="left" vertical="top" indent="6" shrinkToFit="1"/>
    </xf>
    <xf numFmtId="3" fontId="100" fillId="3" borderId="50" xfId="6" applyNumberFormat="1" applyFont="1" applyFill="1" applyBorder="1" applyAlignment="1">
      <alignment horizontal="left" vertical="top" indent="5" shrinkToFit="1"/>
    </xf>
    <xf numFmtId="3" fontId="100" fillId="3" borderId="51" xfId="6" applyNumberFormat="1" applyFont="1" applyFill="1" applyBorder="1" applyAlignment="1">
      <alignment horizontal="left" vertical="top" indent="5" shrinkToFit="1"/>
    </xf>
    <xf numFmtId="0" fontId="88" fillId="0" borderId="7" xfId="6" applyFont="1" applyBorder="1" applyAlignment="1">
      <alignment horizontal="left" vertical="center" wrapText="1"/>
    </xf>
    <xf numFmtId="0" fontId="39" fillId="0" borderId="7" xfId="6" applyFont="1" applyBorder="1" applyAlignment="1">
      <alignment horizontal="left" vertical="center" wrapText="1"/>
    </xf>
    <xf numFmtId="0" fontId="44" fillId="0" borderId="0" xfId="7" applyFont="1" applyAlignment="1">
      <alignment horizontal="center" vertical="top" wrapText="1" readingOrder="1"/>
    </xf>
    <xf numFmtId="0" fontId="105" fillId="0" borderId="0" xfId="7" applyFont="1" applyAlignment="1">
      <alignment horizontal="center" vertical="top" wrapText="1" readingOrder="1"/>
    </xf>
    <xf numFmtId="0" fontId="45" fillId="0" borderId="0" xfId="7" applyFont="1" applyAlignment="1">
      <alignment horizontal="center" vertical="top" wrapText="1" readingOrder="1"/>
    </xf>
    <xf numFmtId="0" fontId="46" fillId="0" borderId="0" xfId="7" applyFont="1" applyAlignment="1">
      <alignment horizontal="center" vertical="top" wrapText="1" readingOrder="1"/>
    </xf>
    <xf numFmtId="167" fontId="48" fillId="0" borderId="0" xfId="7" applyNumberFormat="1" applyFont="1" applyAlignment="1">
      <alignment horizontal="left" vertical="center" wrapText="1"/>
    </xf>
    <xf numFmtId="168" fontId="48" fillId="0" borderId="0" xfId="7" applyNumberFormat="1" applyFont="1" applyAlignment="1">
      <alignment horizontal="center" vertical="center" wrapText="1"/>
    </xf>
    <xf numFmtId="0" fontId="61" fillId="8" borderId="0" xfId="7" applyFont="1" applyFill="1" applyAlignment="1">
      <alignment horizontal="center" vertical="center" wrapText="1" readingOrder="1"/>
    </xf>
    <xf numFmtId="0" fontId="61" fillId="9" borderId="0" xfId="7" applyFont="1" applyFill="1" applyAlignment="1">
      <alignment horizontal="center" vertical="center" wrapText="1" readingOrder="1"/>
    </xf>
    <xf numFmtId="3" fontId="48" fillId="0" borderId="0" xfId="7" applyNumberFormat="1" applyFont="1" applyAlignment="1">
      <alignment horizontal="center" vertical="top" wrapText="1"/>
    </xf>
    <xf numFmtId="0" fontId="48" fillId="0" borderId="0" xfId="7" applyFont="1" applyAlignment="1">
      <alignment horizontal="left" vertical="top" wrapText="1" readingOrder="1"/>
    </xf>
    <xf numFmtId="0" fontId="48" fillId="0" borderId="0" xfId="7" applyFont="1" applyAlignment="1">
      <alignment horizontal="left" vertical="top" wrapText="1"/>
    </xf>
    <xf numFmtId="0" fontId="44" fillId="0" borderId="0" xfId="7" applyFont="1" applyAlignment="1">
      <alignment horizontal="center" vertical="top"/>
    </xf>
    <xf numFmtId="0" fontId="48" fillId="0" borderId="0" xfId="7" applyFont="1" applyAlignment="1">
      <alignment horizontal="right" vertical="top" wrapText="1" readingOrder="1"/>
    </xf>
    <xf numFmtId="0" fontId="47" fillId="0" borderId="0" xfId="7" applyFont="1" applyAlignment="1">
      <alignment horizontal="left" vertical="top" wrapText="1"/>
    </xf>
    <xf numFmtId="0" fontId="47" fillId="0" borderId="0" xfId="7" applyFont="1" applyAlignment="1">
      <alignment horizontal="center" vertical="top" wrapText="1" readingOrder="1"/>
    </xf>
    <xf numFmtId="0" fontId="47" fillId="0" borderId="0" xfId="7" applyFont="1" applyAlignment="1">
      <alignment horizontal="left" vertical="top" wrapText="1" readingOrder="1"/>
    </xf>
    <xf numFmtId="0" fontId="47" fillId="0" borderId="0" xfId="7" applyFont="1" applyAlignment="1">
      <alignment horizontal="center" vertical="top" wrapText="1"/>
    </xf>
    <xf numFmtId="0" fontId="61" fillId="18" borderId="0" xfId="7" applyFont="1" applyFill="1" applyAlignment="1">
      <alignment horizontal="center" vertical="center" wrapText="1" readingOrder="1"/>
    </xf>
    <xf numFmtId="0" fontId="112" fillId="0" borderId="0" xfId="3" applyFont="1" applyAlignment="1">
      <alignment horizontal="center" wrapText="1"/>
    </xf>
    <xf numFmtId="0" fontId="23" fillId="0" borderId="0" xfId="3" applyFont="1" applyAlignment="1">
      <alignment horizontal="center" wrapText="1"/>
    </xf>
    <xf numFmtId="0" fontId="107" fillId="5" borderId="0" xfId="0" applyFont="1" applyFill="1" applyAlignment="1">
      <alignment horizontal="center" vertical="center" wrapText="1"/>
    </xf>
    <xf numFmtId="0" fontId="108" fillId="0" borderId="7" xfId="0" applyFont="1" applyBorder="1" applyAlignment="1">
      <alignment horizontal="center" vertical="center"/>
    </xf>
    <xf numFmtId="0" fontId="31" fillId="0" borderId="0" xfId="0" applyFont="1" applyAlignment="1">
      <alignment horizontal="center" vertical="center" wrapText="1"/>
    </xf>
    <xf numFmtId="17" fontId="33" fillId="0" borderId="12" xfId="0" applyNumberFormat="1" applyFont="1" applyBorder="1" applyAlignment="1">
      <alignment horizontal="center" vertical="center" wrapText="1"/>
    </xf>
    <xf numFmtId="0" fontId="24" fillId="0" borderId="0" xfId="3" applyFont="1" applyAlignment="1">
      <alignment horizontal="center" wrapText="1"/>
    </xf>
    <xf numFmtId="0" fontId="57" fillId="0" borderId="0" xfId="3" applyFont="1" applyAlignment="1">
      <alignment horizontal="center" wrapText="1"/>
    </xf>
    <xf numFmtId="0" fontId="40" fillId="0" borderId="0" xfId="3" applyFont="1" applyAlignment="1">
      <alignment horizontal="center" wrapText="1"/>
    </xf>
    <xf numFmtId="0" fontId="40" fillId="0" borderId="0" xfId="3" applyFont="1"/>
    <xf numFmtId="0" fontId="90" fillId="0" borderId="0" xfId="3" applyFont="1" applyAlignment="1">
      <alignment horizontal="center" vertical="center"/>
    </xf>
    <xf numFmtId="0" fontId="90" fillId="0" borderId="0" xfId="3" applyFont="1" applyAlignment="1">
      <alignment horizontal="center" vertical="center" wrapText="1"/>
    </xf>
    <xf numFmtId="0" fontId="41" fillId="0" borderId="0" xfId="3" applyFont="1" applyAlignment="1">
      <alignment horizontal="center"/>
    </xf>
    <xf numFmtId="0" fontId="21" fillId="0" borderId="0" xfId="3" applyAlignment="1">
      <alignment horizontal="justify" vertical="justify" wrapText="1"/>
    </xf>
    <xf numFmtId="0" fontId="21" fillId="0" borderId="0" xfId="3" applyAlignment="1">
      <alignment horizontal="justify" vertical="justify"/>
    </xf>
    <xf numFmtId="0" fontId="106" fillId="10" borderId="7" xfId="0" applyFont="1" applyFill="1" applyBorder="1" applyAlignment="1">
      <alignment horizontal="center" vertical="center"/>
    </xf>
    <xf numFmtId="0" fontId="39" fillId="0" borderId="0" xfId="0" applyFont="1" applyAlignment="1">
      <alignment horizontal="left" vertical="center" wrapText="1"/>
    </xf>
    <xf numFmtId="0" fontId="42" fillId="0" borderId="0" xfId="3" applyFont="1" applyAlignment="1">
      <alignment horizontal="left" vertical="justify" wrapText="1"/>
    </xf>
    <xf numFmtId="0" fontId="19" fillId="0" borderId="0" xfId="0" applyFont="1" applyAlignment="1">
      <alignment horizontal="center" vertical="center" wrapText="1"/>
    </xf>
    <xf numFmtId="0" fontId="31" fillId="0" borderId="0" xfId="0" applyFont="1" applyAlignment="1">
      <alignment horizontal="left" vertical="center" wrapText="1"/>
    </xf>
    <xf numFmtId="49" fontId="31" fillId="0" borderId="0" xfId="0" applyNumberFormat="1" applyFont="1" applyAlignment="1">
      <alignment horizontal="left" vertical="center" wrapText="1"/>
    </xf>
    <xf numFmtId="0" fontId="109" fillId="10" borderId="37" xfId="0" applyFont="1" applyFill="1" applyBorder="1" applyAlignment="1">
      <alignment horizontal="center" vertical="center" wrapText="1"/>
    </xf>
    <xf numFmtId="0" fontId="109" fillId="10" borderId="58" xfId="0" applyFont="1" applyFill="1" applyBorder="1" applyAlignment="1">
      <alignment horizontal="center" vertical="center" wrapText="1"/>
    </xf>
    <xf numFmtId="0" fontId="109" fillId="10" borderId="16" xfId="0" applyFont="1" applyFill="1" applyBorder="1" applyAlignment="1">
      <alignment horizontal="center" vertical="center" wrapText="1"/>
    </xf>
    <xf numFmtId="0" fontId="109" fillId="10" borderId="59" xfId="0" applyFont="1" applyFill="1" applyBorder="1" applyAlignment="1">
      <alignment horizontal="center" vertical="center" wrapText="1"/>
    </xf>
    <xf numFmtId="3" fontId="106" fillId="10" borderId="7" xfId="0" applyNumberFormat="1" applyFont="1" applyFill="1" applyBorder="1" applyAlignment="1">
      <alignment horizontal="center" vertical="center"/>
    </xf>
    <xf numFmtId="0" fontId="109" fillId="10" borderId="34" xfId="0" applyFont="1" applyFill="1" applyBorder="1" applyAlignment="1">
      <alignment horizontal="center" vertical="center" wrapText="1"/>
    </xf>
    <xf numFmtId="0" fontId="109" fillId="10" borderId="41" xfId="0" applyFont="1" applyFill="1" applyBorder="1" applyAlignment="1">
      <alignment horizontal="center" vertical="center" wrapText="1"/>
    </xf>
    <xf numFmtId="0" fontId="109" fillId="10" borderId="57" xfId="0" applyFont="1" applyFill="1" applyBorder="1" applyAlignment="1">
      <alignment horizontal="center" vertical="center" wrapText="1"/>
    </xf>
    <xf numFmtId="0" fontId="109" fillId="10" borderId="61" xfId="0" applyFont="1" applyFill="1" applyBorder="1" applyAlignment="1">
      <alignment horizontal="center" vertical="center"/>
    </xf>
    <xf numFmtId="0" fontId="109" fillId="10" borderId="62" xfId="0" applyFont="1" applyFill="1" applyBorder="1" applyAlignment="1">
      <alignment horizontal="center" vertical="center"/>
    </xf>
    <xf numFmtId="0" fontId="39" fillId="0" borderId="16" xfId="0" applyFont="1" applyBorder="1" applyAlignment="1">
      <alignment vertical="center"/>
    </xf>
    <xf numFmtId="0" fontId="12" fillId="0" borderId="60" xfId="0" applyFont="1" applyBorder="1" applyAlignment="1">
      <alignment horizontal="center" vertical="center"/>
    </xf>
    <xf numFmtId="0" fontId="12" fillId="0" borderId="46" xfId="0" applyFont="1" applyBorder="1" applyAlignment="1">
      <alignment horizontal="center" vertical="center"/>
    </xf>
    <xf numFmtId="0" fontId="12" fillId="0" borderId="58" xfId="0" applyFont="1" applyBorder="1" applyAlignment="1">
      <alignment horizontal="center" vertical="center"/>
    </xf>
    <xf numFmtId="0" fontId="44" fillId="0" borderId="0" xfId="7" applyFont="1" applyAlignment="1">
      <alignment horizontal="center" vertical="top" wrapText="1"/>
    </xf>
    <xf numFmtId="0" fontId="62" fillId="0" borderId="0" xfId="24" applyFont="1" applyAlignment="1">
      <alignment horizontal="left"/>
    </xf>
    <xf numFmtId="0" fontId="48" fillId="0" borderId="0" xfId="7" applyFont="1" applyAlignment="1">
      <alignment horizontal="left" vertical="top"/>
    </xf>
    <xf numFmtId="0" fontId="63" fillId="0" borderId="0" xfId="7" applyFont="1" applyAlignment="1">
      <alignment horizontal="left" vertical="top" wrapText="1"/>
    </xf>
    <xf numFmtId="0" fontId="48" fillId="0" borderId="0" xfId="7" applyFont="1" applyAlignment="1">
      <alignment horizontal="center" vertical="top" wrapText="1"/>
    </xf>
    <xf numFmtId="0" fontId="63" fillId="0" borderId="0" xfId="7" applyFont="1" applyAlignment="1">
      <alignment horizontal="left" vertical="top" wrapText="1" readingOrder="1"/>
    </xf>
    <xf numFmtId="167" fontId="48" fillId="0" borderId="0" xfId="7" applyNumberFormat="1" applyFont="1" applyAlignment="1">
      <alignment horizontal="left" vertical="top" wrapText="1"/>
    </xf>
    <xf numFmtId="168" fontId="48" fillId="0" borderId="0" xfId="7" applyNumberFormat="1" applyFont="1" applyAlignment="1">
      <alignment horizontal="center" vertical="top" wrapText="1"/>
    </xf>
    <xf numFmtId="0" fontId="72" fillId="0" borderId="0" xfId="20" applyFont="1" applyAlignment="1">
      <alignment horizontal="center"/>
    </xf>
    <xf numFmtId="0" fontId="41" fillId="0" borderId="0" xfId="20" applyFont="1" applyAlignment="1">
      <alignment horizontal="center" wrapText="1"/>
    </xf>
    <xf numFmtId="0" fontId="33" fillId="0" borderId="0" xfId="20" applyFont="1" applyAlignment="1">
      <alignment vertical="top"/>
    </xf>
    <xf numFmtId="0" fontId="67" fillId="0" borderId="0" xfId="20"/>
    <xf numFmtId="0" fontId="68" fillId="0" borderId="13" xfId="20" applyFont="1" applyBorder="1" applyAlignment="1">
      <alignment horizontal="center" vertical="center"/>
    </xf>
    <xf numFmtId="0" fontId="80" fillId="10" borderId="41" xfId="20" applyFont="1" applyFill="1" applyBorder="1" applyAlignment="1">
      <alignment horizontal="center" vertical="center" wrapText="1"/>
    </xf>
    <xf numFmtId="0" fontId="28" fillId="0" borderId="0" xfId="20" applyFont="1" applyAlignment="1">
      <alignment horizontal="center"/>
    </xf>
    <xf numFmtId="0" fontId="31" fillId="4" borderId="0" xfId="20" applyFont="1" applyFill="1" applyAlignment="1">
      <alignment horizontal="center" vertical="top"/>
    </xf>
    <xf numFmtId="0" fontId="28" fillId="0" borderId="0" xfId="20" applyFont="1"/>
    <xf numFmtId="0" fontId="33" fillId="0" borderId="0" xfId="20" applyFont="1" applyAlignment="1">
      <alignment horizontal="center" vertical="top"/>
    </xf>
    <xf numFmtId="0" fontId="70" fillId="0" borderId="0" xfId="20" applyFont="1" applyAlignment="1">
      <alignment horizontal="left" vertical="top"/>
    </xf>
    <xf numFmtId="0" fontId="67" fillId="0" borderId="0" xfId="20" applyAlignment="1">
      <alignment horizontal="center"/>
    </xf>
    <xf numFmtId="0" fontId="31" fillId="0" borderId="0" xfId="20" applyFont="1" applyAlignment="1">
      <alignment horizontal="center" vertical="top"/>
    </xf>
    <xf numFmtId="0" fontId="32" fillId="0" borderId="0" xfId="20" applyFont="1"/>
    <xf numFmtId="0" fontId="32" fillId="0" borderId="0" xfId="20" applyFont="1" applyAlignment="1">
      <alignment horizontal="center"/>
    </xf>
    <xf numFmtId="0" fontId="33" fillId="0" borderId="0" xfId="20" applyFont="1" applyAlignment="1">
      <alignment horizontal="center" wrapText="1"/>
    </xf>
    <xf numFmtId="0" fontId="41" fillId="0" borderId="0" xfId="20" applyFont="1" applyAlignment="1">
      <alignment horizontal="center"/>
    </xf>
    <xf numFmtId="0" fontId="28" fillId="0" borderId="0" xfId="20" applyFont="1" applyAlignment="1">
      <alignment horizontal="justify" vertical="justify" wrapText="1"/>
    </xf>
    <xf numFmtId="0" fontId="28" fillId="0" borderId="0" xfId="20" applyFont="1" applyAlignment="1">
      <alignment horizontal="justify" vertical="justify"/>
    </xf>
    <xf numFmtId="0" fontId="81" fillId="8" borderId="0" xfId="10" applyFont="1" applyFill="1" applyAlignment="1">
      <alignment horizontal="center" vertical="center" wrapText="1"/>
    </xf>
    <xf numFmtId="0" fontId="81" fillId="8" borderId="0" xfId="10" applyFont="1" applyFill="1" applyAlignment="1">
      <alignment horizontal="center" vertical="center"/>
    </xf>
    <xf numFmtId="0" fontId="81" fillId="8" borderId="26" xfId="10" applyFont="1" applyFill="1" applyBorder="1" applyAlignment="1">
      <alignment horizontal="center" vertical="center"/>
    </xf>
    <xf numFmtId="0" fontId="81" fillId="8" borderId="38" xfId="10" applyFont="1" applyFill="1" applyBorder="1" applyAlignment="1">
      <alignment horizontal="center" vertical="center"/>
    </xf>
    <xf numFmtId="0" fontId="81" fillId="8" borderId="7" xfId="10" applyFont="1" applyFill="1" applyBorder="1" applyAlignment="1">
      <alignment horizontal="center" vertical="center" wrapText="1"/>
    </xf>
    <xf numFmtId="0" fontId="81" fillId="8" borderId="24" xfId="10" applyFont="1" applyFill="1" applyBorder="1" applyAlignment="1">
      <alignment horizontal="center" vertical="center" wrapText="1"/>
    </xf>
    <xf numFmtId="0" fontId="64" fillId="10" borderId="7" xfId="10" applyFont="1" applyFill="1" applyBorder="1" applyAlignment="1">
      <alignment horizontal="center" vertical="center" wrapText="1"/>
    </xf>
    <xf numFmtId="0" fontId="64" fillId="10" borderId="0" xfId="10" applyFont="1" applyFill="1" applyAlignment="1">
      <alignment horizontal="center" vertical="center" wrapText="1"/>
    </xf>
    <xf numFmtId="0" fontId="81" fillId="8" borderId="11" xfId="10" applyFont="1" applyFill="1" applyBorder="1" applyAlignment="1">
      <alignment horizontal="center" vertical="center" wrapText="1"/>
    </xf>
    <xf numFmtId="0" fontId="81" fillId="8" borderId="23" xfId="10" applyFont="1" applyFill="1" applyBorder="1" applyAlignment="1">
      <alignment horizontal="center" vertical="center" wrapText="1"/>
    </xf>
    <xf numFmtId="0" fontId="10" fillId="0" borderId="7" xfId="10" applyBorder="1" applyAlignment="1">
      <alignment horizontal="center" wrapText="1"/>
    </xf>
    <xf numFmtId="1" fontId="20" fillId="0" borderId="7" xfId="11" applyNumberFormat="1" applyFont="1" applyBorder="1" applyAlignment="1">
      <alignment horizontal="center"/>
    </xf>
    <xf numFmtId="0" fontId="53" fillId="0" borderId="0" xfId="10" applyFont="1" applyAlignment="1">
      <alignment horizontal="left" vertical="top" wrapText="1"/>
    </xf>
    <xf numFmtId="0" fontId="66" fillId="0" borderId="0" xfId="10" applyFont="1" applyAlignment="1">
      <alignment horizontal="center" vertical="top" wrapText="1"/>
    </xf>
    <xf numFmtId="0" fontId="10" fillId="0" borderId="0" xfId="10" applyAlignment="1">
      <alignment horizontal="center" vertical="top"/>
    </xf>
    <xf numFmtId="0" fontId="64" fillId="10" borderId="0" xfId="10" applyFont="1" applyFill="1" applyAlignment="1">
      <alignment horizontal="center" vertical="center"/>
    </xf>
    <xf numFmtId="0" fontId="64" fillId="10" borderId="7" xfId="10" applyFont="1" applyFill="1" applyBorder="1" applyAlignment="1">
      <alignment horizontal="center" wrapText="1"/>
    </xf>
    <xf numFmtId="0" fontId="20" fillId="8" borderId="7" xfId="10" applyFont="1" applyFill="1" applyBorder="1" applyAlignment="1">
      <alignment horizontal="center" wrapText="1"/>
    </xf>
    <xf numFmtId="0" fontId="64" fillId="10" borderId="45" xfId="10" applyFont="1" applyFill="1" applyBorder="1" applyAlignment="1">
      <alignment horizontal="center" vertical="center" wrapText="1"/>
    </xf>
    <xf numFmtId="0" fontId="64" fillId="10" borderId="22" xfId="10" applyFont="1" applyFill="1" applyBorder="1" applyAlignment="1">
      <alignment horizontal="center" vertical="center" wrapText="1"/>
    </xf>
    <xf numFmtId="0" fontId="64" fillId="10" borderId="39" xfId="10" applyFont="1" applyFill="1" applyBorder="1" applyAlignment="1">
      <alignment horizontal="center" vertical="center"/>
    </xf>
    <xf numFmtId="0" fontId="64" fillId="10" borderId="47" xfId="10" applyFont="1" applyFill="1" applyBorder="1" applyAlignment="1">
      <alignment horizontal="center" vertical="center"/>
    </xf>
    <xf numFmtId="0" fontId="64" fillId="10" borderId="5" xfId="10" applyFont="1" applyFill="1" applyBorder="1" applyAlignment="1">
      <alignment horizontal="center" vertical="center"/>
    </xf>
    <xf numFmtId="0" fontId="64" fillId="10" borderId="12" xfId="10" applyFont="1" applyFill="1" applyBorder="1" applyAlignment="1">
      <alignment horizontal="center" vertical="center"/>
    </xf>
    <xf numFmtId="0" fontId="64" fillId="10" borderId="21" xfId="10" applyFont="1" applyFill="1" applyBorder="1" applyAlignment="1">
      <alignment horizontal="center" vertical="center"/>
    </xf>
    <xf numFmtId="0" fontId="64" fillId="10" borderId="18" xfId="10" applyFont="1" applyFill="1" applyBorder="1" applyAlignment="1">
      <alignment horizontal="center" vertical="center" wrapText="1"/>
    </xf>
    <xf numFmtId="0" fontId="64" fillId="10" borderId="11" xfId="10" applyFont="1" applyFill="1" applyBorder="1" applyAlignment="1">
      <alignment horizontal="center" vertical="center"/>
    </xf>
    <xf numFmtId="0" fontId="64" fillId="10" borderId="7" xfId="10" applyFont="1" applyFill="1" applyBorder="1" applyAlignment="1">
      <alignment horizontal="center" vertical="center"/>
    </xf>
    <xf numFmtId="0" fontId="64" fillId="10" borderId="20" xfId="10" applyFont="1" applyFill="1" applyBorder="1" applyAlignment="1">
      <alignment horizontal="center" vertical="center"/>
    </xf>
    <xf numFmtId="17" fontId="2" fillId="0" borderId="0" xfId="10" applyNumberFormat="1" applyFont="1" applyAlignment="1">
      <alignment horizontal="center" wrapText="1"/>
    </xf>
    <xf numFmtId="0" fontId="10" fillId="0" borderId="0" xfId="10" applyAlignment="1">
      <alignment horizontal="center" wrapText="1"/>
    </xf>
    <xf numFmtId="0" fontId="65" fillId="0" borderId="0" xfId="10" applyFont="1" applyAlignment="1">
      <alignment horizontal="center"/>
    </xf>
    <xf numFmtId="0" fontId="20" fillId="0" borderId="0" xfId="10" applyFont="1" applyAlignment="1">
      <alignment horizontal="center"/>
    </xf>
    <xf numFmtId="0" fontId="10" fillId="0" borderId="0" xfId="10" applyAlignment="1">
      <alignment horizontal="center"/>
    </xf>
    <xf numFmtId="0" fontId="2" fillId="0" borderId="0" xfId="10" applyFont="1" applyAlignment="1">
      <alignment horizontal="justify" vertical="justify" wrapText="1"/>
    </xf>
    <xf numFmtId="0" fontId="10" fillId="0" borderId="0" xfId="10" applyAlignment="1">
      <alignment horizontal="justify" vertical="justify" wrapText="1"/>
    </xf>
    <xf numFmtId="0" fontId="55" fillId="0" borderId="0" xfId="27" applyFont="1" applyAlignment="1">
      <alignment horizontal="center"/>
    </xf>
    <xf numFmtId="0" fontId="66" fillId="0" borderId="0" xfId="27" applyFont="1" applyAlignment="1">
      <alignment horizontal="center"/>
    </xf>
    <xf numFmtId="0" fontId="20" fillId="0" borderId="0" xfId="27" applyFont="1" applyAlignment="1">
      <alignment horizontal="center"/>
    </xf>
    <xf numFmtId="0" fontId="1" fillId="0" borderId="0" xfId="27" applyAlignment="1">
      <alignment horizontal="center"/>
    </xf>
    <xf numFmtId="0" fontId="119" fillId="0" borderId="0" xfId="25" applyFont="1" applyFill="1" applyBorder="1" applyAlignment="1">
      <alignment horizontal="center"/>
    </xf>
    <xf numFmtId="0" fontId="119" fillId="0" borderId="0" xfId="25" applyFont="1" applyFill="1" applyAlignment="1">
      <alignment horizontal="center"/>
    </xf>
    <xf numFmtId="0" fontId="119" fillId="0" borderId="0" xfId="25" applyFont="1" applyFill="1" applyAlignment="1">
      <alignment horizontal="center" wrapText="1"/>
    </xf>
    <xf numFmtId="0" fontId="120" fillId="0" borderId="0" xfId="27" applyFont="1" applyAlignment="1">
      <alignment horizontal="center"/>
    </xf>
    <xf numFmtId="0" fontId="119" fillId="0" borderId="0" xfId="25" applyFont="1" applyFill="1" applyBorder="1" applyAlignment="1">
      <alignment horizontal="center" wrapText="1"/>
    </xf>
    <xf numFmtId="0" fontId="126" fillId="0" borderId="0" xfId="28" applyFont="1" applyAlignment="1">
      <alignment horizontal="center"/>
    </xf>
    <xf numFmtId="0" fontId="124" fillId="0" borderId="0" xfId="28" applyFont="1" applyAlignment="1">
      <alignment horizontal="center" wrapText="1"/>
    </xf>
    <xf numFmtId="0" fontId="125" fillId="0" borderId="0" xfId="28" applyFont="1" applyAlignment="1">
      <alignment horizontal="center"/>
    </xf>
    <xf numFmtId="0" fontId="66" fillId="0" borderId="0" xfId="28" applyFont="1" applyAlignment="1">
      <alignment horizontal="center"/>
    </xf>
    <xf numFmtId="0" fontId="126" fillId="0" borderId="0" xfId="28" applyFont="1" applyAlignment="1">
      <alignment horizontal="center" vertical="center" wrapText="1"/>
    </xf>
    <xf numFmtId="0" fontId="65" fillId="0" borderId="0" xfId="28" applyFont="1" applyAlignment="1">
      <alignment horizontal="center"/>
    </xf>
    <xf numFmtId="0" fontId="124" fillId="0" borderId="25" xfId="28" applyFont="1" applyBorder="1" applyAlignment="1">
      <alignment horizontal="left" vertical="top" wrapText="1"/>
    </xf>
    <xf numFmtId="0" fontId="124" fillId="0" borderId="39" xfId="28" applyFont="1" applyBorder="1" applyAlignment="1">
      <alignment horizontal="left" vertical="top" wrapText="1"/>
    </xf>
    <xf numFmtId="0" fontId="1" fillId="0" borderId="0" xfId="28" applyAlignment="1">
      <alignment horizontal="center" vertical="center" wrapText="1"/>
    </xf>
    <xf numFmtId="0" fontId="64" fillId="10" borderId="64" xfId="28" applyFont="1" applyFill="1" applyBorder="1" applyAlignment="1">
      <alignment horizontal="center" vertical="center" wrapText="1"/>
    </xf>
    <xf numFmtId="0" fontId="64" fillId="10" borderId="64" xfId="28" applyFont="1" applyFill="1" applyBorder="1" applyAlignment="1">
      <alignment horizontal="center" vertical="center"/>
    </xf>
  </cellXfs>
  <cellStyles count="30">
    <cellStyle name="Bueno" xfId="25" builtinId="26"/>
    <cellStyle name="Énfasis6" xfId="26" builtinId="49"/>
    <cellStyle name="Millares" xfId="1" builtinId="3"/>
    <cellStyle name="Millares 2" xfId="9" xr:uid="{00000000-0005-0000-0000-000003000000}"/>
    <cellStyle name="Millares 2 2" xfId="15" xr:uid="{00000000-0005-0000-0000-000004000000}"/>
    <cellStyle name="Millares 3" xfId="11" xr:uid="{00000000-0005-0000-0000-000005000000}"/>
    <cellStyle name="Millares 4" xfId="8" xr:uid="{00000000-0005-0000-0000-000006000000}"/>
    <cellStyle name="Moneda 2 2 2 2" xfId="14" xr:uid="{00000000-0005-0000-0000-000007000000}"/>
    <cellStyle name="Moneda 2 2 2 2 2" xfId="29" xr:uid="{FD2BB555-28B1-412C-88E9-8762DEF64D5D}"/>
    <cellStyle name="Normal" xfId="0" builtinId="0"/>
    <cellStyle name="Normal 10 2" xfId="16" xr:uid="{00000000-0005-0000-0000-000009000000}"/>
    <cellStyle name="Normal 11" xfId="6" xr:uid="{00000000-0005-0000-0000-00000A000000}"/>
    <cellStyle name="Normal 2" xfId="3" xr:uid="{00000000-0005-0000-0000-00000B000000}"/>
    <cellStyle name="Normal 2 2" xfId="7" xr:uid="{00000000-0005-0000-0000-00000C000000}"/>
    <cellStyle name="Normal 2 2 2" xfId="12" xr:uid="{00000000-0005-0000-0000-00000D000000}"/>
    <cellStyle name="Normal 3" xfId="4" xr:uid="{00000000-0005-0000-0000-00000E000000}"/>
    <cellStyle name="Normal 4" xfId="5" xr:uid="{00000000-0005-0000-0000-00000F000000}"/>
    <cellStyle name="Normal 5" xfId="10" xr:uid="{00000000-0005-0000-0000-000010000000}"/>
    <cellStyle name="Normal 5 2" xfId="27" xr:uid="{E1666A51-F521-422A-9E55-D0B61D0BFA48}"/>
    <cellStyle name="Normal 6" xfId="18" xr:uid="{00000000-0005-0000-0000-000011000000}"/>
    <cellStyle name="Normal 6 2" xfId="21" xr:uid="{00000000-0005-0000-0000-000012000000}"/>
    <cellStyle name="Normal 6 2 2" xfId="22" xr:uid="{A178B244-ED8A-406A-AFAA-AD2C8EFDA3FB}"/>
    <cellStyle name="Normal 7" xfId="19" xr:uid="{00000000-0005-0000-0000-000013000000}"/>
    <cellStyle name="Normal 7 2" xfId="24" xr:uid="{73A57451-D412-41BC-B090-E4219BFED511}"/>
    <cellStyle name="Normal 7 2 2 2" xfId="13" xr:uid="{00000000-0005-0000-0000-000014000000}"/>
    <cellStyle name="Normal 7 2 2 2 2" xfId="28" xr:uid="{14E2A1F3-F27A-430D-A39C-2A94C32292A5}"/>
    <cellStyle name="Normal 8" xfId="20" xr:uid="{00000000-0005-0000-0000-000015000000}"/>
    <cellStyle name="Normal 9" xfId="23" xr:uid="{E01A6A04-4054-45EE-8618-D47D68785298}"/>
    <cellStyle name="Porcentaje" xfId="2" builtinId="5"/>
    <cellStyle name="Porcentaje 2" xfId="17" xr:uid="{00000000-0005-0000-0000-000017000000}"/>
  </cellStyles>
  <dxfs count="38">
    <dxf>
      <font>
        <b val="0"/>
        <i val="0"/>
        <strike val="0"/>
        <condense val="0"/>
        <extend val="0"/>
        <outline val="0"/>
        <shadow val="0"/>
        <u val="none"/>
        <vertAlign val="baseline"/>
        <sz val="11"/>
        <color theme="0"/>
        <name val="Calibri"/>
        <family val="2"/>
        <scheme val="minor"/>
      </font>
      <numFmt numFmtId="13" formatCode="0%"/>
      <fill>
        <patternFill patternType="solid">
          <fgColor indexed="64"/>
          <bgColor theme="9"/>
        </patternFill>
      </fill>
      <alignment horizontal="center" vertical="bottom" textRotation="0" wrapText="0" indent="0" justifyLastLine="0" shrinkToFit="0" readingOrder="0"/>
    </dxf>
    <dxf>
      <font>
        <b/>
        <strike val="0"/>
        <outline val="0"/>
        <shadow val="0"/>
        <u val="none"/>
        <vertAlign val="baseline"/>
        <sz val="11"/>
        <name val="Palatino Linotype"/>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patternFill>
      </fill>
      <alignment horizontal="center" vertical="bottom" textRotation="0" wrapText="0" indent="0" justifyLastLine="0" shrinkToFit="0" readingOrder="0"/>
    </dxf>
    <dxf>
      <font>
        <strike val="0"/>
        <outline val="0"/>
        <shadow val="0"/>
        <u val="none"/>
        <vertAlign val="baseline"/>
        <sz val="11"/>
        <color auto="1"/>
        <name val="Palatino Linotype"/>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patternFill>
      </fill>
      <alignment horizontal="center" vertical="bottom" textRotation="0" wrapText="0" indent="0" justifyLastLine="0" shrinkToFit="0" readingOrder="0"/>
    </dxf>
    <dxf>
      <font>
        <strike val="0"/>
        <outline val="0"/>
        <shadow val="0"/>
        <u val="none"/>
        <vertAlign val="baseline"/>
        <sz val="11"/>
        <color auto="1"/>
        <name val="Palatino Linotype"/>
        <scheme val="none"/>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name val="Palatino Linotype"/>
        <scheme val="none"/>
      </font>
    </dxf>
    <dxf>
      <font>
        <strike val="0"/>
        <outline val="0"/>
        <shadow val="0"/>
        <u val="none"/>
        <vertAlign val="baseline"/>
        <sz val="11"/>
        <name val="Palatino Linotype"/>
        <scheme val="none"/>
      </font>
    </dxf>
    <dxf>
      <font>
        <b val="0"/>
        <i val="0"/>
        <strike val="0"/>
        <condense val="0"/>
        <extend val="0"/>
        <outline val="0"/>
        <shadow val="0"/>
        <u val="none"/>
        <vertAlign val="baseline"/>
        <sz val="11"/>
        <color theme="1"/>
        <name val="Palatino Linotype"/>
        <scheme val="none"/>
      </font>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numFmt numFmtId="13" formatCode="0%"/>
      <fill>
        <patternFill patternType="solid">
          <fgColor indexed="64"/>
          <bgColor theme="9"/>
        </patternFill>
      </fill>
      <alignment horizontal="center" vertical="bottom" textRotation="0" wrapText="0" indent="0" justifyLastLine="0" shrinkToFit="0" readingOrder="0"/>
    </dxf>
    <dxf>
      <font>
        <b/>
        <strike val="0"/>
        <outline val="0"/>
        <shadow val="0"/>
        <u val="none"/>
        <vertAlign val="baseline"/>
        <sz val="11"/>
        <name val="Palatino Linotype"/>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patternFill>
      </fill>
      <alignment horizontal="center" vertical="bottom" textRotation="0" wrapText="0" indent="0" justifyLastLine="0" shrinkToFit="0" readingOrder="0"/>
    </dxf>
    <dxf>
      <font>
        <strike val="0"/>
        <outline val="0"/>
        <shadow val="0"/>
        <u val="none"/>
        <vertAlign val="baseline"/>
        <sz val="11"/>
        <color auto="1"/>
        <name val="Palatino Linotype"/>
        <scheme val="none"/>
      </font>
      <numFmt numFmtId="0" formatCode="General"/>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patternFill>
      </fill>
      <alignment horizontal="center" vertical="bottom" textRotation="0" wrapText="0" indent="0" justifyLastLine="0" shrinkToFit="0" readingOrder="0"/>
    </dxf>
    <dxf>
      <font>
        <strike val="0"/>
        <outline val="0"/>
        <shadow val="0"/>
        <u val="none"/>
        <vertAlign val="baseline"/>
        <sz val="8"/>
        <color auto="1"/>
        <name val="Palatino Linotype"/>
        <scheme val="none"/>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name val="Palatino Linotype"/>
        <scheme val="none"/>
      </font>
    </dxf>
    <dxf>
      <font>
        <strike val="0"/>
        <outline val="0"/>
        <shadow val="0"/>
        <u val="none"/>
        <vertAlign val="baseline"/>
        <sz val="11"/>
        <name val="Palatino Linotype"/>
        <scheme val="none"/>
      </font>
    </dxf>
    <dxf>
      <font>
        <b val="0"/>
        <i val="0"/>
        <strike val="0"/>
        <condense val="0"/>
        <extend val="0"/>
        <outline val="0"/>
        <shadow val="0"/>
        <u val="none"/>
        <vertAlign val="baseline"/>
        <sz val="11"/>
        <color theme="0"/>
        <name val="Calibri"/>
        <family val="2"/>
        <scheme val="minor"/>
      </font>
      <numFmt numFmtId="13" formatCode="0%"/>
      <fill>
        <patternFill patternType="solid">
          <fgColor indexed="64"/>
          <bgColor theme="9"/>
        </patternFill>
      </fill>
      <alignment horizontal="center" vertical="bottom" textRotation="0" wrapText="0" indent="0" justifyLastLine="0" shrinkToFit="0" readingOrder="0"/>
    </dxf>
    <dxf>
      <font>
        <b/>
        <strike val="0"/>
        <outline val="0"/>
        <shadow val="0"/>
        <u val="none"/>
        <vertAlign val="baseline"/>
        <sz val="11"/>
        <name val="Palatino Linotype"/>
        <scheme val="none"/>
      </font>
      <numFmt numFmtId="13" formatCode="0%"/>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patternFill>
      </fill>
      <alignment horizontal="center" vertical="bottom" textRotation="0" wrapText="0" indent="0" justifyLastLine="0" shrinkToFit="0" readingOrder="0"/>
    </dxf>
    <dxf>
      <font>
        <strike val="0"/>
        <outline val="0"/>
        <shadow val="0"/>
        <u val="none"/>
        <vertAlign val="baseline"/>
        <sz val="11"/>
        <name val="Palatino Linotype"/>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patternFill>
      </fill>
      <alignment horizontal="center" vertical="bottom" textRotation="0" wrapText="0" indent="0" justifyLastLine="0" shrinkToFit="0" readingOrder="0"/>
    </dxf>
    <dxf>
      <font>
        <strike val="0"/>
        <outline val="0"/>
        <shadow val="0"/>
        <u val="none"/>
        <vertAlign val="baseline"/>
        <sz val="11"/>
        <name val="Palatino Linotype"/>
        <scheme val="none"/>
      </font>
      <alignment horizontal="left" vertical="bottom" textRotation="0" wrapText="0" indent="0" justifyLastLine="0" shrinkToFit="0" readingOrder="0"/>
    </dxf>
    <dxf>
      <font>
        <strike val="0"/>
        <outline val="0"/>
        <shadow val="0"/>
        <u val="none"/>
        <vertAlign val="baseline"/>
        <sz val="11"/>
        <name val="Palatino Linotype"/>
        <scheme val="none"/>
      </font>
    </dxf>
    <dxf>
      <font>
        <strike val="0"/>
        <outline val="0"/>
        <shadow val="0"/>
        <u val="none"/>
        <vertAlign val="baseline"/>
        <sz val="11"/>
        <name val="Palatino Linotype"/>
        <scheme val="none"/>
      </font>
    </dxf>
    <dxf>
      <font>
        <b/>
        <i val="0"/>
        <strike val="0"/>
        <condense val="0"/>
        <extend val="0"/>
        <outline val="0"/>
        <shadow val="0"/>
        <u val="none"/>
        <vertAlign val="baseline"/>
        <sz val="11"/>
        <color theme="0"/>
        <name val="Calibri"/>
        <family val="2"/>
        <scheme val="minor"/>
      </font>
      <numFmt numFmtId="14" formatCode="0.00%"/>
      <fill>
        <patternFill patternType="solid">
          <fgColor indexed="64"/>
          <bgColor theme="9"/>
        </patternFill>
      </fill>
      <alignment horizontal="center" vertical="bottom" textRotation="0" wrapText="0" indent="0" justifyLastLine="0" shrinkToFit="0" readingOrder="0"/>
    </dxf>
    <dxf>
      <font>
        <b/>
        <strike val="0"/>
        <outline val="0"/>
        <shadow val="0"/>
        <u val="none"/>
        <vertAlign val="baseline"/>
        <sz val="11"/>
        <color theme="1"/>
        <name val="Palatino Linotype"/>
        <scheme val="none"/>
      </font>
      <numFmt numFmtId="169" formatCode="0.0%"/>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patternFill>
      </fill>
      <alignment horizontal="center" vertical="bottom" textRotation="0" wrapText="0" indent="0" justifyLastLine="0" shrinkToFit="0" readingOrder="0"/>
    </dxf>
    <dxf>
      <font>
        <strike val="0"/>
        <outline val="0"/>
        <shadow val="0"/>
        <u val="none"/>
        <vertAlign val="baseline"/>
        <sz val="11"/>
        <color theme="1"/>
        <name val="Palatino Linotype"/>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1"/>
        <color theme="0"/>
        <name val="Calibri"/>
        <family val="2"/>
        <scheme val="minor"/>
      </font>
      <fill>
        <patternFill patternType="solid">
          <fgColor indexed="64"/>
          <bgColor theme="9"/>
        </patternFill>
      </fill>
      <alignment horizontal="center" vertical="bottom" textRotation="0" wrapText="0" indent="0" justifyLastLine="0" shrinkToFit="0" readingOrder="0"/>
    </dxf>
    <dxf>
      <font>
        <strike val="0"/>
        <outline val="0"/>
        <shadow val="0"/>
        <u val="none"/>
        <vertAlign val="baseline"/>
        <sz val="11"/>
        <color theme="1"/>
        <name val="Palatino Linotype"/>
        <scheme val="none"/>
      </font>
      <fill>
        <patternFill patternType="none">
          <fgColor indexed="64"/>
          <bgColor indexed="65"/>
        </patternFill>
      </fill>
      <alignment horizontal="left" vertical="bottom" textRotation="0" wrapText="0" indent="0" justifyLastLine="0" shrinkToFit="0" readingOrder="0"/>
    </dxf>
    <dxf>
      <font>
        <strike val="0"/>
        <outline val="0"/>
        <shadow val="0"/>
        <u val="none"/>
        <vertAlign val="baseline"/>
        <sz val="11"/>
        <color theme="1"/>
        <name val="Palatino Linotype"/>
        <scheme val="none"/>
      </font>
    </dxf>
    <dxf>
      <font>
        <strike val="0"/>
        <outline val="0"/>
        <shadow val="0"/>
        <u val="none"/>
        <vertAlign val="baseline"/>
        <sz val="11"/>
        <name val="Palatino Linotype"/>
        <scheme val="none"/>
      </font>
    </dxf>
    <dxf>
      <numFmt numFmtId="14" formatCode="0.0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strike val="0"/>
        <outline val="0"/>
        <shadow val="0"/>
        <u val="none"/>
        <vertAlign val="baseline"/>
        <sz val="11"/>
        <name val="Palatino Linotype"/>
        <scheme val="none"/>
      </font>
    </dxf>
    <dxf>
      <font>
        <strike val="0"/>
        <outline val="0"/>
        <shadow val="0"/>
        <u val="none"/>
        <vertAlign val="baseline"/>
        <sz val="11"/>
        <name val="Palatino Linotype"/>
        <scheme val="none"/>
      </font>
      <alignment horizontal="center" vertical="bottom" textRotation="0" wrapText="0" indent="0" justifyLastLine="0" shrinkToFit="0" readingOrder="0"/>
    </dxf>
  </dxfs>
  <tableStyles count="0" defaultTableStyle="TableStyleMedium9" defaultPivotStyle="PivotStyleLight16"/>
  <colors>
    <mruColors>
      <color rgb="FF1E49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6.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cap="none" spc="50" normalizeH="0" baseline="0">
                <a:solidFill>
                  <a:schemeClr val="tx1">
                    <a:lumMod val="65000"/>
                    <a:lumOff val="35000"/>
                  </a:schemeClr>
                </a:solidFill>
                <a:latin typeface="+mj-lt"/>
                <a:ea typeface="+mj-ea"/>
                <a:cs typeface="+mj-cs"/>
              </a:defRPr>
            </a:pPr>
            <a:r>
              <a:rPr lang="en-US" sz="900"/>
              <a:t>Ministerio de Hacienda y Economía
Centro de Capacitación en Política y Gestión Fiscal
Departamento de Investigación y Publicaciones
Participantes
Acumulada al 1er Trimestre (Enero - Marzo) 2026</a:t>
            </a:r>
          </a:p>
        </c:rich>
      </c:tx>
      <c:overlay val="0"/>
      <c:spPr>
        <a:noFill/>
        <a:ln>
          <a:noFill/>
        </a:ln>
        <a:effectLst/>
      </c:spPr>
      <c:txPr>
        <a:bodyPr rot="0" spcFirstLastPara="1" vertOverflow="ellipsis" vert="horz" wrap="square" anchor="ctr" anchorCtr="1"/>
        <a:lstStyle/>
        <a:p>
          <a:pPr>
            <a:defRPr sz="900" b="0" i="0" u="none" strike="noStrike" kern="1200" cap="none" spc="50" normalizeH="0" baseline="0">
              <a:solidFill>
                <a:schemeClr val="tx1">
                  <a:lumMod val="65000"/>
                  <a:lumOff val="35000"/>
                </a:schemeClr>
              </a:solidFill>
              <a:latin typeface="+mj-lt"/>
              <a:ea typeface="+mj-ea"/>
              <a:cs typeface="+mj-cs"/>
            </a:defRPr>
          </a:pPr>
          <a:endParaRPr lang="es-DO"/>
        </a:p>
      </c:txPr>
    </c:title>
    <c:autoTitleDeleted val="0"/>
    <c:plotArea>
      <c:layout/>
      <c:barChart>
        <c:barDir val="col"/>
        <c:grouping val="clustered"/>
        <c:varyColors val="1"/>
        <c:ser>
          <c:idx val="0"/>
          <c:order val="0"/>
          <c:tx>
            <c:strRef>
              <c:f>'Acciones y Partici. Resumen'!$A$44</c:f>
              <c:strCache>
                <c:ptCount val="1"/>
                <c:pt idx="0">
                  <c:v>Enero - Marzo 2026</c:v>
                </c:pt>
              </c:strCache>
            </c:strRef>
          </c:tx>
          <c:spPr>
            <a:solidFill>
              <a:srgbClr val="1E497C"/>
            </a:solidFill>
          </c:spPr>
          <c:invertIfNegative val="1"/>
          <c:dPt>
            <c:idx val="0"/>
            <c:invertIfNegative val="1"/>
            <c:bubble3D val="0"/>
            <c:spPr>
              <a:solidFill>
                <a:srgbClr val="1E497C"/>
              </a:solidFill>
              <a:ln>
                <a:noFill/>
              </a:ln>
              <a:effectLst/>
            </c:spPr>
            <c:extLst>
              <c:ext xmlns:c16="http://schemas.microsoft.com/office/drawing/2014/chart" uri="{C3380CC4-5D6E-409C-BE32-E72D297353CC}">
                <c16:uniqueId val="{00000001-09F4-46FC-AA58-020ED083D66E}"/>
              </c:ext>
            </c:extLst>
          </c:dPt>
          <c:dPt>
            <c:idx val="1"/>
            <c:invertIfNegative val="1"/>
            <c:bubble3D val="0"/>
            <c:spPr>
              <a:solidFill>
                <a:srgbClr val="1E497C"/>
              </a:solidFill>
              <a:ln>
                <a:noFill/>
              </a:ln>
              <a:effectLst/>
            </c:spPr>
            <c:extLst>
              <c:ext xmlns:c16="http://schemas.microsoft.com/office/drawing/2014/chart" uri="{C3380CC4-5D6E-409C-BE32-E72D297353CC}">
                <c16:uniqueId val="{00000003-09F4-46FC-AA58-020ED083D66E}"/>
              </c:ext>
            </c:extLst>
          </c:dPt>
          <c:dPt>
            <c:idx val="2"/>
            <c:invertIfNegative val="1"/>
            <c:bubble3D val="0"/>
            <c:spPr>
              <a:solidFill>
                <a:srgbClr val="1E497C"/>
              </a:solidFill>
              <a:ln>
                <a:noFill/>
              </a:ln>
              <a:effectLst/>
            </c:spPr>
            <c:extLst>
              <c:ext xmlns:c16="http://schemas.microsoft.com/office/drawing/2014/chart" uri="{C3380CC4-5D6E-409C-BE32-E72D297353CC}">
                <c16:uniqueId val="{00000005-09F4-46FC-AA58-020ED083D66E}"/>
              </c:ext>
            </c:extLst>
          </c:dPt>
          <c:dPt>
            <c:idx val="3"/>
            <c:invertIfNegative val="1"/>
            <c:bubble3D val="0"/>
            <c:spPr>
              <a:solidFill>
                <a:srgbClr val="1E497C"/>
              </a:solidFill>
              <a:ln>
                <a:noFill/>
              </a:ln>
              <a:effectLst/>
            </c:spPr>
            <c:extLst>
              <c:ext xmlns:c16="http://schemas.microsoft.com/office/drawing/2014/chart" uri="{C3380CC4-5D6E-409C-BE32-E72D297353CC}">
                <c16:uniqueId val="{00000007-09F4-46FC-AA58-020ED083D66E}"/>
              </c:ext>
            </c:extLst>
          </c:dPt>
          <c:dPt>
            <c:idx val="4"/>
            <c:invertIfNegative val="1"/>
            <c:bubble3D val="0"/>
            <c:spPr>
              <a:solidFill>
                <a:srgbClr val="1E497C"/>
              </a:solidFill>
              <a:ln>
                <a:noFill/>
              </a:ln>
              <a:effectLst/>
            </c:spPr>
            <c:extLst>
              <c:ext xmlns:c16="http://schemas.microsoft.com/office/drawing/2014/chart" uri="{C3380CC4-5D6E-409C-BE32-E72D297353CC}">
                <c16:uniqueId val="{00000009-4D3A-4410-B4EE-938003005C5D}"/>
              </c:ext>
            </c:extLst>
          </c:dPt>
          <c:dLbls>
            <c:spPr>
              <a:noFill/>
              <a:ln>
                <a:noFill/>
              </a:ln>
              <a:effectLst/>
            </c:spPr>
            <c:txPr>
              <a:bodyPr rot="0" spcFirstLastPara="1" vertOverflow="ellipsis" vert="horz" wrap="square" lIns="38100" tIns="19050" rIns="38100" bIns="19050" anchor="ctr" anchorCtr="1">
                <a:spAutoFit/>
              </a:bodyPr>
              <a:lstStyle/>
              <a:p>
                <a:pPr>
                  <a:defRPr sz="800" b="1" i="0" u="none" strike="noStrike" kern="1200" baseline="0">
                    <a:solidFill>
                      <a:schemeClr val="tx1">
                        <a:lumMod val="75000"/>
                        <a:lumOff val="25000"/>
                      </a:schemeClr>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'Acciones y Partici. Resumen'!$B$44:$F$44</c:f>
              <c:strCache>
                <c:ptCount val="5"/>
                <c:pt idx="0">
                  <c:v>Solicitantes Admitidos Nuevos</c:v>
                </c:pt>
                <c:pt idx="1">
                  <c:v>Solicitantes Admitidos Reposiciones</c:v>
                </c:pt>
                <c:pt idx="2">
                  <c:v>Iniciados nuevos</c:v>
                </c:pt>
                <c:pt idx="3">
                  <c:v>En proceso de Iniciar</c:v>
                </c:pt>
                <c:pt idx="4">
                  <c:v>Concluidos</c:v>
                </c:pt>
              </c:strCache>
            </c:strRef>
          </c:cat>
          <c:val>
            <c:numRef>
              <c:f>'Acciones y Partici. Resumen'!$B$45:$F$45</c:f>
              <c:numCache>
                <c:formatCode>#,##0</c:formatCode>
                <c:ptCount val="5"/>
                <c:pt idx="0">
                  <c:v>3682</c:v>
                </c:pt>
                <c:pt idx="1">
                  <c:v>193</c:v>
                </c:pt>
                <c:pt idx="2">
                  <c:v>2195</c:v>
                </c:pt>
                <c:pt idx="3">
                  <c:v>1487</c:v>
                </c:pt>
                <c:pt idx="4">
                  <c:v>2062</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8-09F4-46FC-AA58-020ED083D66E}"/>
            </c:ext>
          </c:extLst>
        </c:ser>
        <c:dLbls>
          <c:showLegendKey val="0"/>
          <c:showVal val="0"/>
          <c:showCatName val="0"/>
          <c:showSerName val="0"/>
          <c:showPercent val="0"/>
          <c:showBubbleSize val="0"/>
        </c:dLbls>
        <c:gapWidth val="80"/>
        <c:overlap val="25"/>
        <c:axId val="780772079"/>
        <c:axId val="379313243"/>
      </c:barChart>
      <c:catAx>
        <c:axId val="780772079"/>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800" b="0" i="0" u="none" strike="noStrike" kern="1200" cap="none" spc="20" normalizeH="0" baseline="0">
                <a:solidFill>
                  <a:schemeClr val="tx1">
                    <a:lumMod val="65000"/>
                    <a:lumOff val="35000"/>
                  </a:schemeClr>
                </a:solidFill>
                <a:latin typeface="+mn-lt"/>
                <a:ea typeface="+mn-ea"/>
                <a:cs typeface="+mn-cs"/>
              </a:defRPr>
            </a:pPr>
            <a:endParaRPr lang="es-DO"/>
          </a:p>
        </c:txPr>
        <c:crossAx val="379313243"/>
        <c:crosses val="autoZero"/>
        <c:auto val="1"/>
        <c:lblAlgn val="ctr"/>
        <c:lblOffset val="100"/>
        <c:noMultiLvlLbl val="1"/>
      </c:catAx>
      <c:valAx>
        <c:axId val="379313243"/>
        <c:scaling>
          <c:orientation val="minMax"/>
        </c:scaling>
        <c:delete val="1"/>
        <c:axPos val="l"/>
        <c:title>
          <c:tx>
            <c:rich>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crossAx val="780772079"/>
        <c:crosses val="autoZero"/>
        <c:crossBetween val="between"/>
      </c:valAx>
      <c:spPr>
        <a:noFill/>
        <a:ln>
          <a:noFill/>
        </a:ln>
        <a:effectLst/>
      </c:spPr>
    </c:plotArea>
    <c:plotVisOnly val="1"/>
    <c:dispBlanksAs val="zero"/>
    <c:showDLblsOverMax val="1"/>
  </c:chart>
  <c:spPr>
    <a:solidFill>
      <a:schemeClr val="lt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8628189153123537"/>
          <c:y val="0.4197042937200417"/>
          <c:w val="0.77193919968919977"/>
          <c:h val="0.40842002857750892"/>
        </c:manualLayout>
      </c:layout>
      <c:barChart>
        <c:barDir val="col"/>
        <c:grouping val="clustered"/>
        <c:varyColors val="0"/>
        <c:ser>
          <c:idx val="0"/>
          <c:order val="0"/>
          <c:tx>
            <c:strRef>
              <c:f>'Postulantes Beca Capacitación'!$C$49</c:f>
              <c:strCache>
                <c:ptCount val="1"/>
                <c:pt idx="0">
                  <c:v>Porcentaje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D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'Postulantes Beca Capacitación'!$A$50:$A$52</c:f>
              <c:strCache>
                <c:ptCount val="3"/>
                <c:pt idx="0">
                  <c:v>Privado</c:v>
                </c:pt>
                <c:pt idx="1">
                  <c:v>Desempleados</c:v>
                </c:pt>
                <c:pt idx="2">
                  <c:v>Público</c:v>
                </c:pt>
              </c:strCache>
            </c:strRef>
          </c:cat>
          <c:val>
            <c:numRef>
              <c:f>'Postulantes Beca Capacitación'!$C$50:$C$52</c:f>
              <c:numCache>
                <c:formatCode>0%</c:formatCode>
                <c:ptCount val="3"/>
                <c:pt idx="0">
                  <c:v>0.36842105263157893</c:v>
                </c:pt>
                <c:pt idx="1">
                  <c:v>0.31578947368421051</c:v>
                </c:pt>
                <c:pt idx="2">
                  <c:v>0.31578947368421051</c:v>
                </c:pt>
              </c:numCache>
            </c:numRef>
          </c:val>
          <c:extLst>
            <c:ext xmlns:c16="http://schemas.microsoft.com/office/drawing/2014/chart" uri="{C3380CC4-5D6E-409C-BE32-E72D297353CC}">
              <c16:uniqueId val="{00000000-6303-4042-B309-0294D8E0379A}"/>
            </c:ext>
          </c:extLst>
        </c:ser>
        <c:dLbls>
          <c:dLblPos val="inEnd"/>
          <c:showLegendKey val="0"/>
          <c:showVal val="1"/>
          <c:showCatName val="0"/>
          <c:showSerName val="0"/>
          <c:showPercent val="0"/>
          <c:showBubbleSize val="0"/>
        </c:dLbls>
        <c:gapWidth val="100"/>
        <c:overlap val="-24"/>
        <c:axId val="228753072"/>
        <c:axId val="273134720"/>
      </c:barChart>
      <c:catAx>
        <c:axId val="228753072"/>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US"/>
                  <a:t>Institución / Trabajo</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s-D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DO"/>
          </a:p>
        </c:txPr>
        <c:crossAx val="273134720"/>
        <c:crosses val="autoZero"/>
        <c:auto val="1"/>
        <c:lblAlgn val="ctr"/>
        <c:lblOffset val="100"/>
        <c:noMultiLvlLbl val="0"/>
      </c:catAx>
      <c:valAx>
        <c:axId val="2731347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US"/>
                  <a:t>Porcentaje (%)</a:t>
                </a:r>
              </a:p>
            </c:rich>
          </c:tx>
          <c:layout>
            <c:manualLayout>
              <c:xMode val="edge"/>
              <c:yMode val="edge"/>
              <c:x val="2.4818764568764567E-2"/>
              <c:y val="0.3264265873015873"/>
            </c:manualLayout>
          </c:layout>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s-D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DO"/>
          </a:p>
        </c:txPr>
        <c:crossAx val="228753072"/>
        <c:crosses val="autoZero"/>
        <c:crossBetween val="between"/>
        <c:minorUnit val="0.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06714785651793"/>
          <c:y val="0.37074123697613265"/>
          <c:w val="0.84037729658792648"/>
          <c:h val="0.42744150481725035"/>
        </c:manualLayout>
      </c:layout>
      <c:barChart>
        <c:barDir val="col"/>
        <c:grouping val="clustered"/>
        <c:varyColors val="0"/>
        <c:ser>
          <c:idx val="0"/>
          <c:order val="0"/>
          <c:tx>
            <c:strRef>
              <c:f>'Postulantes Beca Capacitación'!$B$61</c:f>
              <c:strCache>
                <c:ptCount val="1"/>
                <c:pt idx="0">
                  <c:v>Cantidad </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'Postulantes Beca Capacitación'!$A$62:$A$64</c:f>
              <c:strCache>
                <c:ptCount val="3"/>
                <c:pt idx="0">
                  <c:v>50 %</c:v>
                </c:pt>
                <c:pt idx="1">
                  <c:v>75%</c:v>
                </c:pt>
                <c:pt idx="2">
                  <c:v>100%</c:v>
                </c:pt>
              </c:strCache>
            </c:strRef>
          </c:cat>
          <c:val>
            <c:numRef>
              <c:f>'Postulantes Beca Capacitación'!$B$62:$B$64</c:f>
              <c:numCache>
                <c:formatCode>General</c:formatCode>
                <c:ptCount val="3"/>
                <c:pt idx="0">
                  <c:v>3</c:v>
                </c:pt>
                <c:pt idx="1">
                  <c:v>0</c:v>
                </c:pt>
                <c:pt idx="2">
                  <c:v>16</c:v>
                </c:pt>
              </c:numCache>
            </c:numRef>
          </c:val>
          <c:extLst>
            <c:ext xmlns:c16="http://schemas.microsoft.com/office/drawing/2014/chart" uri="{C3380CC4-5D6E-409C-BE32-E72D297353CC}">
              <c16:uniqueId val="{00000000-DF83-4BFD-8A95-F8A521516C67}"/>
            </c:ext>
          </c:extLst>
        </c:ser>
        <c:dLbls>
          <c:dLblPos val="outEnd"/>
          <c:showLegendKey val="0"/>
          <c:showVal val="1"/>
          <c:showCatName val="0"/>
          <c:showSerName val="0"/>
          <c:showPercent val="0"/>
          <c:showBubbleSize val="0"/>
        </c:dLbls>
        <c:gapWidth val="100"/>
        <c:overlap val="-24"/>
        <c:axId val="272565072"/>
        <c:axId val="272563408"/>
      </c:barChart>
      <c:catAx>
        <c:axId val="272565072"/>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US"/>
                  <a:t>Porcentaje (%) Recomendado</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s-D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DO"/>
          </a:p>
        </c:txPr>
        <c:crossAx val="272563408"/>
        <c:crosses val="autoZero"/>
        <c:auto val="1"/>
        <c:lblAlgn val="ctr"/>
        <c:lblOffset val="100"/>
        <c:noMultiLvlLbl val="0"/>
      </c:catAx>
      <c:valAx>
        <c:axId val="2725634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US"/>
                  <a:t>Cantidad</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s-D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DO"/>
          </a:p>
        </c:txPr>
        <c:crossAx val="2725650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8710714867126526"/>
          <c:y val="0.34371780855225503"/>
          <c:w val="0.39395805981691634"/>
          <c:h val="0.46795897932816544"/>
        </c:manualLayout>
      </c:layout>
      <c:barChart>
        <c:barDir val="bar"/>
        <c:grouping val="clustered"/>
        <c:varyColors val="0"/>
        <c:ser>
          <c:idx val="0"/>
          <c:order val="0"/>
          <c:tx>
            <c:strRef>
              <c:f>'Postulantes Beca Capacitación'!$C$76</c:f>
              <c:strCache>
                <c:ptCount val="1"/>
                <c:pt idx="0">
                  <c:v>Porcentaje</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'Postulantes Beca Capacitación'!$A$77</c:f>
              <c:strCache>
                <c:ptCount val="1"/>
                <c:pt idx="0">
                  <c:v>Curso: Básico de Técnicas Aduaneras</c:v>
                </c:pt>
              </c:strCache>
            </c:strRef>
          </c:cat>
          <c:val>
            <c:numRef>
              <c:f>'Postulantes Beca Capacitación'!$C$77</c:f>
              <c:numCache>
                <c:formatCode>0%</c:formatCode>
                <c:ptCount val="1"/>
                <c:pt idx="0">
                  <c:v>1</c:v>
                </c:pt>
              </c:numCache>
            </c:numRef>
          </c:val>
          <c:extLst>
            <c:ext xmlns:c16="http://schemas.microsoft.com/office/drawing/2014/chart" uri="{C3380CC4-5D6E-409C-BE32-E72D297353CC}">
              <c16:uniqueId val="{00000000-AC9E-4002-AA89-B6A2AD637E01}"/>
            </c:ext>
          </c:extLst>
        </c:ser>
        <c:dLbls>
          <c:dLblPos val="outEnd"/>
          <c:showLegendKey val="0"/>
          <c:showVal val="1"/>
          <c:showCatName val="0"/>
          <c:showSerName val="0"/>
          <c:showPercent val="0"/>
          <c:showBubbleSize val="0"/>
        </c:dLbls>
        <c:gapWidth val="100"/>
        <c:axId val="361866448"/>
        <c:axId val="361866864"/>
      </c:barChart>
      <c:catAx>
        <c:axId val="361866448"/>
        <c:scaling>
          <c:orientation val="minMax"/>
        </c:scaling>
        <c:delete val="0"/>
        <c:axPos val="l"/>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US"/>
                  <a:t>Denominación </a:t>
                </a:r>
              </a:p>
            </c:rich>
          </c:tx>
          <c:layout>
            <c:manualLayout>
              <c:xMode val="edge"/>
              <c:yMode val="edge"/>
              <c:x val="2.2209079438310925E-2"/>
              <c:y val="0.38344827702483403"/>
            </c:manualLayout>
          </c:layout>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s-D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700" b="0" i="0" u="none" strike="noStrike" kern="1200" baseline="0">
                <a:solidFill>
                  <a:schemeClr val="tx1">
                    <a:lumMod val="50000"/>
                    <a:lumOff val="50000"/>
                  </a:schemeClr>
                </a:solidFill>
                <a:latin typeface="+mn-lt"/>
                <a:ea typeface="+mn-ea"/>
                <a:cs typeface="+mn-cs"/>
              </a:defRPr>
            </a:pPr>
            <a:endParaRPr lang="es-DO"/>
          </a:p>
        </c:txPr>
        <c:crossAx val="361866864"/>
        <c:crosses val="autoZero"/>
        <c:auto val="1"/>
        <c:lblAlgn val="ctr"/>
        <c:lblOffset val="100"/>
        <c:noMultiLvlLbl val="0"/>
      </c:catAx>
      <c:valAx>
        <c:axId val="36186686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s-DO"/>
                  <a:t>Porcentaje (%)</a:t>
                </a:r>
              </a:p>
            </c:rich>
          </c:tx>
          <c:layout>
            <c:manualLayout>
              <c:xMode val="edge"/>
              <c:yMode val="edge"/>
              <c:x val="0.66762351107901341"/>
              <c:y val="0.90832969894758109"/>
            </c:manualLayout>
          </c:layout>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s-D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DO"/>
          </a:p>
        </c:txPr>
        <c:crossAx val="361866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orientation="portrait"/>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548381452318461"/>
          <c:y val="0.32407407407407407"/>
          <c:w val="0.84396062992125986"/>
          <c:h val="0.47035505978419362"/>
        </c:manualLayout>
      </c:layout>
      <c:barChart>
        <c:barDir val="col"/>
        <c:grouping val="clustered"/>
        <c:varyColors val="0"/>
        <c:ser>
          <c:idx val="0"/>
          <c:order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trendline>
            <c:spPr>
              <a:ln w="9525" cap="rnd">
                <a:solidFill>
                  <a:schemeClr val="accent1"/>
                </a:solidFill>
              </a:ln>
              <a:effectLst/>
            </c:spPr>
            <c:trendlineType val="linear"/>
            <c:dispRSqr val="0"/>
            <c:dispEq val="0"/>
          </c:trendline>
          <c:cat>
            <c:strRef>
              <c:f>'Postulantes Beca Capacitación'!$A$88:$A$90</c:f>
              <c:strCache>
                <c:ptCount val="3"/>
                <c:pt idx="0">
                  <c:v>Enero</c:v>
                </c:pt>
                <c:pt idx="1">
                  <c:v>Febrero</c:v>
                </c:pt>
                <c:pt idx="2">
                  <c:v>Marzo</c:v>
                </c:pt>
              </c:strCache>
            </c:strRef>
          </c:cat>
          <c:val>
            <c:numRef>
              <c:f>'Postulantes Beca Capacitación'!$B$88:$B$90</c:f>
              <c:numCache>
                <c:formatCode>General</c:formatCode>
                <c:ptCount val="3"/>
                <c:pt idx="0">
                  <c:v>7</c:v>
                </c:pt>
                <c:pt idx="1">
                  <c:v>8</c:v>
                </c:pt>
                <c:pt idx="2">
                  <c:v>4</c:v>
                </c:pt>
              </c:numCache>
            </c:numRef>
          </c:val>
          <c:extLst>
            <c:ext xmlns:c16="http://schemas.microsoft.com/office/drawing/2014/chart" uri="{C3380CC4-5D6E-409C-BE32-E72D297353CC}">
              <c16:uniqueId val="{00000001-954B-4382-82E8-686DD3E256BD}"/>
            </c:ext>
          </c:extLst>
        </c:ser>
        <c:dLbls>
          <c:dLblPos val="outEnd"/>
          <c:showLegendKey val="0"/>
          <c:showVal val="1"/>
          <c:showCatName val="0"/>
          <c:showSerName val="0"/>
          <c:showPercent val="0"/>
          <c:showBubbleSize val="0"/>
        </c:dLbls>
        <c:gapWidth val="100"/>
        <c:overlap val="-24"/>
        <c:axId val="433121536"/>
        <c:axId val="433120552"/>
      </c:barChart>
      <c:catAx>
        <c:axId val="433121536"/>
        <c:scaling>
          <c:orientation val="minMax"/>
        </c:scaling>
        <c:delete val="0"/>
        <c:axPos val="b"/>
        <c:title>
          <c:tx>
            <c:rich>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US"/>
                  <a:t>Mes</a:t>
                </a:r>
              </a:p>
            </c:rich>
          </c:tx>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s-D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DO"/>
          </a:p>
        </c:txPr>
        <c:crossAx val="433120552"/>
        <c:crosses val="autoZero"/>
        <c:auto val="1"/>
        <c:lblAlgn val="ctr"/>
        <c:lblOffset val="100"/>
        <c:noMultiLvlLbl val="0"/>
      </c:catAx>
      <c:valAx>
        <c:axId val="4331205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n-US"/>
                  <a:t>Cantidad</a:t>
                </a:r>
              </a:p>
            </c:rich>
          </c:tx>
          <c:overlay val="0"/>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s-D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DO"/>
          </a:p>
        </c:txPr>
        <c:crossAx val="4331215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DO" sz="1200">
                <a:latin typeface="Palatino Linotype" panose="02040502050505030304" pitchFamily="18" charset="0"/>
              </a:rPr>
              <a:t>Becados en</a:t>
            </a:r>
            <a:r>
              <a:rPr lang="es-DO" sz="1200" baseline="0">
                <a:latin typeface="Palatino Linotype" panose="02040502050505030304" pitchFamily="18" charset="0"/>
              </a:rPr>
              <a:t> Capacitación por Sectores y Género</a:t>
            </a:r>
          </a:p>
          <a:p>
            <a:pPr>
              <a:defRPr/>
            </a:pPr>
            <a:r>
              <a:rPr lang="es-DO" sz="1200" baseline="0">
                <a:latin typeface="Palatino Linotype" panose="02040502050505030304" pitchFamily="18" charset="0"/>
              </a:rPr>
              <a:t>Acumulada al 1er Trimestre (Enero - Marzo) 2026</a:t>
            </a:r>
            <a:endParaRPr lang="es-DO" sz="1200">
              <a:latin typeface="Palatino Linotype" panose="02040502050505030304" pitchFamily="18" charset="0"/>
            </a:endParaRPr>
          </a:p>
        </c:rich>
      </c:tx>
      <c:layout>
        <c:manualLayout>
          <c:xMode val="edge"/>
          <c:yMode val="edge"/>
          <c:x val="0.29842448189746312"/>
          <c:y val="9.5598071388294271E-3"/>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DO"/>
        </a:p>
      </c:txPr>
    </c:title>
    <c:autoTitleDeleted val="0"/>
    <c:plotArea>
      <c:layout>
        <c:manualLayout>
          <c:layoutTarget val="inner"/>
          <c:xMode val="edge"/>
          <c:yMode val="edge"/>
          <c:x val="4.2712294096443344E-2"/>
          <c:y val="0.20341106817978274"/>
          <c:w val="0.93768602826935143"/>
          <c:h val="0.35983605421288539"/>
        </c:manualLayout>
      </c:layout>
      <c:barChart>
        <c:barDir val="col"/>
        <c:grouping val="clustered"/>
        <c:varyColors val="0"/>
        <c:ser>
          <c:idx val="0"/>
          <c:order val="0"/>
          <c:tx>
            <c:strRef>
              <c:f>'Becados en Capacitación'!$G$10</c:f>
              <c:strCache>
                <c:ptCount val="1"/>
                <c:pt idx="0">
                  <c:v>Curso: Básico de Técnicas Aduaneras</c:v>
                </c:pt>
              </c:strCache>
            </c:strRef>
          </c:tx>
          <c:spPr>
            <a:solidFill>
              <a:srgbClr val="1E497C"/>
            </a:solidFill>
            <a:ln w="9525" cap="flat" cmpd="sng" algn="ctr">
              <a:solidFill>
                <a:schemeClr val="lt1">
                  <a:alpha val="50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bg1"/>
                    </a:solidFill>
                    <a:latin typeface="+mn-lt"/>
                    <a:ea typeface="+mn-ea"/>
                    <a:cs typeface="+mn-cs"/>
                  </a:defRPr>
                </a:pPr>
                <a:endParaRPr lang="es-D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multiLvlStrRef>
              <c:f>'Becados en Capacitación'!$H$8:$L$9</c:f>
              <c:multiLvlStrCache>
                <c:ptCount val="5"/>
                <c:lvl>
                  <c:pt idx="0">
                    <c:v>Privado (Desempleados)</c:v>
                  </c:pt>
                  <c:pt idx="1">
                    <c:v>Público</c:v>
                  </c:pt>
                  <c:pt idx="2">
                    <c:v>Privado</c:v>
                  </c:pt>
                  <c:pt idx="3">
                    <c:v>Masculino</c:v>
                  </c:pt>
                  <c:pt idx="4">
                    <c:v>Femenino</c:v>
                  </c:pt>
                </c:lvl>
                <c:lvl>
                  <c:pt idx="0">
                    <c:v>Sectores </c:v>
                  </c:pt>
                  <c:pt idx="3">
                    <c:v>Género</c:v>
                  </c:pt>
                </c:lvl>
              </c:multiLvlStrCache>
            </c:multiLvlStrRef>
          </c:cat>
          <c:val>
            <c:numRef>
              <c:f>'Becados en Capacitación'!$H$10:$L$10</c:f>
              <c:numCache>
                <c:formatCode>General</c:formatCode>
                <c:ptCount val="5"/>
                <c:pt idx="0">
                  <c:v>6</c:v>
                </c:pt>
                <c:pt idx="1">
                  <c:v>6</c:v>
                </c:pt>
                <c:pt idx="2">
                  <c:v>7</c:v>
                </c:pt>
                <c:pt idx="3">
                  <c:v>7</c:v>
                </c:pt>
                <c:pt idx="4">
                  <c:v>12</c:v>
                </c:pt>
              </c:numCache>
            </c:numRef>
          </c:val>
          <c:extLst>
            <c:ext xmlns:c16="http://schemas.microsoft.com/office/drawing/2014/chart" uri="{C3380CC4-5D6E-409C-BE32-E72D297353CC}">
              <c16:uniqueId val="{00000000-73F1-4427-89CD-8608B3224C5A}"/>
            </c:ext>
          </c:extLst>
        </c:ser>
        <c:dLbls>
          <c:dLblPos val="inEnd"/>
          <c:showLegendKey val="0"/>
          <c:showVal val="1"/>
          <c:showCatName val="0"/>
          <c:showSerName val="0"/>
          <c:showPercent val="0"/>
          <c:showBubbleSize val="0"/>
        </c:dLbls>
        <c:gapWidth val="65"/>
        <c:axId val="976157888"/>
        <c:axId val="976164128"/>
      </c:barChart>
      <c:catAx>
        <c:axId val="97615788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DO"/>
          </a:p>
        </c:txPr>
        <c:crossAx val="976164128"/>
        <c:crosses val="autoZero"/>
        <c:auto val="1"/>
        <c:lblAlgn val="ctr"/>
        <c:lblOffset val="100"/>
        <c:noMultiLvlLbl val="0"/>
      </c:catAx>
      <c:valAx>
        <c:axId val="976164128"/>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976157888"/>
        <c:crosses val="autoZero"/>
        <c:crossBetween val="between"/>
      </c:valAx>
      <c:spPr>
        <a:noFill/>
        <a:ln>
          <a:noFill/>
        </a:ln>
        <a:effectLst/>
      </c:spPr>
    </c:plotArea>
    <c:legend>
      <c:legendPos val="b"/>
      <c:layout>
        <c:manualLayout>
          <c:xMode val="edge"/>
          <c:yMode val="edge"/>
          <c:x val="0.27218671902715424"/>
          <c:y val="0.87002248423898942"/>
          <c:w val="0.46566649439354757"/>
          <c:h val="4.9991567535642038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DO"/>
        </a:p>
      </c:txPr>
    </c:legend>
    <c:plotVisOnly val="1"/>
    <c:dispBlanksAs val="gap"/>
    <c:showDLblsOverMax val="0"/>
  </c:chart>
  <c:spPr>
    <a:noFill/>
    <a:ln w="9525" cap="flat" cmpd="sng" algn="ctr">
      <a:solidFill>
        <a:schemeClr val="dk1">
          <a:lumMod val="25000"/>
          <a:lumOff val="75000"/>
        </a:schemeClr>
      </a:solidFill>
      <a:round/>
    </a:ln>
    <a:effectLst/>
  </c:spPr>
  <c:txPr>
    <a:bodyPr/>
    <a:lstStyle/>
    <a:p>
      <a:pPr>
        <a:defRPr/>
      </a:pPr>
      <a:endParaRPr lang="es-D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all" spc="150" baseline="0">
                <a:solidFill>
                  <a:schemeClr val="tx1">
                    <a:lumMod val="50000"/>
                    <a:lumOff val="50000"/>
                  </a:schemeClr>
                </a:solidFill>
                <a:latin typeface="+mn-lt"/>
                <a:ea typeface="+mn-ea"/>
                <a:cs typeface="+mn-cs"/>
              </a:defRPr>
            </a:pPr>
            <a:r>
              <a:rPr lang="en-US" sz="1100" b="1">
                <a:latin typeface="Palatino Linotype" panose="02040502050505030304" pitchFamily="18" charset="0"/>
              </a:rPr>
              <a:t>Monto Subsidiado por el Estado</a:t>
            </a:r>
          </a:p>
          <a:p>
            <a:pPr>
              <a:defRPr sz="1100"/>
            </a:pPr>
            <a:r>
              <a:rPr lang="en-US" sz="1100" b="0">
                <a:latin typeface="Palatino Linotype" panose="02040502050505030304" pitchFamily="18" charset="0"/>
              </a:rPr>
              <a:t>Acumulada al 1er Trimestre (Enero - Marzo) 2026</a:t>
            </a:r>
          </a:p>
        </c:rich>
      </c:tx>
      <c:overlay val="0"/>
      <c:spPr>
        <a:noFill/>
        <a:ln>
          <a:noFill/>
        </a:ln>
        <a:effectLst/>
      </c:spPr>
      <c:txPr>
        <a:bodyPr rot="0" spcFirstLastPara="1" vertOverflow="ellipsis" vert="horz" wrap="square" anchor="ctr" anchorCtr="1"/>
        <a:lstStyle/>
        <a:p>
          <a:pPr>
            <a:defRPr sz="1100" b="1" i="0" u="none" strike="noStrike" kern="1200" cap="all" spc="150" baseline="0">
              <a:solidFill>
                <a:schemeClr val="tx1">
                  <a:lumMod val="50000"/>
                  <a:lumOff val="50000"/>
                </a:schemeClr>
              </a:solidFill>
              <a:latin typeface="+mn-lt"/>
              <a:ea typeface="+mn-ea"/>
              <a:cs typeface="+mn-cs"/>
            </a:defRPr>
          </a:pPr>
          <a:endParaRPr lang="es-DO"/>
        </a:p>
      </c:txPr>
    </c:title>
    <c:autoTitleDeleted val="0"/>
    <c:view3D>
      <c:rotX val="0"/>
      <c:rotY val="0"/>
      <c:depthPercent val="100"/>
      <c:rAngAx val="0"/>
      <c:perspective val="10"/>
    </c:view3D>
    <c:floor>
      <c:thickness val="0"/>
      <c:spPr>
        <a:solidFill>
          <a:schemeClr val="lt1"/>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34707845513024299"/>
          <c:y val="0.30201733618760446"/>
          <c:w val="0.43544110687126264"/>
          <c:h val="0.56038130429272004"/>
        </c:manualLayout>
      </c:layout>
      <c:bar3DChart>
        <c:barDir val="bar"/>
        <c:grouping val="clustered"/>
        <c:varyColors val="0"/>
        <c:ser>
          <c:idx val="0"/>
          <c:order val="0"/>
          <c:tx>
            <c:strRef>
              <c:f>'Becados en Capacitación'!$N$8</c:f>
              <c:strCache>
                <c:ptCount val="1"/>
                <c:pt idx="0">
                  <c:v>Monto Subsidiado por el Estado</c:v>
                </c:pt>
              </c:strCache>
            </c:strRef>
          </c:tx>
          <c:spPr>
            <a:pattFill prst="ltDnDiag">
              <a:fgClr>
                <a:schemeClr val="accent1"/>
              </a:fgClr>
              <a:bgClr>
                <a:schemeClr val="accent1">
                  <a:lumMod val="20000"/>
                  <a:lumOff val="80000"/>
                </a:schemeClr>
              </a:bgClr>
            </a:pattFill>
            <a:ln>
              <a:solidFill>
                <a:schemeClr val="accent1"/>
              </a:solidFill>
            </a:ln>
            <a:effectLst/>
            <a:sp3d>
              <a:contourClr>
                <a:schemeClr val="accent1"/>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'Becados en Capacitación'!$G$10</c:f>
              <c:strCache>
                <c:ptCount val="1"/>
                <c:pt idx="0">
                  <c:v>Curso: Básico de Técnicas Aduaneras</c:v>
                </c:pt>
              </c:strCache>
            </c:strRef>
          </c:cat>
          <c:val>
            <c:numRef>
              <c:f>'Becados en Capacitación'!$N$10</c:f>
              <c:numCache>
                <c:formatCode>_("RD$"* #,##0.00_);_("RD$"* \(#,##0.00\);_("RD$"* "-"??_);_(@_)</c:formatCode>
                <c:ptCount val="1"/>
                <c:pt idx="0">
                  <c:v>245010</c:v>
                </c:pt>
              </c:numCache>
            </c:numRef>
          </c:val>
          <c:extLst>
            <c:ext xmlns:c16="http://schemas.microsoft.com/office/drawing/2014/chart" uri="{C3380CC4-5D6E-409C-BE32-E72D297353CC}">
              <c16:uniqueId val="{00000000-39A9-4F10-9A4E-3BCCC70ACD22}"/>
            </c:ext>
          </c:extLst>
        </c:ser>
        <c:dLbls>
          <c:showLegendKey val="0"/>
          <c:showVal val="0"/>
          <c:showCatName val="0"/>
          <c:showSerName val="0"/>
          <c:showPercent val="0"/>
          <c:showBubbleSize val="0"/>
        </c:dLbls>
        <c:gapWidth val="160"/>
        <c:gapDepth val="0"/>
        <c:shape val="box"/>
        <c:axId val="1226633184"/>
        <c:axId val="1226620704"/>
        <c:axId val="0"/>
      </c:bar3DChart>
      <c:catAx>
        <c:axId val="1226633184"/>
        <c:scaling>
          <c:orientation val="minMax"/>
        </c:scaling>
        <c:delete val="0"/>
        <c:axPos val="l"/>
        <c:title>
          <c:tx>
            <c:rich>
              <a:bodyPr rot="-54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r>
                  <a:rPr lang="en-US"/>
                  <a:t>Programas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D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DO"/>
          </a:p>
        </c:txPr>
        <c:crossAx val="1226620704"/>
        <c:crosses val="autoZero"/>
        <c:auto val="1"/>
        <c:lblAlgn val="ctr"/>
        <c:lblOffset val="100"/>
        <c:noMultiLvlLbl val="0"/>
      </c:catAx>
      <c:valAx>
        <c:axId val="1226620704"/>
        <c:scaling>
          <c:orientation val="minMax"/>
        </c:scaling>
        <c:delete val="0"/>
        <c:axPos val="b"/>
        <c:title>
          <c:tx>
            <c:rich>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s-DO" sz="1050"/>
                  <a:t>Monto en RD$</a:t>
                </a:r>
              </a:p>
            </c:rich>
          </c:tx>
          <c:layout>
            <c:manualLayout>
              <c:xMode val="edge"/>
              <c:yMode val="edge"/>
              <c:x val="0.51753341149188847"/>
              <c:y val="0.90597576049076978"/>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s-DO"/>
            </a:p>
          </c:txPr>
        </c:title>
        <c:numFmt formatCode="_(&quot;RD$&quot;* #,##0.00_);_(&quot;RD$&quot;* \(#,##0.00\);_(&quot;RD$&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400" b="0" i="0" u="none" strike="noStrike" kern="1200" baseline="0">
                <a:solidFill>
                  <a:schemeClr val="tx1">
                    <a:lumMod val="65000"/>
                    <a:lumOff val="35000"/>
                  </a:schemeClr>
                </a:solidFill>
                <a:latin typeface="+mn-lt"/>
                <a:ea typeface="+mn-ea"/>
                <a:cs typeface="+mn-cs"/>
              </a:defRPr>
            </a:pPr>
            <a:endParaRPr lang="es-DO"/>
          </a:p>
        </c:txPr>
        <c:crossAx val="12266331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DO" sz="1200" b="1"/>
              <a:t>Acciones de Capacitación Culminadas por Tipo de Programación, Sector</a:t>
            </a:r>
            <a:r>
              <a:rPr lang="es-DO" sz="1200" b="1" baseline="0"/>
              <a:t> y</a:t>
            </a:r>
            <a:r>
              <a:rPr lang="es-DO" sz="1200" b="1"/>
              <a:t> Modalidad, 1er Trimestre 2026</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barChart>
        <c:barDir val="col"/>
        <c:grouping val="stacked"/>
        <c:varyColors val="0"/>
        <c:ser>
          <c:idx val="0"/>
          <c:order val="0"/>
          <c:tx>
            <c:strRef>
              <c:f>'[1]Grafico de 1er Trimestre 2026'!$C$3</c:f>
              <c:strCache>
                <c:ptCount val="1"/>
                <c:pt idx="0">
                  <c:v>Presencial</c:v>
                </c:pt>
              </c:strCache>
            </c:strRef>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lumMod val="95000"/>
                      </a:schemeClr>
                    </a:solidFill>
                    <a:latin typeface="+mn-lt"/>
                    <a:ea typeface="+mn-ea"/>
                    <a:cs typeface="+mn-cs"/>
                  </a:defRPr>
                </a:pPr>
                <a:endParaRPr lang="es-D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'[1]Grafico de 1er Trimestre 2026'!$A$4:$B$13</c:f>
              <c:multiLvlStrCache>
                <c:ptCount val="10"/>
                <c:lvl>
                  <c:pt idx="0">
                    <c:v>Ministerio de Hacienda y Economía</c:v>
                  </c:pt>
                  <c:pt idx="1">
                    <c:v>Público</c:v>
                  </c:pt>
                  <c:pt idx="2">
                    <c:v>Privado</c:v>
                  </c:pt>
                  <c:pt idx="3">
                    <c:v>Público y Privado</c:v>
                  </c:pt>
                  <c:pt idx="4">
                    <c:v>Otros</c:v>
                  </c:pt>
                  <c:pt idx="5">
                    <c:v>Ministerio de Hacienda y Economía</c:v>
                  </c:pt>
                  <c:pt idx="6">
                    <c:v>Público</c:v>
                  </c:pt>
                  <c:pt idx="7">
                    <c:v>Privado</c:v>
                  </c:pt>
                  <c:pt idx="8">
                    <c:v>Público y Privado</c:v>
                  </c:pt>
                  <c:pt idx="9">
                    <c:v>Otros</c:v>
                  </c:pt>
                </c:lvl>
                <c:lvl>
                  <c:pt idx="0">
                    <c:v>Regular</c:v>
                  </c:pt>
                  <c:pt idx="5">
                    <c:v>Abierta</c:v>
                  </c:pt>
                </c:lvl>
              </c:multiLvlStrCache>
            </c:multiLvlStrRef>
          </c:cat>
          <c:val>
            <c:numRef>
              <c:f>'[1]Grafico de 1er Trimestre 2026'!$C$4:$C$13</c:f>
              <c:numCache>
                <c:formatCode>General</c:formatCode>
                <c:ptCount val="10"/>
                <c:pt idx="0">
                  <c:v>1</c:v>
                </c:pt>
                <c:pt idx="1">
                  <c:v>26</c:v>
                </c:pt>
                <c:pt idx="2">
                  <c:v>10</c:v>
                </c:pt>
                <c:pt idx="3">
                  <c:v>1</c:v>
                </c:pt>
                <c:pt idx="4">
                  <c:v>0</c:v>
                </c:pt>
                <c:pt idx="5">
                  <c:v>3</c:v>
                </c:pt>
                <c:pt idx="6">
                  <c:v>8</c:v>
                </c:pt>
                <c:pt idx="7">
                  <c:v>8</c:v>
                </c:pt>
                <c:pt idx="8">
                  <c:v>0</c:v>
                </c:pt>
                <c:pt idx="9">
                  <c:v>0</c:v>
                </c:pt>
              </c:numCache>
            </c:numRef>
          </c:val>
          <c:extLst>
            <c:ext xmlns:c16="http://schemas.microsoft.com/office/drawing/2014/chart" uri="{C3380CC4-5D6E-409C-BE32-E72D297353CC}">
              <c16:uniqueId val="{00000000-5A11-4271-8022-6195B2FCF805}"/>
            </c:ext>
          </c:extLst>
        </c:ser>
        <c:ser>
          <c:idx val="1"/>
          <c:order val="1"/>
          <c:tx>
            <c:strRef>
              <c:f>'[1]Grafico de 1er Trimestre 2026'!$D$3</c:f>
              <c:strCache>
                <c:ptCount val="1"/>
                <c:pt idx="0">
                  <c:v>Virtual</c:v>
                </c:pt>
              </c:strCache>
            </c:strRef>
          </c:tx>
          <c:spPr>
            <a:solidFill>
              <a:schemeClr val="bg1">
                <a:lumMod val="6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'[1]Grafico de 1er Trimestre 2026'!$A$4:$B$13</c:f>
              <c:multiLvlStrCache>
                <c:ptCount val="10"/>
                <c:lvl>
                  <c:pt idx="0">
                    <c:v>Ministerio de Hacienda y Economía</c:v>
                  </c:pt>
                  <c:pt idx="1">
                    <c:v>Público</c:v>
                  </c:pt>
                  <c:pt idx="2">
                    <c:v>Privado</c:v>
                  </c:pt>
                  <c:pt idx="3">
                    <c:v>Público y Privado</c:v>
                  </c:pt>
                  <c:pt idx="4">
                    <c:v>Otros</c:v>
                  </c:pt>
                  <c:pt idx="5">
                    <c:v>Ministerio de Hacienda y Economía</c:v>
                  </c:pt>
                  <c:pt idx="6">
                    <c:v>Público</c:v>
                  </c:pt>
                  <c:pt idx="7">
                    <c:v>Privado</c:v>
                  </c:pt>
                  <c:pt idx="8">
                    <c:v>Público y Privado</c:v>
                  </c:pt>
                  <c:pt idx="9">
                    <c:v>Otros</c:v>
                  </c:pt>
                </c:lvl>
                <c:lvl>
                  <c:pt idx="0">
                    <c:v>Regular</c:v>
                  </c:pt>
                  <c:pt idx="5">
                    <c:v>Abierta</c:v>
                  </c:pt>
                </c:lvl>
              </c:multiLvlStrCache>
            </c:multiLvlStrRef>
          </c:cat>
          <c:val>
            <c:numRef>
              <c:f>'[1]Grafico de 1er Trimestre 2026'!$D$4:$D$13</c:f>
              <c:numCache>
                <c:formatCode>General</c:formatCode>
                <c:ptCount val="10"/>
                <c:pt idx="0">
                  <c:v>0</c:v>
                </c:pt>
                <c:pt idx="1">
                  <c:v>5</c:v>
                </c:pt>
                <c:pt idx="2">
                  <c:v>3</c:v>
                </c:pt>
                <c:pt idx="3">
                  <c:v>1</c:v>
                </c:pt>
                <c:pt idx="4">
                  <c:v>0</c:v>
                </c:pt>
                <c:pt idx="5">
                  <c:v>0</c:v>
                </c:pt>
                <c:pt idx="6">
                  <c:v>2</c:v>
                </c:pt>
                <c:pt idx="7">
                  <c:v>1</c:v>
                </c:pt>
                <c:pt idx="8">
                  <c:v>0</c:v>
                </c:pt>
                <c:pt idx="9">
                  <c:v>0</c:v>
                </c:pt>
              </c:numCache>
            </c:numRef>
          </c:val>
          <c:extLst>
            <c:ext xmlns:c16="http://schemas.microsoft.com/office/drawing/2014/chart" uri="{C3380CC4-5D6E-409C-BE32-E72D297353CC}">
              <c16:uniqueId val="{00000001-5A11-4271-8022-6195B2FCF805}"/>
            </c:ext>
          </c:extLst>
        </c:ser>
        <c:dLbls>
          <c:dLblPos val="ctr"/>
          <c:showLegendKey val="0"/>
          <c:showVal val="1"/>
          <c:showCatName val="0"/>
          <c:showSerName val="0"/>
          <c:showPercent val="0"/>
          <c:showBubbleSize val="0"/>
        </c:dLbls>
        <c:gapWidth val="150"/>
        <c:overlap val="100"/>
        <c:axId val="1316269856"/>
        <c:axId val="1316265056"/>
      </c:barChart>
      <c:catAx>
        <c:axId val="131626985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Gotham" pitchFamily="50" charset="0"/>
                <a:ea typeface="+mn-ea"/>
                <a:cs typeface="Gotham" pitchFamily="50" charset="0"/>
              </a:defRPr>
            </a:pPr>
            <a:endParaRPr lang="es-DO"/>
          </a:p>
        </c:txPr>
        <c:crossAx val="1316265056"/>
        <c:crosses val="autoZero"/>
        <c:auto val="1"/>
        <c:lblAlgn val="ctr"/>
        <c:lblOffset val="100"/>
        <c:noMultiLvlLbl val="0"/>
      </c:catAx>
      <c:valAx>
        <c:axId val="1316265056"/>
        <c:scaling>
          <c:orientation val="minMax"/>
        </c:scaling>
        <c:delete val="1"/>
        <c:axPos val="l"/>
        <c:numFmt formatCode="General" sourceLinked="1"/>
        <c:majorTickMark val="out"/>
        <c:minorTickMark val="none"/>
        <c:tickLblPos val="nextTo"/>
        <c:crossAx val="1316269856"/>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DO" sz="1200" b="1"/>
              <a:t>Participantes Culminados por Tipo de Programación</a:t>
            </a:r>
            <a:r>
              <a:rPr lang="es-DO" sz="1200" b="1" baseline="0"/>
              <a:t> y</a:t>
            </a:r>
            <a:r>
              <a:rPr lang="es-DO" sz="1200" b="1"/>
              <a:t> Sector,  </a:t>
            </a:r>
            <a:r>
              <a:rPr lang="es-DO" sz="1200" b="1">
                <a:solidFill>
                  <a:schemeClr val="tx2">
                    <a:lumMod val="75000"/>
                    <a:lumOff val="25000"/>
                  </a:schemeClr>
                </a:solidFill>
              </a:rPr>
              <a:t>Modalidad Presencial</a:t>
            </a:r>
            <a:r>
              <a:rPr lang="es-DO" sz="1200" b="1"/>
              <a:t>. </a:t>
            </a:r>
            <a:r>
              <a:rPr lang="es-DO" sz="1200" b="1" i="0" u="none" strike="noStrike" baseline="0">
                <a:effectLst/>
              </a:rPr>
              <a:t>1er Trimestre 2026</a:t>
            </a:r>
            <a:endParaRPr lang="es-DO" sz="12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manualLayout>
          <c:layoutTarget val="inner"/>
          <c:xMode val="edge"/>
          <c:yMode val="edge"/>
          <c:x val="1.9766394328106014E-2"/>
          <c:y val="0.14835417397972922"/>
          <c:w val="0.96046721134378799"/>
          <c:h val="0.43720384951881014"/>
        </c:manualLayout>
      </c:layout>
      <c:barChart>
        <c:barDir val="col"/>
        <c:grouping val="clustered"/>
        <c:varyColors val="0"/>
        <c:ser>
          <c:idx val="0"/>
          <c:order val="0"/>
          <c:tx>
            <c:strRef>
              <c:f>'[2]1er Trimestre 2026'!$C$42</c:f>
              <c:strCache>
                <c:ptCount val="1"/>
                <c:pt idx="0">
                  <c:v>Masculino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'[2]1er Trimestre 2026'!$A$43:$B$52</c15:sqref>
                  </c15:fullRef>
                </c:ext>
              </c:extLst>
              <c:f>('[2]1er Trimestre 2026'!$A$43:$B$46,'[2]1er Trimestre 2026'!$A$48:$B$52)</c:f>
              <c:multiLvlStrCache>
                <c:ptCount val="9"/>
                <c:lvl>
                  <c:pt idx="0">
                    <c:v>Ministerio de Hacienda y Economía</c:v>
                  </c:pt>
                  <c:pt idx="1">
                    <c:v>Público</c:v>
                  </c:pt>
                  <c:pt idx="2">
                    <c:v>Privado</c:v>
                  </c:pt>
                  <c:pt idx="3">
                    <c:v>Público y Privado</c:v>
                  </c:pt>
                  <c:pt idx="4">
                    <c:v>Ministerio de Hacienda y Economía</c:v>
                  </c:pt>
                  <c:pt idx="5">
                    <c:v>Público</c:v>
                  </c:pt>
                  <c:pt idx="6">
                    <c:v>Privado</c:v>
                  </c:pt>
                  <c:pt idx="7">
                    <c:v>Público y Privado</c:v>
                  </c:pt>
                  <c:pt idx="8">
                    <c:v>Subtotal Abierto</c:v>
                  </c:pt>
                </c:lvl>
                <c:lvl>
                  <c:pt idx="0">
                    <c:v>Regular</c:v>
                  </c:pt>
                  <c:pt idx="4">
                    <c:v>Abierto</c:v>
                  </c:pt>
                </c:lvl>
              </c:multiLvlStrCache>
            </c:multiLvlStrRef>
          </c:cat>
          <c:val>
            <c:numRef>
              <c:extLst>
                <c:ext xmlns:c15="http://schemas.microsoft.com/office/drawing/2012/chart" uri="{02D57815-91ED-43cb-92C2-25804820EDAC}">
                  <c15:fullRef>
                    <c15:sqref>'[2]1er Trimestre 2026'!$C$43:$C$51</c15:sqref>
                  </c15:fullRef>
                </c:ext>
              </c:extLst>
              <c:f>('[2]1er Trimestre 2026'!$C$43:$C$46,'[2]1er Trimestre 2026'!$C$48:$C$51)</c:f>
              <c:numCache>
                <c:formatCode>General</c:formatCode>
                <c:ptCount val="8"/>
                <c:pt idx="0">
                  <c:v>7</c:v>
                </c:pt>
                <c:pt idx="1">
                  <c:v>173</c:v>
                </c:pt>
                <c:pt idx="2">
                  <c:v>123</c:v>
                </c:pt>
                <c:pt idx="3">
                  <c:v>4</c:v>
                </c:pt>
                <c:pt idx="4">
                  <c:v>120</c:v>
                </c:pt>
                <c:pt idx="5">
                  <c:v>80</c:v>
                </c:pt>
                <c:pt idx="6">
                  <c:v>151</c:v>
                </c:pt>
              </c:numCache>
            </c:numRef>
          </c:val>
          <c:extLst>
            <c:ext xmlns:c16="http://schemas.microsoft.com/office/drawing/2014/chart" uri="{C3380CC4-5D6E-409C-BE32-E72D297353CC}">
              <c16:uniqueId val="{00000000-25E8-4273-9AC9-C848BB0EA961}"/>
            </c:ext>
          </c:extLst>
        </c:ser>
        <c:ser>
          <c:idx val="1"/>
          <c:order val="1"/>
          <c:tx>
            <c:strRef>
              <c:f>'[2]1er Trimestre 2026'!$D$42</c:f>
              <c:strCache>
                <c:ptCount val="1"/>
                <c:pt idx="0">
                  <c:v>Femenino</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'[2]1er Trimestre 2026'!$A$43:$B$52</c15:sqref>
                  </c15:fullRef>
                </c:ext>
              </c:extLst>
              <c:f>('[2]1er Trimestre 2026'!$A$43:$B$46,'[2]1er Trimestre 2026'!$A$48:$B$52)</c:f>
              <c:multiLvlStrCache>
                <c:ptCount val="9"/>
                <c:lvl>
                  <c:pt idx="0">
                    <c:v>Ministerio de Hacienda y Economía</c:v>
                  </c:pt>
                  <c:pt idx="1">
                    <c:v>Público</c:v>
                  </c:pt>
                  <c:pt idx="2">
                    <c:v>Privado</c:v>
                  </c:pt>
                  <c:pt idx="3">
                    <c:v>Público y Privado</c:v>
                  </c:pt>
                  <c:pt idx="4">
                    <c:v>Ministerio de Hacienda y Economía</c:v>
                  </c:pt>
                  <c:pt idx="5">
                    <c:v>Público</c:v>
                  </c:pt>
                  <c:pt idx="6">
                    <c:v>Privado</c:v>
                  </c:pt>
                  <c:pt idx="7">
                    <c:v>Público y Privado</c:v>
                  </c:pt>
                  <c:pt idx="8">
                    <c:v>Subtotal Abierto</c:v>
                  </c:pt>
                </c:lvl>
                <c:lvl>
                  <c:pt idx="0">
                    <c:v>Regular</c:v>
                  </c:pt>
                  <c:pt idx="4">
                    <c:v>Abierto</c:v>
                  </c:pt>
                </c:lvl>
              </c:multiLvlStrCache>
            </c:multiLvlStrRef>
          </c:cat>
          <c:val>
            <c:numRef>
              <c:extLst>
                <c:ext xmlns:c15="http://schemas.microsoft.com/office/drawing/2012/chart" uri="{02D57815-91ED-43cb-92C2-25804820EDAC}">
                  <c15:fullRef>
                    <c15:sqref>'[2]1er Trimestre 2026'!$D$43:$D$51</c15:sqref>
                  </c15:fullRef>
                </c:ext>
              </c:extLst>
              <c:f>('[2]1er Trimestre 2026'!$D$43:$D$46,'[2]1er Trimestre 2026'!$D$48:$D$51)</c:f>
              <c:numCache>
                <c:formatCode>General</c:formatCode>
                <c:ptCount val="8"/>
                <c:pt idx="0">
                  <c:v>4</c:v>
                </c:pt>
                <c:pt idx="1">
                  <c:v>424</c:v>
                </c:pt>
                <c:pt idx="2">
                  <c:v>133</c:v>
                </c:pt>
                <c:pt idx="3">
                  <c:v>14</c:v>
                </c:pt>
                <c:pt idx="4">
                  <c:v>232</c:v>
                </c:pt>
                <c:pt idx="5">
                  <c:v>171</c:v>
                </c:pt>
                <c:pt idx="6">
                  <c:v>93</c:v>
                </c:pt>
              </c:numCache>
            </c:numRef>
          </c:val>
          <c:extLst>
            <c:ext xmlns:c16="http://schemas.microsoft.com/office/drawing/2014/chart" uri="{C3380CC4-5D6E-409C-BE32-E72D297353CC}">
              <c16:uniqueId val="{00000001-25E8-4273-9AC9-C848BB0EA961}"/>
            </c:ext>
          </c:extLst>
        </c:ser>
        <c:dLbls>
          <c:dLblPos val="outEnd"/>
          <c:showLegendKey val="0"/>
          <c:showVal val="1"/>
          <c:showCatName val="0"/>
          <c:showSerName val="0"/>
          <c:showPercent val="0"/>
          <c:showBubbleSize val="0"/>
        </c:dLbls>
        <c:gapWidth val="75"/>
        <c:axId val="630259071"/>
        <c:axId val="630258111"/>
      </c:barChart>
      <c:catAx>
        <c:axId val="630259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DO"/>
          </a:p>
        </c:txPr>
        <c:crossAx val="630258111"/>
        <c:crosses val="autoZero"/>
        <c:auto val="1"/>
        <c:lblAlgn val="ctr"/>
        <c:lblOffset val="100"/>
        <c:noMultiLvlLbl val="0"/>
      </c:catAx>
      <c:valAx>
        <c:axId val="630258111"/>
        <c:scaling>
          <c:orientation val="minMax"/>
        </c:scaling>
        <c:delete val="1"/>
        <c:axPos val="l"/>
        <c:numFmt formatCode="General" sourceLinked="1"/>
        <c:majorTickMark val="none"/>
        <c:minorTickMark val="none"/>
        <c:tickLblPos val="nextTo"/>
        <c:crossAx val="630259071"/>
        <c:crosses val="autoZero"/>
        <c:crossBetween val="between"/>
      </c:valAx>
      <c:spPr>
        <a:noFill/>
        <a:ln w="25400">
          <a:noFill/>
        </a:ln>
        <a:effectLst/>
      </c:spPr>
    </c:plotArea>
    <c:legend>
      <c:legendPos val="b"/>
      <c:layout>
        <c:manualLayout>
          <c:xMode val="edge"/>
          <c:yMode val="edge"/>
          <c:x val="0.40549505762321347"/>
          <c:y val="0.83444409448818901"/>
          <c:w val="0.19979155438708543"/>
          <c:h val="5.00003499562554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DO" sz="1200" b="1"/>
              <a:t>Participantes Culminados por Tipo de Programación</a:t>
            </a:r>
            <a:r>
              <a:rPr lang="es-DO" sz="1200" b="1" baseline="0"/>
              <a:t> y</a:t>
            </a:r>
            <a:r>
              <a:rPr lang="es-DO" sz="1200" b="1"/>
              <a:t> Sector,  </a:t>
            </a:r>
            <a:r>
              <a:rPr lang="es-DO" sz="1200" b="1">
                <a:solidFill>
                  <a:schemeClr val="tx2">
                    <a:lumMod val="75000"/>
                    <a:lumOff val="25000"/>
                  </a:schemeClr>
                </a:solidFill>
              </a:rPr>
              <a:t>Modalidad Virtual</a:t>
            </a:r>
            <a:r>
              <a:rPr lang="es-DO" sz="1200" b="1"/>
              <a:t>. </a:t>
            </a:r>
            <a:r>
              <a:rPr lang="es-DO" sz="1200" b="1" i="0" u="none" strike="noStrike" baseline="0">
                <a:effectLst/>
              </a:rPr>
              <a:t>1er Trimestre 2026</a:t>
            </a:r>
            <a:endParaRPr lang="es-DO" sz="12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manualLayout>
          <c:layoutTarget val="inner"/>
          <c:xMode val="edge"/>
          <c:yMode val="edge"/>
          <c:x val="1.9766394328106014E-2"/>
          <c:y val="0.17060730007668859"/>
          <c:w val="0.96046721134378799"/>
          <c:h val="0.41184345247030146"/>
        </c:manualLayout>
      </c:layout>
      <c:barChart>
        <c:barDir val="col"/>
        <c:grouping val="clustered"/>
        <c:varyColors val="0"/>
        <c:ser>
          <c:idx val="0"/>
          <c:order val="0"/>
          <c:tx>
            <c:strRef>
              <c:f>'[2]1er Trimestre 2026'!$F$42</c:f>
              <c:strCache>
                <c:ptCount val="1"/>
                <c:pt idx="0">
                  <c:v>Masculino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'[2]1er Trimestre 2026'!$A$43:$B$52</c15:sqref>
                  </c15:fullRef>
                </c:ext>
              </c:extLst>
              <c:f>('[2]1er Trimestre 2026'!$A$43:$B$46,'[2]1er Trimestre 2026'!$A$48:$B$52)</c:f>
              <c:multiLvlStrCache>
                <c:ptCount val="9"/>
                <c:lvl>
                  <c:pt idx="0">
                    <c:v>Ministerio de Hacienda y Economía</c:v>
                  </c:pt>
                  <c:pt idx="1">
                    <c:v>Público</c:v>
                  </c:pt>
                  <c:pt idx="2">
                    <c:v>Privado</c:v>
                  </c:pt>
                  <c:pt idx="3">
                    <c:v>Público y Privado</c:v>
                  </c:pt>
                  <c:pt idx="4">
                    <c:v>Ministerio de Hacienda y Economía</c:v>
                  </c:pt>
                  <c:pt idx="5">
                    <c:v>Público</c:v>
                  </c:pt>
                  <c:pt idx="6">
                    <c:v>Privado</c:v>
                  </c:pt>
                  <c:pt idx="7">
                    <c:v>Público y Privado</c:v>
                  </c:pt>
                  <c:pt idx="8">
                    <c:v>Subtotal Abierto</c:v>
                  </c:pt>
                </c:lvl>
                <c:lvl>
                  <c:pt idx="0">
                    <c:v>Regular</c:v>
                  </c:pt>
                  <c:pt idx="4">
                    <c:v>Abierto</c:v>
                  </c:pt>
                </c:lvl>
              </c:multiLvlStrCache>
            </c:multiLvlStrRef>
          </c:cat>
          <c:val>
            <c:numRef>
              <c:extLst>
                <c:ext xmlns:c15="http://schemas.microsoft.com/office/drawing/2012/chart" uri="{02D57815-91ED-43cb-92C2-25804820EDAC}">
                  <c15:fullRef>
                    <c15:sqref>'[2]1er Trimestre 2026'!$F$43:$F$51</c15:sqref>
                  </c15:fullRef>
                </c:ext>
              </c:extLst>
              <c:f>('[2]1er Trimestre 2026'!$F$43:$F$46,'[2]1er Trimestre 2026'!$F$48:$F$51)</c:f>
              <c:numCache>
                <c:formatCode>General</c:formatCode>
                <c:ptCount val="8"/>
                <c:pt idx="0">
                  <c:v>0</c:v>
                </c:pt>
                <c:pt idx="1">
                  <c:v>38</c:v>
                </c:pt>
                <c:pt idx="2">
                  <c:v>39</c:v>
                </c:pt>
                <c:pt idx="3">
                  <c:v>10</c:v>
                </c:pt>
                <c:pt idx="4">
                  <c:v>0</c:v>
                </c:pt>
                <c:pt idx="5">
                  <c:v>16</c:v>
                </c:pt>
                <c:pt idx="6">
                  <c:v>9</c:v>
                </c:pt>
                <c:pt idx="7">
                  <c:v>0</c:v>
                </c:pt>
              </c:numCache>
            </c:numRef>
          </c:val>
          <c:extLst>
            <c:ext xmlns:c16="http://schemas.microsoft.com/office/drawing/2014/chart" uri="{C3380CC4-5D6E-409C-BE32-E72D297353CC}">
              <c16:uniqueId val="{00000000-963B-4AB5-A824-14543BB17DA5}"/>
            </c:ext>
          </c:extLst>
        </c:ser>
        <c:ser>
          <c:idx val="1"/>
          <c:order val="1"/>
          <c:tx>
            <c:strRef>
              <c:f>'[2]1er Trimestre 2026'!$G$42</c:f>
              <c:strCache>
                <c:ptCount val="1"/>
                <c:pt idx="0">
                  <c:v>Femenino</c:v>
                </c:pt>
              </c:strCache>
            </c:strRef>
          </c:tx>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extLst>
                <c:ext xmlns:c15="http://schemas.microsoft.com/office/drawing/2012/chart" uri="{02D57815-91ED-43cb-92C2-25804820EDAC}">
                  <c15:fullRef>
                    <c15:sqref>'[2]1er Trimestre 2026'!$A$43:$B$52</c15:sqref>
                  </c15:fullRef>
                </c:ext>
              </c:extLst>
              <c:f>('[2]1er Trimestre 2026'!$A$43:$B$46,'[2]1er Trimestre 2026'!$A$48:$B$52)</c:f>
              <c:multiLvlStrCache>
                <c:ptCount val="9"/>
                <c:lvl>
                  <c:pt idx="0">
                    <c:v>Ministerio de Hacienda y Economía</c:v>
                  </c:pt>
                  <c:pt idx="1">
                    <c:v>Público</c:v>
                  </c:pt>
                  <c:pt idx="2">
                    <c:v>Privado</c:v>
                  </c:pt>
                  <c:pt idx="3">
                    <c:v>Público y Privado</c:v>
                  </c:pt>
                  <c:pt idx="4">
                    <c:v>Ministerio de Hacienda y Economía</c:v>
                  </c:pt>
                  <c:pt idx="5">
                    <c:v>Público</c:v>
                  </c:pt>
                  <c:pt idx="6">
                    <c:v>Privado</c:v>
                  </c:pt>
                  <c:pt idx="7">
                    <c:v>Público y Privado</c:v>
                  </c:pt>
                  <c:pt idx="8">
                    <c:v>Subtotal Abierto</c:v>
                  </c:pt>
                </c:lvl>
                <c:lvl>
                  <c:pt idx="0">
                    <c:v>Regular</c:v>
                  </c:pt>
                  <c:pt idx="4">
                    <c:v>Abierto</c:v>
                  </c:pt>
                </c:lvl>
              </c:multiLvlStrCache>
            </c:multiLvlStrRef>
          </c:cat>
          <c:val>
            <c:numRef>
              <c:extLst>
                <c:ext xmlns:c15="http://schemas.microsoft.com/office/drawing/2012/chart" uri="{02D57815-91ED-43cb-92C2-25804820EDAC}">
                  <c15:fullRef>
                    <c15:sqref>'[2]1er Trimestre 2026'!$G$43:$G$51</c15:sqref>
                  </c15:fullRef>
                </c:ext>
              </c:extLst>
              <c:f>('[2]1er Trimestre 2026'!$G$43:$G$46,'[2]1er Trimestre 2026'!$G$48:$G$51)</c:f>
              <c:numCache>
                <c:formatCode>General</c:formatCode>
                <c:ptCount val="8"/>
                <c:pt idx="0">
                  <c:v>0</c:v>
                </c:pt>
                <c:pt idx="1">
                  <c:v>91</c:v>
                </c:pt>
                <c:pt idx="2">
                  <c:v>46</c:v>
                </c:pt>
                <c:pt idx="3">
                  <c:v>30</c:v>
                </c:pt>
                <c:pt idx="4">
                  <c:v>0</c:v>
                </c:pt>
                <c:pt idx="5">
                  <c:v>32</c:v>
                </c:pt>
                <c:pt idx="6">
                  <c:v>22</c:v>
                </c:pt>
                <c:pt idx="7">
                  <c:v>0</c:v>
                </c:pt>
              </c:numCache>
            </c:numRef>
          </c:val>
          <c:extLst>
            <c:ext xmlns:c16="http://schemas.microsoft.com/office/drawing/2014/chart" uri="{C3380CC4-5D6E-409C-BE32-E72D297353CC}">
              <c16:uniqueId val="{00000001-963B-4AB5-A824-14543BB17DA5}"/>
            </c:ext>
          </c:extLst>
        </c:ser>
        <c:dLbls>
          <c:showLegendKey val="0"/>
          <c:showVal val="1"/>
          <c:showCatName val="0"/>
          <c:showSerName val="0"/>
          <c:showPercent val="0"/>
          <c:showBubbleSize val="0"/>
        </c:dLbls>
        <c:gapWidth val="75"/>
        <c:axId val="630259071"/>
        <c:axId val="630258111"/>
      </c:barChart>
      <c:catAx>
        <c:axId val="6302590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s-DO"/>
          </a:p>
        </c:txPr>
        <c:crossAx val="630258111"/>
        <c:crosses val="autoZero"/>
        <c:auto val="1"/>
        <c:lblAlgn val="ctr"/>
        <c:lblOffset val="100"/>
        <c:noMultiLvlLbl val="0"/>
      </c:catAx>
      <c:valAx>
        <c:axId val="630258111"/>
        <c:scaling>
          <c:orientation val="minMax"/>
        </c:scaling>
        <c:delete val="1"/>
        <c:axPos val="l"/>
        <c:numFmt formatCode="General" sourceLinked="1"/>
        <c:majorTickMark val="none"/>
        <c:minorTickMark val="none"/>
        <c:tickLblPos val="nextTo"/>
        <c:crossAx val="630259071"/>
        <c:crosses val="autoZero"/>
        <c:crossBetween val="between"/>
      </c:valAx>
      <c:spPr>
        <a:noFill/>
        <a:ln w="25400">
          <a:noFill/>
        </a:ln>
        <a:effectLst/>
      </c:spPr>
    </c:plotArea>
    <c:legend>
      <c:legendPos val="b"/>
      <c:layout>
        <c:manualLayout>
          <c:xMode val="edge"/>
          <c:yMode val="edge"/>
          <c:x val="0.39830727786753856"/>
          <c:y val="0.82614701431384152"/>
          <c:w val="0.19979155438708543"/>
          <c:h val="6.258735520136159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n-US" sz="1100"/>
              <a:t>Egreso de Participantes en Acciones de Capacitación</a:t>
            </a:r>
          </a:p>
          <a:p>
            <a:pPr>
              <a:defRPr/>
            </a:pPr>
            <a:r>
              <a:rPr lang="en-US" sz="1100"/>
              <a:t>1er Trimestre  2026</a:t>
            </a:r>
          </a:p>
        </c:rich>
      </c:tx>
      <c:layout>
        <c:manualLayout>
          <c:xMode val="edge"/>
          <c:yMode val="edge"/>
          <c:x val="0.26732174857453161"/>
          <c:y val="4.1666666666666664E-2"/>
        </c:manualLayout>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s-DO"/>
        </a:p>
      </c:txPr>
    </c:title>
    <c:autoTitleDeleted val="0"/>
    <c:plotArea>
      <c:layout/>
      <c:barChart>
        <c:barDir val="bar"/>
        <c:grouping val="clustered"/>
        <c:varyColors val="0"/>
        <c:ser>
          <c:idx val="0"/>
          <c:order val="0"/>
          <c:tx>
            <c:strRef>
              <c:f>'[3]1ER tRIMESTRE 2026'!$B$42</c:f>
              <c:strCache>
                <c:ptCount val="1"/>
                <c:pt idx="0">
                  <c:v>Certificados por Aprobación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D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'[3]1ER tRIMESTRE 2026'!$A$43:$A$48</c:f>
              <c:strCache>
                <c:ptCount val="6"/>
                <c:pt idx="0">
                  <c:v>Curso: Básico de Técnicas Aduaneras</c:v>
                </c:pt>
                <c:pt idx="1">
                  <c:v>Diplomado: en Tributación</c:v>
                </c:pt>
                <c:pt idx="2">
                  <c:v>Diplomado: en Contabilidad Gubernamental</c:v>
                </c:pt>
                <c:pt idx="3">
                  <c:v>Diplomado: en  Planificación y Gestión de Proyectos de Inversión Pública del Estado</c:v>
                </c:pt>
                <c:pt idx="4">
                  <c:v>Diplomado: en Compras y Contrataciones Públicas Orientado a Resultados</c:v>
                </c:pt>
                <c:pt idx="5">
                  <c:v>Especialización: Técnica en Presupuesto Público</c:v>
                </c:pt>
              </c:strCache>
            </c:strRef>
          </c:cat>
          <c:val>
            <c:numRef>
              <c:f>'[3]1ER tRIMESTRE 2026'!$B$43:$B$48</c:f>
              <c:numCache>
                <c:formatCode>General</c:formatCode>
                <c:ptCount val="6"/>
                <c:pt idx="0">
                  <c:v>116</c:v>
                </c:pt>
                <c:pt idx="1">
                  <c:v>34</c:v>
                </c:pt>
                <c:pt idx="2">
                  <c:v>80</c:v>
                </c:pt>
                <c:pt idx="3">
                  <c:v>19</c:v>
                </c:pt>
                <c:pt idx="4">
                  <c:v>51</c:v>
                </c:pt>
                <c:pt idx="5">
                  <c:v>24</c:v>
                </c:pt>
              </c:numCache>
            </c:numRef>
          </c:val>
          <c:extLst>
            <c:ext xmlns:c16="http://schemas.microsoft.com/office/drawing/2014/chart" uri="{C3380CC4-5D6E-409C-BE32-E72D297353CC}">
              <c16:uniqueId val="{00000000-9FAB-4AB3-A62A-0422CAB33E8E}"/>
            </c:ext>
          </c:extLst>
        </c:ser>
        <c:dLbls>
          <c:showLegendKey val="0"/>
          <c:showVal val="0"/>
          <c:showCatName val="0"/>
          <c:showSerName val="0"/>
          <c:showPercent val="0"/>
          <c:showBubbleSize val="0"/>
        </c:dLbls>
        <c:gapWidth val="247"/>
        <c:axId val="396318367"/>
        <c:axId val="396321247"/>
      </c:barChart>
      <c:catAx>
        <c:axId val="396318367"/>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s-DO"/>
                  <a:t>Acción de Capacitación</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s-DO"/>
            </a:p>
          </c:txPr>
        </c:title>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700" b="0" i="0" u="none" strike="noStrike" kern="1200" cap="none" spc="0" normalizeH="0" baseline="0">
                <a:solidFill>
                  <a:schemeClr val="dk1">
                    <a:lumMod val="65000"/>
                    <a:lumOff val="35000"/>
                  </a:schemeClr>
                </a:solidFill>
                <a:latin typeface="+mn-lt"/>
                <a:ea typeface="+mn-ea"/>
                <a:cs typeface="+mn-cs"/>
              </a:defRPr>
            </a:pPr>
            <a:endParaRPr lang="es-DO"/>
          </a:p>
        </c:txPr>
        <c:crossAx val="396321247"/>
        <c:crosses val="autoZero"/>
        <c:auto val="1"/>
        <c:lblAlgn val="ctr"/>
        <c:lblOffset val="100"/>
        <c:noMultiLvlLbl val="0"/>
      </c:catAx>
      <c:valAx>
        <c:axId val="396321247"/>
        <c:scaling>
          <c:orientation val="minMax"/>
        </c:scaling>
        <c:delete val="0"/>
        <c:axPos val="b"/>
        <c:majorGridlines>
          <c:spPr>
            <a:ln w="9525" cap="flat" cmpd="sng" algn="ctr">
              <a:solidFill>
                <a:schemeClr val="dk1">
                  <a:lumMod val="15000"/>
                  <a:lumOff val="8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s-DO"/>
                  <a:t>Egresados</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s-D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DO"/>
          </a:p>
        </c:txPr>
        <c:crossAx val="396318367"/>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1434623797025374"/>
          <c:y val="7.407407407407407E-2"/>
          <c:w val="0.62498709536307961"/>
          <c:h val="0.8416746864975212"/>
        </c:manualLayout>
      </c:layout>
      <c:barChart>
        <c:barDir val="bar"/>
        <c:grouping val="clustered"/>
        <c:varyColors val="0"/>
        <c:ser>
          <c:idx val="0"/>
          <c:order val="0"/>
          <c:spPr>
            <a:solidFill>
              <a:srgbClr val="1E497C"/>
            </a:solidFill>
            <a:ln>
              <a:noFill/>
            </a:ln>
            <a:effectLst>
              <a:innerShdw blurRad="114300">
                <a:schemeClr val="accent1"/>
              </a:innerShdw>
            </a:effectLst>
          </c:spPr>
          <c:invertIfNegative val="0"/>
          <c:dLbls>
            <c:dLbl>
              <c:idx val="0"/>
              <c:layout>
                <c:manualLayout>
                  <c:x val="-1.6440419947506561E-2"/>
                  <c:y val="2.777777777777777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CFA-41F8-95FB-D84E7E9FEDE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Egreso!$I$27</c:f>
              <c:strCache>
                <c:ptCount val="1"/>
                <c:pt idx="0">
                  <c:v>Certificados por Aprobación</c:v>
                </c:pt>
              </c:strCache>
            </c:strRef>
          </c:cat>
          <c:val>
            <c:numRef>
              <c:f>Egreso!$J$27</c:f>
              <c:numCache>
                <c:formatCode>#,##0</c:formatCode>
                <c:ptCount val="1"/>
                <c:pt idx="0">
                  <c:v>324</c:v>
                </c:pt>
              </c:numCache>
            </c:numRef>
          </c:val>
          <c:extLst>
            <c:ext xmlns:c16="http://schemas.microsoft.com/office/drawing/2014/chart" uri="{C3380CC4-5D6E-409C-BE32-E72D297353CC}">
              <c16:uniqueId val="{00000001-8CFA-41F8-95FB-D84E7E9FEDE4}"/>
            </c:ext>
          </c:extLst>
        </c:ser>
        <c:dLbls>
          <c:showLegendKey val="0"/>
          <c:showVal val="0"/>
          <c:showCatName val="0"/>
          <c:showSerName val="0"/>
          <c:showPercent val="0"/>
          <c:showBubbleSize val="0"/>
        </c:dLbls>
        <c:gapWidth val="227"/>
        <c:overlap val="-48"/>
        <c:axId val="39103920"/>
        <c:axId val="39101840"/>
      </c:barChart>
      <c:catAx>
        <c:axId val="39103920"/>
        <c:scaling>
          <c:orientation val="minMax"/>
        </c:scaling>
        <c:delete val="0"/>
        <c:axPos val="l"/>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39101840"/>
        <c:crosses val="autoZero"/>
        <c:auto val="1"/>
        <c:lblAlgn val="ctr"/>
        <c:lblOffset val="100"/>
        <c:noMultiLvlLbl val="0"/>
      </c:catAx>
      <c:valAx>
        <c:axId val="39101840"/>
        <c:scaling>
          <c:orientation val="minMax"/>
        </c:scaling>
        <c:delete val="1"/>
        <c:axPos val="b"/>
        <c:numFmt formatCode="#,##0" sourceLinked="1"/>
        <c:majorTickMark val="none"/>
        <c:minorTickMark val="none"/>
        <c:tickLblPos val="nextTo"/>
        <c:crossAx val="391039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1E497C"/>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Egreso!$I$26</c:f>
              <c:strCache>
                <c:ptCount val="1"/>
                <c:pt idx="0">
                  <c:v>Cantidad de Acciones de Capacitación</c:v>
                </c:pt>
              </c:strCache>
            </c:strRef>
          </c:cat>
          <c:val>
            <c:numRef>
              <c:f>Egreso!$J$26</c:f>
              <c:numCache>
                <c:formatCode>General</c:formatCode>
                <c:ptCount val="1"/>
                <c:pt idx="0">
                  <c:v>16</c:v>
                </c:pt>
              </c:numCache>
            </c:numRef>
          </c:val>
          <c:extLst>
            <c:ext xmlns:c16="http://schemas.microsoft.com/office/drawing/2014/chart" uri="{C3380CC4-5D6E-409C-BE32-E72D297353CC}">
              <c16:uniqueId val="{00000000-9DA0-4AE3-B52C-7551527BFFD9}"/>
            </c:ext>
          </c:extLst>
        </c:ser>
        <c:dLbls>
          <c:showLegendKey val="0"/>
          <c:showVal val="0"/>
          <c:showCatName val="0"/>
          <c:showSerName val="0"/>
          <c:showPercent val="0"/>
          <c:showBubbleSize val="0"/>
        </c:dLbls>
        <c:gapWidth val="219"/>
        <c:overlap val="-27"/>
        <c:axId val="32328560"/>
        <c:axId val="32329392"/>
      </c:barChart>
      <c:catAx>
        <c:axId val="32328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32329392"/>
        <c:crosses val="autoZero"/>
        <c:auto val="1"/>
        <c:lblAlgn val="ctr"/>
        <c:lblOffset val="100"/>
        <c:noMultiLvlLbl val="0"/>
      </c:catAx>
      <c:valAx>
        <c:axId val="32329392"/>
        <c:scaling>
          <c:orientation val="minMax"/>
        </c:scaling>
        <c:delete val="1"/>
        <c:axPos val="l"/>
        <c:numFmt formatCode="General" sourceLinked="1"/>
        <c:majorTickMark val="none"/>
        <c:minorTickMark val="none"/>
        <c:tickLblPos val="nextTo"/>
        <c:crossAx val="323285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5299504953326949"/>
          <c:y val="0.36412710478152821"/>
          <c:w val="0.26116728393022559"/>
          <c:h val="0.52842431987014971"/>
        </c:manualLayout>
      </c:layout>
      <c:pieChart>
        <c:varyColors val="1"/>
        <c:ser>
          <c:idx val="1"/>
          <c:order val="0"/>
          <c:tx>
            <c:strRef>
              <c:f>'Postulantes Beca Capacitación'!$C$14</c:f>
              <c:strCache>
                <c:ptCount val="1"/>
                <c:pt idx="0">
                  <c:v>Porcentaje</c:v>
                </c:pt>
              </c:strCache>
            </c:strRef>
          </c:tx>
          <c:dPt>
            <c:idx val="0"/>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1-70D2-47A2-A277-2FFA473F4338}"/>
              </c:ext>
            </c:extLst>
          </c:dPt>
          <c:dPt>
            <c:idx val="1"/>
            <c:bubble3D val="0"/>
            <c:spPr>
              <a:solidFill>
                <a:srgbClr val="1E497C"/>
              </a:solidFill>
              <a:ln w="19050">
                <a:solidFill>
                  <a:schemeClr val="lt1"/>
                </a:solidFill>
              </a:ln>
              <a:effectLst/>
            </c:spPr>
            <c:extLst>
              <c:ext xmlns:c16="http://schemas.microsoft.com/office/drawing/2014/chart" uri="{C3380CC4-5D6E-409C-BE32-E72D297353CC}">
                <c16:uniqueId val="{00000003-70D2-47A2-A277-2FFA473F4338}"/>
              </c:ext>
            </c:extLst>
          </c:dPt>
          <c:dLbls>
            <c:dLbl>
              <c:idx val="1"/>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DO"/>
                </a:p>
              </c:txPr>
              <c:showLegendKey val="0"/>
              <c:showVal val="0"/>
              <c:showCatName val="0"/>
              <c:showSerName val="0"/>
              <c:showPercent val="1"/>
              <c:showBubbleSize val="0"/>
              <c:extLst>
                <c:ext xmlns:c16="http://schemas.microsoft.com/office/drawing/2014/chart" uri="{C3380CC4-5D6E-409C-BE32-E72D297353CC}">
                  <c16:uniqueId val="{00000003-70D2-47A2-A277-2FFA473F433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s-D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'Postulantes Beca Capacitación'!$A$15:$A$16</c:f>
              <c:strCache>
                <c:ptCount val="2"/>
                <c:pt idx="0">
                  <c:v>Femenino</c:v>
                </c:pt>
                <c:pt idx="1">
                  <c:v>Masculino</c:v>
                </c:pt>
              </c:strCache>
            </c:strRef>
          </c:cat>
          <c:val>
            <c:numRef>
              <c:f>'Postulantes Beca Capacitación'!$C$15:$C$16</c:f>
              <c:numCache>
                <c:formatCode>0.00%</c:formatCode>
                <c:ptCount val="2"/>
                <c:pt idx="0">
                  <c:v>0.63157894736842102</c:v>
                </c:pt>
                <c:pt idx="1">
                  <c:v>0.36842105263157893</c:v>
                </c:pt>
              </c:numCache>
            </c:numRef>
          </c:val>
          <c:extLst>
            <c:ext xmlns:c16="http://schemas.microsoft.com/office/drawing/2014/chart" uri="{C3380CC4-5D6E-409C-BE32-E72D297353CC}">
              <c16:uniqueId val="{00000004-70D2-47A2-A277-2FFA473F4338}"/>
            </c:ext>
          </c:extLst>
        </c:ser>
        <c:ser>
          <c:idx val="0"/>
          <c:order val="1"/>
          <c:tx>
            <c:strRef>
              <c:f>'[4]Gráficas-2020'!$C$6</c:f>
              <c:strCache>
                <c:ptCount val="1"/>
                <c:pt idx="0">
                  <c:v>Porcentaje</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6-70D2-47A2-A277-2FFA473F4338}"/>
              </c:ext>
            </c:extLst>
          </c:dPt>
          <c:dPt>
            <c:idx val="1"/>
            <c:bubble3D val="0"/>
            <c:spPr>
              <a:solidFill>
                <a:schemeClr val="accent3"/>
              </a:solidFill>
              <a:ln w="19050">
                <a:solidFill>
                  <a:schemeClr val="lt1"/>
                </a:solidFill>
              </a:ln>
              <a:effectLst/>
            </c:spPr>
            <c:extLst>
              <c:ext xmlns:c16="http://schemas.microsoft.com/office/drawing/2014/chart" uri="{C3380CC4-5D6E-409C-BE32-E72D297353CC}">
                <c16:uniqueId val="{00000008-70D2-47A2-A277-2FFA473F433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DO"/>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'[4]Gráficas-2020'!$A$7:$A$8</c:f>
              <c:strCache>
                <c:ptCount val="2"/>
                <c:pt idx="0">
                  <c:v>Femenino</c:v>
                </c:pt>
                <c:pt idx="1">
                  <c:v>Masculino</c:v>
                </c:pt>
              </c:strCache>
            </c:strRef>
          </c:cat>
          <c:val>
            <c:numRef>
              <c:f>'[4]Gráficas-2020'!$C$7:$C$8</c:f>
              <c:numCache>
                <c:formatCode>General</c:formatCode>
                <c:ptCount val="2"/>
                <c:pt idx="0">
                  <c:v>0.625</c:v>
                </c:pt>
                <c:pt idx="1">
                  <c:v>0.375</c:v>
                </c:pt>
              </c:numCache>
            </c:numRef>
          </c:val>
          <c:extLst>
            <c:ext xmlns:c16="http://schemas.microsoft.com/office/drawing/2014/chart" uri="{C3380CC4-5D6E-409C-BE32-E72D297353CC}">
              <c16:uniqueId val="{00000009-70D2-47A2-A277-2FFA473F4338}"/>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74838396783526928"/>
          <c:y val="0.46795214818388414"/>
          <c:w val="0.15888098836284359"/>
          <c:h val="0.2751590331670682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D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0742494406877017"/>
          <c:y val="0.23549800321869221"/>
          <c:w val="0.52083884247692502"/>
          <c:h val="0.5923778224517332"/>
        </c:manualLayout>
      </c:layout>
      <c:barChart>
        <c:barDir val="bar"/>
        <c:grouping val="clustered"/>
        <c:varyColors val="0"/>
        <c:ser>
          <c:idx val="0"/>
          <c:order val="0"/>
          <c:tx>
            <c:strRef>
              <c:f>'Postulantes Beca Capacitación'!$B$23</c:f>
              <c:strCache>
                <c:ptCount val="1"/>
                <c:pt idx="0">
                  <c:v>Cantidad</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D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strRef>
              <c:f>'Postulantes Beca Capacitación'!$A$24:$A$34</c:f>
              <c:strCache>
                <c:ptCount val="5"/>
                <c:pt idx="0">
                  <c:v>Bachiller</c:v>
                </c:pt>
                <c:pt idx="1">
                  <c:v>Estudiante Universitario</c:v>
                </c:pt>
                <c:pt idx="2">
                  <c:v>Lic. en Administración de Empresas</c:v>
                </c:pt>
                <c:pt idx="3">
                  <c:v>Lic. Contabilidad</c:v>
                </c:pt>
                <c:pt idx="4">
                  <c:v>Lic. en Derecho</c:v>
                </c:pt>
              </c:strCache>
            </c:strRef>
          </c:cat>
          <c:val>
            <c:numRef>
              <c:f>'Postulantes Beca Capacitación'!$B$24:$B$34</c:f>
              <c:numCache>
                <c:formatCode>General</c:formatCode>
                <c:ptCount val="5"/>
                <c:pt idx="0">
                  <c:v>13</c:v>
                </c:pt>
                <c:pt idx="1">
                  <c:v>1</c:v>
                </c:pt>
                <c:pt idx="2">
                  <c:v>3</c:v>
                </c:pt>
                <c:pt idx="3">
                  <c:v>1</c:v>
                </c:pt>
                <c:pt idx="4">
                  <c:v>1</c:v>
                </c:pt>
              </c:numCache>
            </c:numRef>
          </c:val>
          <c:extLst>
            <c:ext xmlns:c16="http://schemas.microsoft.com/office/drawing/2014/chart" uri="{C3380CC4-5D6E-409C-BE32-E72D297353CC}">
              <c16:uniqueId val="{00000000-B353-41FC-939E-63295ADEAA70}"/>
            </c:ext>
          </c:extLst>
        </c:ser>
        <c:dLbls>
          <c:dLblPos val="outEnd"/>
          <c:showLegendKey val="0"/>
          <c:showVal val="1"/>
          <c:showCatName val="0"/>
          <c:showSerName val="0"/>
          <c:showPercent val="0"/>
          <c:showBubbleSize val="0"/>
        </c:dLbls>
        <c:gapWidth val="247"/>
        <c:axId val="230104848"/>
        <c:axId val="230106512"/>
      </c:barChart>
      <c:catAx>
        <c:axId val="230104848"/>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n-US"/>
                  <a:t>Nivel académico</a:t>
                </a:r>
              </a:p>
            </c:rich>
          </c:tx>
          <c:layout>
            <c:manualLayout>
              <c:xMode val="edge"/>
              <c:yMode val="edge"/>
              <c:x val="2.3924892431066554E-2"/>
              <c:y val="0.40725434313549269"/>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s-DO"/>
            </a:p>
          </c:txPr>
        </c:title>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DO"/>
          </a:p>
        </c:txPr>
        <c:crossAx val="230106512"/>
        <c:crosses val="autoZero"/>
        <c:auto val="1"/>
        <c:lblAlgn val="ctr"/>
        <c:lblOffset val="100"/>
        <c:noMultiLvlLbl val="0"/>
      </c:catAx>
      <c:valAx>
        <c:axId val="230106512"/>
        <c:scaling>
          <c:orientation val="minMax"/>
        </c:scaling>
        <c:delete val="0"/>
        <c:axPos val="b"/>
        <c:majorGridlines>
          <c:spPr>
            <a:ln w="9525" cap="flat" cmpd="sng" algn="ctr">
              <a:solidFill>
                <a:schemeClr val="dk1">
                  <a:lumMod val="15000"/>
                  <a:lumOff val="85000"/>
                </a:schemeClr>
              </a:solidFill>
              <a:round/>
            </a:ln>
            <a:effectLst/>
          </c:spPr>
        </c:majorGridlines>
        <c:title>
          <c:tx>
            <c:rich>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s-DO"/>
                  <a:t>Cantidad</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s-D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DO"/>
          </a:p>
        </c:txPr>
        <c:crossAx val="230104848"/>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D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0.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19">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3.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4.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5.xml><?xml version="1.0" encoding="utf-8"?>
<cs:chartStyle xmlns:cs="http://schemas.microsoft.com/office/drawing/2012/chartStyle" xmlns:a="http://schemas.openxmlformats.org/drawingml/2006/main" id="28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styleClr val="auto"/>
    </cs:lnRef>
    <cs:fillRef idx="0">
      <cs:styleClr val="auto"/>
    </cs:fillRef>
    <cs:effectRef idx="0"/>
    <cs:fontRef idx="minor">
      <a:schemeClr val="tx1"/>
    </cs:fontRef>
    <cs:spPr>
      <a:pattFill prst="ltDnDiag">
        <a:fgClr>
          <a:schemeClr val="phClr"/>
        </a:fgClr>
        <a:bgClr>
          <a:schemeClr val="phClr">
            <a:lumMod val="20000"/>
            <a:lumOff val="80000"/>
          </a:schemeClr>
        </a:bgClr>
      </a:pattFill>
      <a:ln>
        <a:solidFill>
          <a:schemeClr val="phClr"/>
        </a:solidFill>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spPr>
      <a:solidFill>
        <a:schemeClr val="lt1"/>
      </a:solidFill>
      <a:sp3d/>
    </cs:spPr>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6.xml><?xml version="1.0" encoding="utf-8"?>
<cs:chartStyle xmlns:cs="http://schemas.microsoft.com/office/drawing/2012/chartStyle" xmlns:a="http://schemas.openxmlformats.org/drawingml/2006/main" id="21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Vert">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7.xml"/><Relationship Id="rId1" Type="http://schemas.openxmlformats.org/officeDocument/2006/relationships/chart" Target="../charts/chart6.xml"/></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chart" Target="../charts/chart10.xml"/><Relationship Id="rId7" Type="http://schemas.openxmlformats.org/officeDocument/2006/relationships/image" Target="../media/image3.png"/><Relationship Id="rId2" Type="http://schemas.openxmlformats.org/officeDocument/2006/relationships/chart" Target="../charts/chart9.xml"/><Relationship Id="rId1" Type="http://schemas.openxmlformats.org/officeDocument/2006/relationships/chart" Target="../charts/chart8.xml"/><Relationship Id="rId6" Type="http://schemas.openxmlformats.org/officeDocument/2006/relationships/chart" Target="../charts/chart13.xml"/><Relationship Id="rId5" Type="http://schemas.openxmlformats.org/officeDocument/2006/relationships/chart" Target="../charts/chart12.xml"/><Relationship Id="rId4" Type="http://schemas.openxmlformats.org/officeDocument/2006/relationships/chart" Target="../charts/chart11.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15.xml"/><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2</xdr:col>
      <xdr:colOff>949325</xdr:colOff>
      <xdr:row>0</xdr:row>
      <xdr:rowOff>52916</xdr:rowOff>
    </xdr:from>
    <xdr:to>
      <xdr:col>7</xdr:col>
      <xdr:colOff>281845</xdr:colOff>
      <xdr:row>1</xdr:row>
      <xdr:rowOff>2117</xdr:rowOff>
    </xdr:to>
    <xdr:pic>
      <xdr:nvPicPr>
        <xdr:cNvPr id="3" name="Picture 2">
          <a:extLst>
            <a:ext uri="{FF2B5EF4-FFF2-40B4-BE49-F238E27FC236}">
              <a16:creationId xmlns:a16="http://schemas.microsoft.com/office/drawing/2014/main" id="{B49BEA48-19A4-1ADE-728E-DDF1EC57A5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1325" y="52916"/>
          <a:ext cx="4412520" cy="11557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10</xdr:col>
      <xdr:colOff>619125</xdr:colOff>
      <xdr:row>1</xdr:row>
      <xdr:rowOff>685800</xdr:rowOff>
    </xdr:to>
    <xdr:pic>
      <xdr:nvPicPr>
        <xdr:cNvPr id="2" name="Picture -767">
          <a:extLst>
            <a:ext uri="{FF2B5EF4-FFF2-40B4-BE49-F238E27FC236}">
              <a16:creationId xmlns:a16="http://schemas.microsoft.com/office/drawing/2014/main" id="{317CC545-0E17-4C64-A751-D138323521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0" y="79375"/>
          <a:ext cx="61912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79374</xdr:colOff>
      <xdr:row>42</xdr:row>
      <xdr:rowOff>111125</xdr:rowOff>
    </xdr:from>
    <xdr:to>
      <xdr:col>19</xdr:col>
      <xdr:colOff>714374</xdr:colOff>
      <xdr:row>61</xdr:row>
      <xdr:rowOff>0</xdr:rowOff>
    </xdr:to>
    <xdr:graphicFrame macro="">
      <xdr:nvGraphicFramePr>
        <xdr:cNvPr id="4" name="Gráfico 3">
          <a:extLst>
            <a:ext uri="{FF2B5EF4-FFF2-40B4-BE49-F238E27FC236}">
              <a16:creationId xmlns:a16="http://schemas.microsoft.com/office/drawing/2014/main" id="{0E784A35-22CF-4EE3-A77E-0D2966FC6B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60960</xdr:colOff>
      <xdr:row>22</xdr:row>
      <xdr:rowOff>148590</xdr:rowOff>
    </xdr:from>
    <xdr:to>
      <xdr:col>5</xdr:col>
      <xdr:colOff>152400</xdr:colOff>
      <xdr:row>36</xdr:row>
      <xdr:rowOff>80010</xdr:rowOff>
    </xdr:to>
    <xdr:graphicFrame macro="">
      <xdr:nvGraphicFramePr>
        <xdr:cNvPr id="2" name="Gráfico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655320</xdr:colOff>
      <xdr:row>23</xdr:row>
      <xdr:rowOff>11430</xdr:rowOff>
    </xdr:from>
    <xdr:to>
      <xdr:col>5</xdr:col>
      <xdr:colOff>3589020</xdr:colOff>
      <xdr:row>36</xdr:row>
      <xdr:rowOff>118110</xdr:rowOff>
    </xdr:to>
    <xdr:graphicFrame macro="">
      <xdr:nvGraphicFramePr>
        <xdr:cNvPr id="3" name="Gráfico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198783</xdr:colOff>
      <xdr:row>0</xdr:row>
      <xdr:rowOff>0</xdr:rowOff>
    </xdr:from>
    <xdr:to>
      <xdr:col>5</xdr:col>
      <xdr:colOff>2677933</xdr:colOff>
      <xdr:row>5</xdr:row>
      <xdr:rowOff>118930</xdr:rowOff>
    </xdr:to>
    <xdr:pic>
      <xdr:nvPicPr>
        <xdr:cNvPr id="4" name="Picture 3">
          <a:extLst>
            <a:ext uri="{FF2B5EF4-FFF2-40B4-BE49-F238E27FC236}">
              <a16:creationId xmlns:a16="http://schemas.microsoft.com/office/drawing/2014/main" id="{DF39490F-0C1B-48D5-B2E6-C99E5B3C0FC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815548" y="0"/>
          <a:ext cx="5189220" cy="121223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20</xdr:col>
      <xdr:colOff>127635</xdr:colOff>
      <xdr:row>60</xdr:row>
      <xdr:rowOff>127636</xdr:rowOff>
    </xdr:from>
    <xdr:to>
      <xdr:col>20</xdr:col>
      <xdr:colOff>166823</xdr:colOff>
      <xdr:row>60</xdr:row>
      <xdr:rowOff>182522</xdr:rowOff>
    </xdr:to>
    <xdr:sp macro="" textlink="">
      <xdr:nvSpPr>
        <xdr:cNvPr id="3" name="2 CuadroTexto">
          <a:extLst>
            <a:ext uri="{FF2B5EF4-FFF2-40B4-BE49-F238E27FC236}">
              <a16:creationId xmlns:a16="http://schemas.microsoft.com/office/drawing/2014/main" id="{00000000-0008-0000-0A00-000003000000}"/>
            </a:ext>
          </a:extLst>
        </xdr:cNvPr>
        <xdr:cNvSpPr txBox="1"/>
      </xdr:nvSpPr>
      <xdr:spPr>
        <a:xfrm>
          <a:off x="11186160" y="17120236"/>
          <a:ext cx="39188" cy="548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es-DO"/>
        </a:p>
      </xdr:txBody>
    </xdr:sp>
    <xdr:clientData/>
  </xdr:twoCellAnchor>
  <xdr:twoCellAnchor editAs="oneCell">
    <xdr:from>
      <xdr:col>5</xdr:col>
      <xdr:colOff>247650</xdr:colOff>
      <xdr:row>0</xdr:row>
      <xdr:rowOff>133350</xdr:rowOff>
    </xdr:from>
    <xdr:to>
      <xdr:col>15</xdr:col>
      <xdr:colOff>398145</xdr:colOff>
      <xdr:row>6</xdr:row>
      <xdr:rowOff>154959</xdr:rowOff>
    </xdr:to>
    <xdr:pic>
      <xdr:nvPicPr>
        <xdr:cNvPr id="2" name="Picture 1">
          <a:extLst>
            <a:ext uri="{FF2B5EF4-FFF2-40B4-BE49-F238E27FC236}">
              <a16:creationId xmlns:a16="http://schemas.microsoft.com/office/drawing/2014/main" id="{3ED9BA53-E485-458D-BD23-BDC0FA66CC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14700" y="133350"/>
          <a:ext cx="5189220" cy="121223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3</xdr:col>
      <xdr:colOff>381031</xdr:colOff>
      <xdr:row>8</xdr:row>
      <xdr:rowOff>188246</xdr:rowOff>
    </xdr:from>
    <xdr:to>
      <xdr:col>9</xdr:col>
      <xdr:colOff>662609</xdr:colOff>
      <xdr:row>19</xdr:row>
      <xdr:rowOff>107673</xdr:rowOff>
    </xdr:to>
    <xdr:graphicFrame macro="">
      <xdr:nvGraphicFramePr>
        <xdr:cNvPr id="2" name="Gráfico 1">
          <a:extLst>
            <a:ext uri="{FF2B5EF4-FFF2-40B4-BE49-F238E27FC236}">
              <a16:creationId xmlns:a16="http://schemas.microsoft.com/office/drawing/2014/main" id="{B5D73F4A-1105-4547-8958-A9416C7EC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129127</xdr:colOff>
      <xdr:row>20</xdr:row>
      <xdr:rowOff>124238</xdr:rowOff>
    </xdr:from>
    <xdr:to>
      <xdr:col>10</xdr:col>
      <xdr:colOff>516621</xdr:colOff>
      <xdr:row>43</xdr:row>
      <xdr:rowOff>8282</xdr:rowOff>
    </xdr:to>
    <xdr:graphicFrame macro="">
      <xdr:nvGraphicFramePr>
        <xdr:cNvPr id="3" name="Gráfico 2">
          <a:extLst>
            <a:ext uri="{FF2B5EF4-FFF2-40B4-BE49-F238E27FC236}">
              <a16:creationId xmlns:a16="http://schemas.microsoft.com/office/drawing/2014/main" id="{8AB6DF5F-4F25-4445-BC85-1743082E79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133315</xdr:colOff>
      <xdr:row>44</xdr:row>
      <xdr:rowOff>78167</xdr:rowOff>
    </xdr:from>
    <xdr:to>
      <xdr:col>10</xdr:col>
      <xdr:colOff>482462</xdr:colOff>
      <xdr:row>55</xdr:row>
      <xdr:rowOff>61931</xdr:rowOff>
    </xdr:to>
    <xdr:graphicFrame macro="">
      <xdr:nvGraphicFramePr>
        <xdr:cNvPr id="4" name="Gráfico 3">
          <a:extLst>
            <a:ext uri="{FF2B5EF4-FFF2-40B4-BE49-F238E27FC236}">
              <a16:creationId xmlns:a16="http://schemas.microsoft.com/office/drawing/2014/main" id="{F8871A6E-AFA8-41F4-9FFB-CB9391D7E5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177150</xdr:colOff>
      <xdr:row>56</xdr:row>
      <xdr:rowOff>16045</xdr:rowOff>
    </xdr:from>
    <xdr:to>
      <xdr:col>10</xdr:col>
      <xdr:colOff>506933</xdr:colOff>
      <xdr:row>67</xdr:row>
      <xdr:rowOff>74496</xdr:rowOff>
    </xdr:to>
    <xdr:graphicFrame macro="">
      <xdr:nvGraphicFramePr>
        <xdr:cNvPr id="5" name="Gráfico 4">
          <a:extLst>
            <a:ext uri="{FF2B5EF4-FFF2-40B4-BE49-F238E27FC236}">
              <a16:creationId xmlns:a16="http://schemas.microsoft.com/office/drawing/2014/main" id="{DCD7D35C-6A4A-4B27-8BC7-07EFDBAC59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xdr:col>
      <xdr:colOff>207664</xdr:colOff>
      <xdr:row>70</xdr:row>
      <xdr:rowOff>154781</xdr:rowOff>
    </xdr:from>
    <xdr:to>
      <xdr:col>10</xdr:col>
      <xdr:colOff>518463</xdr:colOff>
      <xdr:row>82</xdr:row>
      <xdr:rowOff>47626</xdr:rowOff>
    </xdr:to>
    <xdr:graphicFrame macro="">
      <xdr:nvGraphicFramePr>
        <xdr:cNvPr id="6" name="Gráfico 5">
          <a:extLst>
            <a:ext uri="{FF2B5EF4-FFF2-40B4-BE49-F238E27FC236}">
              <a16:creationId xmlns:a16="http://schemas.microsoft.com/office/drawing/2014/main" id="{161823E7-36AB-4B0D-A597-59A2CE4DD2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63450</xdr:colOff>
      <xdr:row>85</xdr:row>
      <xdr:rowOff>30541</xdr:rowOff>
    </xdr:from>
    <xdr:to>
      <xdr:col>10</xdr:col>
      <xdr:colOff>371775</xdr:colOff>
      <xdr:row>98</xdr:row>
      <xdr:rowOff>166170</xdr:rowOff>
    </xdr:to>
    <xdr:graphicFrame macro="">
      <xdr:nvGraphicFramePr>
        <xdr:cNvPr id="7" name="Gráfico 6">
          <a:extLst>
            <a:ext uri="{FF2B5EF4-FFF2-40B4-BE49-F238E27FC236}">
              <a16:creationId xmlns:a16="http://schemas.microsoft.com/office/drawing/2014/main" id="{EE168D31-E929-479E-A850-1B2DF08374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497931</xdr:colOff>
      <xdr:row>9</xdr:row>
      <xdr:rowOff>15834</xdr:rowOff>
    </xdr:from>
    <xdr:to>
      <xdr:col>9</xdr:col>
      <xdr:colOff>512933</xdr:colOff>
      <xdr:row>11</xdr:row>
      <xdr:rowOff>41414</xdr:rowOff>
    </xdr:to>
    <xdr:sp macro="" textlink="">
      <xdr:nvSpPr>
        <xdr:cNvPr id="8" name="CuadroTexto 1">
          <a:extLst>
            <a:ext uri="{FF2B5EF4-FFF2-40B4-BE49-F238E27FC236}">
              <a16:creationId xmlns:a16="http://schemas.microsoft.com/office/drawing/2014/main" id="{52DEA04F-9AB8-4FA1-96EB-3441DE4AF084}"/>
            </a:ext>
          </a:extLst>
        </xdr:cNvPr>
        <xdr:cNvSpPr txBox="1"/>
      </xdr:nvSpPr>
      <xdr:spPr>
        <a:xfrm>
          <a:off x="5289006" y="2330409"/>
          <a:ext cx="4129802" cy="44468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r>
            <a:rPr lang="es-ES" sz="800" b="0" i="0" baseline="0">
              <a:effectLst/>
              <a:latin typeface="+mn-lt"/>
              <a:ea typeface="+mn-ea"/>
              <a:cs typeface="+mn-cs"/>
            </a:rPr>
            <a:t>Sexo de solicitantes de Becas</a:t>
          </a:r>
        </a:p>
        <a:p>
          <a:pPr algn="ctr" rtl="0"/>
          <a:r>
            <a:rPr lang="es-DO" sz="800" b="0" i="0" baseline="0">
              <a:effectLst/>
              <a:latin typeface="+mn-lt"/>
              <a:ea typeface="+mn-ea"/>
              <a:cs typeface="+mn-cs"/>
            </a:rPr>
            <a:t>Acumulada al 1er Trimestre (Enero - Marzo) 2026</a:t>
          </a:r>
        </a:p>
      </xdr:txBody>
    </xdr:sp>
    <xdr:clientData/>
  </xdr:twoCellAnchor>
  <xdr:twoCellAnchor editAs="oneCell">
    <xdr:from>
      <xdr:col>0</xdr:col>
      <xdr:colOff>3070412</xdr:colOff>
      <xdr:row>0</xdr:row>
      <xdr:rowOff>1</xdr:rowOff>
    </xdr:from>
    <xdr:to>
      <xdr:col>6</xdr:col>
      <xdr:colOff>600832</xdr:colOff>
      <xdr:row>2</xdr:row>
      <xdr:rowOff>235324</xdr:rowOff>
    </xdr:to>
    <xdr:pic>
      <xdr:nvPicPr>
        <xdr:cNvPr id="10" name="Picture 1">
          <a:extLst>
            <a:ext uri="{FF2B5EF4-FFF2-40B4-BE49-F238E27FC236}">
              <a16:creationId xmlns:a16="http://schemas.microsoft.com/office/drawing/2014/main" id="{DECC3FF4-277F-4E1A-A381-E8CF7941B837}"/>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70412" y="1"/>
          <a:ext cx="4377214" cy="1131794"/>
        </a:xfrm>
        <a:prstGeom prst="rect">
          <a:avLst/>
        </a:prstGeom>
      </xdr:spPr>
    </xdr:pic>
    <xdr:clientData/>
  </xdr:twoCellAnchor>
</xdr:wsDr>
</file>

<file path=xl/drawings/drawing14.xml><?xml version="1.0" encoding="utf-8"?>
<c:userShapes xmlns:c="http://schemas.openxmlformats.org/drawingml/2006/chart">
  <cdr:relSizeAnchor xmlns:cdr="http://schemas.openxmlformats.org/drawingml/2006/chartDrawing">
    <cdr:from>
      <cdr:x>0.2875</cdr:x>
      <cdr:y>0.05954</cdr:y>
    </cdr:from>
    <cdr:to>
      <cdr:x>0.76875</cdr:x>
      <cdr:y>0.2627</cdr:y>
    </cdr:to>
    <cdr:sp macro="" textlink="">
      <cdr:nvSpPr>
        <cdr:cNvPr id="2" name="CuadroTexto 1"/>
        <cdr:cNvSpPr txBox="1"/>
      </cdr:nvSpPr>
      <cdr:spPr>
        <a:xfrm xmlns:a="http://schemas.openxmlformats.org/drawingml/2006/main">
          <a:off x="1314450" y="161925"/>
          <a:ext cx="2200275" cy="552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DO" sz="1100"/>
        </a:p>
      </cdr:txBody>
    </cdr:sp>
  </cdr:relSizeAnchor>
  <cdr:relSizeAnchor xmlns:cdr="http://schemas.openxmlformats.org/drawingml/2006/chartDrawing">
    <cdr:from>
      <cdr:x>0.12455</cdr:x>
      <cdr:y>0.00493</cdr:y>
    </cdr:from>
    <cdr:to>
      <cdr:x>0.92038</cdr:x>
      <cdr:y>0.18512</cdr:y>
    </cdr:to>
    <cdr:sp macro="" textlink="">
      <cdr:nvSpPr>
        <cdr:cNvPr id="3" name="CuadroTexto 2"/>
        <cdr:cNvSpPr txBox="1"/>
      </cdr:nvSpPr>
      <cdr:spPr>
        <a:xfrm xmlns:a="http://schemas.openxmlformats.org/drawingml/2006/main">
          <a:off x="644223" y="17880"/>
          <a:ext cx="4116355" cy="6534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rtl="0"/>
          <a:r>
            <a:rPr lang="es-DO" sz="800" b="0" i="0" baseline="0">
              <a:effectLst/>
              <a:latin typeface="+mn-lt"/>
              <a:ea typeface="+mn-ea"/>
              <a:cs typeface="+mn-cs"/>
            </a:rPr>
            <a:t>                                              </a:t>
          </a:r>
          <a:endParaRPr lang="es-ES" sz="800">
            <a:effectLst/>
          </a:endParaRPr>
        </a:p>
        <a:p xmlns:a="http://schemas.openxmlformats.org/drawingml/2006/main">
          <a:pPr algn="ctr"/>
          <a:r>
            <a:rPr lang="es-DO" sz="800" b="0"/>
            <a:t>Nivel académico y área profesional de los solicitantes</a:t>
          </a:r>
        </a:p>
        <a:p xmlns:a="http://schemas.openxmlformats.org/drawingml/2006/main">
          <a:pPr algn="ctr" rtl="0"/>
          <a:r>
            <a:rPr lang="es-DO" sz="800" b="0" i="0" baseline="0">
              <a:effectLst/>
              <a:latin typeface="+mn-lt"/>
              <a:ea typeface="+mn-ea"/>
              <a:cs typeface="+mn-cs"/>
            </a:rPr>
            <a:t>Acumulada al 1er Trimestre (Enero - Marzo) 2026</a:t>
          </a:r>
        </a:p>
      </cdr:txBody>
    </cdr:sp>
  </cdr:relSizeAnchor>
</c:userShapes>
</file>

<file path=xl/drawings/drawing15.xml><?xml version="1.0" encoding="utf-8"?>
<c:userShapes xmlns:c="http://schemas.openxmlformats.org/drawingml/2006/chart">
  <cdr:relSizeAnchor xmlns:cdr="http://schemas.openxmlformats.org/drawingml/2006/chartDrawing">
    <cdr:from>
      <cdr:x>0</cdr:x>
      <cdr:y>0.00484</cdr:y>
    </cdr:from>
    <cdr:to>
      <cdr:x>1</cdr:x>
      <cdr:y>0.3273</cdr:y>
    </cdr:to>
    <cdr:sp macro="" textlink="">
      <cdr:nvSpPr>
        <cdr:cNvPr id="2" name="CuadroTexto 1"/>
        <cdr:cNvSpPr txBox="1"/>
      </cdr:nvSpPr>
      <cdr:spPr>
        <a:xfrm xmlns:a="http://schemas.openxmlformats.org/drawingml/2006/main">
          <a:off x="0" y="11206"/>
          <a:ext cx="5134058" cy="74635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DO" sz="800" baseline="0">
              <a:latin typeface="+mn-lt"/>
            </a:rPr>
            <a:t>Condición ocupacional y Sector laboral de procedencia de los Solicitantes</a:t>
          </a:r>
        </a:p>
        <a:p xmlns:a="http://schemas.openxmlformats.org/drawingml/2006/main">
          <a:pPr algn="ctr"/>
          <a:r>
            <a:rPr lang="es-DO" sz="800" baseline="0">
              <a:latin typeface="+mn-lt"/>
            </a:rPr>
            <a:t>Acumulada al 1er Trimestre (Enero - Marzo) 2026</a:t>
          </a:r>
        </a:p>
      </cdr:txBody>
    </cdr:sp>
  </cdr:relSizeAnchor>
</c:userShapes>
</file>

<file path=xl/drawings/drawing16.xml><?xml version="1.0" encoding="utf-8"?>
<c:userShapes xmlns:c="http://schemas.openxmlformats.org/drawingml/2006/chart">
  <cdr:relSizeAnchor xmlns:cdr="http://schemas.openxmlformats.org/drawingml/2006/chartDrawing">
    <cdr:from>
      <cdr:x>0.04892</cdr:x>
      <cdr:y>0.02142</cdr:y>
    </cdr:from>
    <cdr:to>
      <cdr:x>0.96026</cdr:x>
      <cdr:y>0.32202</cdr:y>
    </cdr:to>
    <cdr:sp macro="" textlink="">
      <cdr:nvSpPr>
        <cdr:cNvPr id="2" name="CuadroTexto 1"/>
        <cdr:cNvSpPr txBox="1"/>
      </cdr:nvSpPr>
      <cdr:spPr>
        <a:xfrm xmlns:a="http://schemas.openxmlformats.org/drawingml/2006/main">
          <a:off x="251551" y="51992"/>
          <a:ext cx="4686091" cy="7296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DO" sz="800" baseline="0">
              <a:latin typeface="+mn-lt"/>
            </a:rPr>
            <a:t>Cobertura de las Becas Recomendadas en las Acciones de Capacitación Ofertadas por el Centro                                                                                                                             Acumulada al 1er Trimestre (Enero - Marzo) 2026</a:t>
          </a:r>
        </a:p>
        <a:p xmlns:a="http://schemas.openxmlformats.org/drawingml/2006/main">
          <a:pPr algn="ctr"/>
          <a:endParaRPr lang="es-DO" sz="800" baseline="0">
            <a:latin typeface="+mn-lt"/>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0.05827</cdr:x>
      <cdr:y>0.01857</cdr:y>
    </cdr:from>
    <cdr:to>
      <cdr:x>0.92694</cdr:x>
      <cdr:y>0.33438</cdr:y>
    </cdr:to>
    <cdr:sp macro="" textlink="">
      <cdr:nvSpPr>
        <cdr:cNvPr id="2" name="CuadroTexto 1"/>
        <cdr:cNvSpPr txBox="1"/>
      </cdr:nvSpPr>
      <cdr:spPr>
        <a:xfrm xmlns:a="http://schemas.openxmlformats.org/drawingml/2006/main">
          <a:off x="298495" y="42913"/>
          <a:ext cx="4450191" cy="72995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DO" sz="800" baseline="0">
              <a:effectLst/>
              <a:latin typeface="+mn-lt"/>
              <a:ea typeface="+mn-ea"/>
              <a:cs typeface="+mn-cs"/>
            </a:rPr>
            <a:t>Áreas temáticas de las Becas Recomendadas en las Acciones de Capacitación Ofertadas por el CAPGEFI</a:t>
          </a:r>
        </a:p>
        <a:p xmlns:a="http://schemas.openxmlformats.org/drawingml/2006/main">
          <a:pPr algn="ctr"/>
          <a:r>
            <a:rPr lang="es-DO" sz="800" baseline="0">
              <a:effectLst/>
              <a:latin typeface="+mn-lt"/>
              <a:ea typeface="+mn-ea"/>
              <a:cs typeface="+mn-cs"/>
            </a:rPr>
            <a:t>Acumulada al 1er Trimestre (Enero - Marzo) 2026</a:t>
          </a:r>
        </a:p>
      </cdr:txBody>
    </cdr:sp>
  </cdr:relSizeAnchor>
</c:userShapes>
</file>

<file path=xl/drawings/drawing18.xml><?xml version="1.0" encoding="utf-8"?>
<c:userShapes xmlns:c="http://schemas.openxmlformats.org/drawingml/2006/chart">
  <cdr:relSizeAnchor xmlns:cdr="http://schemas.openxmlformats.org/drawingml/2006/chartDrawing">
    <cdr:from>
      <cdr:x>0.09164</cdr:x>
      <cdr:y>0.01044</cdr:y>
    </cdr:from>
    <cdr:to>
      <cdr:x>0.98032</cdr:x>
      <cdr:y>0.31424</cdr:y>
    </cdr:to>
    <cdr:sp macro="" textlink="">
      <cdr:nvSpPr>
        <cdr:cNvPr id="2" name="CuadroTexto 1">
          <a:extLst xmlns:a="http://schemas.openxmlformats.org/drawingml/2006/main">
            <a:ext uri="{FF2B5EF4-FFF2-40B4-BE49-F238E27FC236}">
              <a16:creationId xmlns:a16="http://schemas.microsoft.com/office/drawing/2014/main" id="{C7818389-BB3C-4933-9FCD-DC2993452B1B}"/>
            </a:ext>
          </a:extLst>
        </cdr:cNvPr>
        <cdr:cNvSpPr txBox="1"/>
      </cdr:nvSpPr>
      <cdr:spPr>
        <a:xfrm xmlns:a="http://schemas.openxmlformats.org/drawingml/2006/main">
          <a:off x="471229" y="23618"/>
          <a:ext cx="4569826" cy="68725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DO" sz="800" baseline="0">
              <a:effectLst/>
              <a:latin typeface="+mn-lt"/>
              <a:ea typeface="+mn-ea"/>
              <a:cs typeface="+mn-cs"/>
            </a:rPr>
            <a:t>Becas recomendadas, por mes, en las acciones ofertadas por el Centro </a:t>
          </a:r>
        </a:p>
        <a:p xmlns:a="http://schemas.openxmlformats.org/drawingml/2006/main">
          <a:pPr algn="ctr"/>
          <a:r>
            <a:rPr lang="es-DO" sz="800" baseline="0">
              <a:effectLst/>
              <a:latin typeface="+mn-lt"/>
              <a:ea typeface="+mn-ea"/>
              <a:cs typeface="+mn-cs"/>
            </a:rPr>
            <a:t>Acumulada al 1er Trimestre (Enero - Marzo) 2026</a:t>
          </a:r>
        </a:p>
      </cdr:txBody>
    </cdr:sp>
  </cdr:relSizeAnchor>
</c:userShapes>
</file>

<file path=xl/drawings/drawing19.xml><?xml version="1.0" encoding="utf-8"?>
<xdr:wsDr xmlns:xdr="http://schemas.openxmlformats.org/drawingml/2006/spreadsheetDrawing" xmlns:a="http://schemas.openxmlformats.org/drawingml/2006/main">
  <xdr:twoCellAnchor>
    <xdr:from>
      <xdr:col>6</xdr:col>
      <xdr:colOff>119061</xdr:colOff>
      <xdr:row>13</xdr:row>
      <xdr:rowOff>17301</xdr:rowOff>
    </xdr:from>
    <xdr:to>
      <xdr:col>14</xdr:col>
      <xdr:colOff>1452561</xdr:colOff>
      <xdr:row>35</xdr:row>
      <xdr:rowOff>32124</xdr:rowOff>
    </xdr:to>
    <xdr:graphicFrame macro="">
      <xdr:nvGraphicFramePr>
        <xdr:cNvPr id="2" name="Gráfico 1">
          <a:extLst>
            <a:ext uri="{FF2B5EF4-FFF2-40B4-BE49-F238E27FC236}">
              <a16:creationId xmlns:a16="http://schemas.microsoft.com/office/drawing/2014/main" id="{7B08FC61-277B-4F8E-9438-03D5E8B570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716455</xdr:colOff>
      <xdr:row>35</xdr:row>
      <xdr:rowOff>108857</xdr:rowOff>
    </xdr:from>
    <xdr:to>
      <xdr:col>14</xdr:col>
      <xdr:colOff>884466</xdr:colOff>
      <xdr:row>56</xdr:row>
      <xdr:rowOff>95403</xdr:rowOff>
    </xdr:to>
    <xdr:graphicFrame macro="">
      <xdr:nvGraphicFramePr>
        <xdr:cNvPr id="3" name="Gráfico 2">
          <a:extLst>
            <a:ext uri="{FF2B5EF4-FFF2-40B4-BE49-F238E27FC236}">
              <a16:creationId xmlns:a16="http://schemas.microsoft.com/office/drawing/2014/main" id="{4877D7B5-4939-4195-9059-F8E402A509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176892</xdr:colOff>
      <xdr:row>1</xdr:row>
      <xdr:rowOff>54428</xdr:rowOff>
    </xdr:from>
    <xdr:to>
      <xdr:col>13</xdr:col>
      <xdr:colOff>417535</xdr:colOff>
      <xdr:row>2</xdr:row>
      <xdr:rowOff>124865</xdr:rowOff>
    </xdr:to>
    <xdr:pic>
      <xdr:nvPicPr>
        <xdr:cNvPr id="5" name="Picture 1">
          <a:extLst>
            <a:ext uri="{FF2B5EF4-FFF2-40B4-BE49-F238E27FC236}">
              <a16:creationId xmlns:a16="http://schemas.microsoft.com/office/drawing/2014/main" id="{A14CF15D-C7F0-4E21-B7C5-7A1E244D6FD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756321" y="244928"/>
          <a:ext cx="4377214" cy="11317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1859280</xdr:colOff>
      <xdr:row>0</xdr:row>
      <xdr:rowOff>7620</xdr:rowOff>
    </xdr:from>
    <xdr:to>
      <xdr:col>4</xdr:col>
      <xdr:colOff>239300</xdr:colOff>
      <xdr:row>0</xdr:row>
      <xdr:rowOff>1159087</xdr:rowOff>
    </xdr:to>
    <xdr:pic>
      <xdr:nvPicPr>
        <xdr:cNvPr id="2" name="Picture 1">
          <a:extLst>
            <a:ext uri="{FF2B5EF4-FFF2-40B4-BE49-F238E27FC236}">
              <a16:creationId xmlns:a16="http://schemas.microsoft.com/office/drawing/2014/main" id="{B7EE579C-CB85-4928-AB85-C40FF5F9D2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07920" y="7620"/>
          <a:ext cx="5428520" cy="11514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289560</xdr:colOff>
      <xdr:row>0</xdr:row>
      <xdr:rowOff>0</xdr:rowOff>
    </xdr:from>
    <xdr:to>
      <xdr:col>6</xdr:col>
      <xdr:colOff>1021080</xdr:colOff>
      <xdr:row>1</xdr:row>
      <xdr:rowOff>1212234</xdr:rowOff>
    </xdr:to>
    <xdr:pic>
      <xdr:nvPicPr>
        <xdr:cNvPr id="2" name="Picture 1">
          <a:extLst>
            <a:ext uri="{FF2B5EF4-FFF2-40B4-BE49-F238E27FC236}">
              <a16:creationId xmlns:a16="http://schemas.microsoft.com/office/drawing/2014/main" id="{2FC51E9F-500D-473D-A244-206987DAE7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50180" y="0"/>
          <a:ext cx="5715000" cy="121223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1158240</xdr:colOff>
      <xdr:row>0</xdr:row>
      <xdr:rowOff>0</xdr:rowOff>
    </xdr:from>
    <xdr:to>
      <xdr:col>4</xdr:col>
      <xdr:colOff>38100</xdr:colOff>
      <xdr:row>2</xdr:row>
      <xdr:rowOff>107334</xdr:rowOff>
    </xdr:to>
    <xdr:pic>
      <xdr:nvPicPr>
        <xdr:cNvPr id="2" name="Picture 1">
          <a:extLst>
            <a:ext uri="{FF2B5EF4-FFF2-40B4-BE49-F238E27FC236}">
              <a16:creationId xmlns:a16="http://schemas.microsoft.com/office/drawing/2014/main" id="{7BB7C6E5-6A30-4876-9A8C-E053FCBD08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4100" y="0"/>
          <a:ext cx="5189220" cy="12122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976375</xdr:colOff>
      <xdr:row>18</xdr:row>
      <xdr:rowOff>134159</xdr:rowOff>
    </xdr:from>
    <xdr:ext cx="5905500" cy="3123392"/>
    <xdr:graphicFrame macro="">
      <xdr:nvGraphicFramePr>
        <xdr:cNvPr id="2" name="Chart 1" descr="Chart 0">
          <a:extLst>
            <a:ext uri="{FF2B5EF4-FFF2-40B4-BE49-F238E27FC236}">
              <a16:creationId xmlns:a16="http://schemas.microsoft.com/office/drawing/2014/main" id="{B5C55570-D98A-4D83-8475-923DE93DD9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1</xdr:col>
      <xdr:colOff>206826</xdr:colOff>
      <xdr:row>1</xdr:row>
      <xdr:rowOff>0</xdr:rowOff>
    </xdr:from>
    <xdr:to>
      <xdr:col>4</xdr:col>
      <xdr:colOff>976446</xdr:colOff>
      <xdr:row>2</xdr:row>
      <xdr:rowOff>188977</xdr:rowOff>
    </xdr:to>
    <xdr:pic>
      <xdr:nvPicPr>
        <xdr:cNvPr id="3" name="Picture 2">
          <a:extLst>
            <a:ext uri="{FF2B5EF4-FFF2-40B4-BE49-F238E27FC236}">
              <a16:creationId xmlns:a16="http://schemas.microsoft.com/office/drawing/2014/main" id="{C27A0F49-F65B-4349-9669-83F1B50F97A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13855" y="195943"/>
          <a:ext cx="5189220" cy="12122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3</xdr:col>
      <xdr:colOff>444027</xdr:colOff>
      <xdr:row>0</xdr:row>
      <xdr:rowOff>550863</xdr:rowOff>
    </xdr:from>
    <xdr:ext cx="437035" cy="449262"/>
    <xdr:pic>
      <xdr:nvPicPr>
        <xdr:cNvPr id="2" name="image1.png">
          <a:extLst>
            <a:ext uri="{FF2B5EF4-FFF2-40B4-BE49-F238E27FC236}">
              <a16:creationId xmlns:a16="http://schemas.microsoft.com/office/drawing/2014/main" id="{3FEEDFD1-5CCF-4419-BCBC-F92E7497E8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34902" y="550863"/>
          <a:ext cx="437035" cy="449262"/>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11</xdr:col>
      <xdr:colOff>412750</xdr:colOff>
      <xdr:row>1</xdr:row>
      <xdr:rowOff>63500</xdr:rowOff>
    </xdr:from>
    <xdr:to>
      <xdr:col>11</xdr:col>
      <xdr:colOff>1254125</xdr:colOff>
      <xdr:row>1</xdr:row>
      <xdr:rowOff>749300</xdr:rowOff>
    </xdr:to>
    <xdr:pic>
      <xdr:nvPicPr>
        <xdr:cNvPr id="2" name="Picture -767">
          <a:extLst>
            <a:ext uri="{FF2B5EF4-FFF2-40B4-BE49-F238E27FC236}">
              <a16:creationId xmlns:a16="http://schemas.microsoft.com/office/drawing/2014/main" id="{D95E0D0D-8C7C-403D-8EF4-0ED5AFD79C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22875" y="142875"/>
          <a:ext cx="8413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27</xdr:row>
      <xdr:rowOff>0</xdr:rowOff>
    </xdr:from>
    <xdr:to>
      <xdr:col>6</xdr:col>
      <xdr:colOff>11206</xdr:colOff>
      <xdr:row>45</xdr:row>
      <xdr:rowOff>67235</xdr:rowOff>
    </xdr:to>
    <xdr:graphicFrame macro="">
      <xdr:nvGraphicFramePr>
        <xdr:cNvPr id="3" name="Gráfico 2">
          <a:extLst>
            <a:ext uri="{FF2B5EF4-FFF2-40B4-BE49-F238E27FC236}">
              <a16:creationId xmlns:a16="http://schemas.microsoft.com/office/drawing/2014/main" id="{E2EC53E9-0593-42D2-BBA7-B6DC2A7A47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1028700</xdr:colOff>
      <xdr:row>1</xdr:row>
      <xdr:rowOff>30480</xdr:rowOff>
    </xdr:from>
    <xdr:to>
      <xdr:col>5</xdr:col>
      <xdr:colOff>152400</xdr:colOff>
      <xdr:row>4</xdr:row>
      <xdr:rowOff>122574</xdr:rowOff>
    </xdr:to>
    <xdr:pic>
      <xdr:nvPicPr>
        <xdr:cNvPr id="2" name="Picture 1">
          <a:extLst>
            <a:ext uri="{FF2B5EF4-FFF2-40B4-BE49-F238E27FC236}">
              <a16:creationId xmlns:a16="http://schemas.microsoft.com/office/drawing/2014/main" id="{8AA272EC-3486-413F-86EC-6B03A7E70EB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93620" y="342900"/>
          <a:ext cx="5189220" cy="121223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28</xdr:row>
      <xdr:rowOff>0</xdr:rowOff>
    </xdr:from>
    <xdr:to>
      <xdr:col>10</xdr:col>
      <xdr:colOff>130968</xdr:colOff>
      <xdr:row>44</xdr:row>
      <xdr:rowOff>35718</xdr:rowOff>
    </xdr:to>
    <xdr:graphicFrame macro="">
      <xdr:nvGraphicFramePr>
        <xdr:cNvPr id="6" name="Gráfico 5">
          <a:extLst>
            <a:ext uri="{FF2B5EF4-FFF2-40B4-BE49-F238E27FC236}">
              <a16:creationId xmlns:a16="http://schemas.microsoft.com/office/drawing/2014/main" id="{13B636FC-700A-46A7-A9C6-97CDBCE58C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44</xdr:row>
      <xdr:rowOff>261936</xdr:rowOff>
    </xdr:from>
    <xdr:to>
      <xdr:col>10</xdr:col>
      <xdr:colOff>202406</xdr:colOff>
      <xdr:row>61</xdr:row>
      <xdr:rowOff>35718</xdr:rowOff>
    </xdr:to>
    <xdr:graphicFrame macro="">
      <xdr:nvGraphicFramePr>
        <xdr:cNvPr id="7" name="Gráfico 6">
          <a:extLst>
            <a:ext uri="{FF2B5EF4-FFF2-40B4-BE49-F238E27FC236}">
              <a16:creationId xmlns:a16="http://schemas.microsoft.com/office/drawing/2014/main" id="{200B9F73-ADE8-46C4-B1F7-12D34B7E45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868680</xdr:colOff>
      <xdr:row>0</xdr:row>
      <xdr:rowOff>144780</xdr:rowOff>
    </xdr:from>
    <xdr:to>
      <xdr:col>7</xdr:col>
      <xdr:colOff>114300</xdr:colOff>
      <xdr:row>3</xdr:row>
      <xdr:rowOff>191154</xdr:rowOff>
    </xdr:to>
    <xdr:pic>
      <xdr:nvPicPr>
        <xdr:cNvPr id="2" name="Picture 1">
          <a:extLst>
            <a:ext uri="{FF2B5EF4-FFF2-40B4-BE49-F238E27FC236}">
              <a16:creationId xmlns:a16="http://schemas.microsoft.com/office/drawing/2014/main" id="{3B84C825-25C8-45EF-8002-150A3C0EAD0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02380" y="144780"/>
          <a:ext cx="5189220" cy="12122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apgefigovdo-my.sharepoint.com/personal/m_muse_capgefi_gob_do/Documents/Escritorio/Marzo%202026/Grafico%20Curso%202026.xlsx" TargetMode="External"/><Relationship Id="rId1" Type="http://schemas.openxmlformats.org/officeDocument/2006/relationships/externalLinkPath" Target="https://capgefigovdo-my.sharepoint.com/personal/m_muse_capgefi_gob_do/Documents/Escritorio/Marzo%202026/Grafico%20Curso%202026.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apgefigovdo-my.sharepoint.com/personal/m_muse_capgefi_gob_do/Documents/Escritorio/Marzo%202026/Grafico%20Participante%202026.xlsx" TargetMode="External"/><Relationship Id="rId1" Type="http://schemas.openxmlformats.org/officeDocument/2006/relationships/externalLinkPath" Target="https://capgefigovdo-my.sharepoint.com/personal/m_muse_capgefi_gob_do/Documents/Escritorio/Marzo%202026/Grafico%20Participante%202026.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capgefigovdo-my.sharepoint.com/personal/m_muse_capgefi_gob_do/Documents/Escritorio/Marzo%202026/Levantamientos%202025%20y%202026.xlsx" TargetMode="External"/><Relationship Id="rId1" Type="http://schemas.openxmlformats.org/officeDocument/2006/relationships/externalLinkPath" Target="https://capgefigovdo-my.sharepoint.com/personal/m_muse_capgefi_gob_do/Documents/Escritorio/Marzo%202026/Levantamientos%202025%20y%20202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apgefigovdo-my.sharepoint.com/Users/f.tejeda/Desktop/Archivo%20Becas/BECAS%202021/INFORME%20TRIMESTRAL/DETALLE%20(1ro)TRIMESTRAL%20DE%20BECAS%20(ENERO-MARZO)%202021%20-%20cop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rafico de 1er Trimestre 2026"/>
      <sheetName val="Grafico de cursos marzo"/>
      <sheetName val="Grafico de cursos febrero"/>
      <sheetName val="Grafico de cursos enero"/>
    </sheetNames>
    <sheetDataSet>
      <sheetData sheetId="0">
        <row r="3">
          <cell r="C3" t="str">
            <v>Presencial</v>
          </cell>
          <cell r="D3" t="str">
            <v>Virtual</v>
          </cell>
        </row>
        <row r="4">
          <cell r="A4" t="str">
            <v>Regular</v>
          </cell>
          <cell r="B4" t="str">
            <v>Ministerio de Hacienda y Economía</v>
          </cell>
          <cell r="C4">
            <v>1</v>
          </cell>
          <cell r="D4">
            <v>0</v>
          </cell>
        </row>
        <row r="5">
          <cell r="A5"/>
          <cell r="B5" t="str">
            <v>Público</v>
          </cell>
          <cell r="C5">
            <v>26</v>
          </cell>
          <cell r="D5">
            <v>5</v>
          </cell>
        </row>
        <row r="6">
          <cell r="A6"/>
          <cell r="B6" t="str">
            <v>Privado</v>
          </cell>
          <cell r="C6">
            <v>10</v>
          </cell>
          <cell r="D6">
            <v>3</v>
          </cell>
        </row>
        <row r="7">
          <cell r="A7"/>
          <cell r="B7" t="str">
            <v>Público y Privado</v>
          </cell>
          <cell r="C7">
            <v>1</v>
          </cell>
          <cell r="D7">
            <v>1</v>
          </cell>
        </row>
        <row r="8">
          <cell r="A8"/>
          <cell r="B8" t="str">
            <v>Otros</v>
          </cell>
          <cell r="C8">
            <v>0</v>
          </cell>
          <cell r="D8">
            <v>0</v>
          </cell>
        </row>
        <row r="9">
          <cell r="A9" t="str">
            <v>Abierta</v>
          </cell>
          <cell r="B9" t="str">
            <v>Ministerio de Hacienda y Economía</v>
          </cell>
          <cell r="C9">
            <v>3</v>
          </cell>
          <cell r="D9">
            <v>0</v>
          </cell>
        </row>
        <row r="10">
          <cell r="A10"/>
          <cell r="B10" t="str">
            <v>Público</v>
          </cell>
          <cell r="C10">
            <v>8</v>
          </cell>
          <cell r="D10">
            <v>2</v>
          </cell>
        </row>
        <row r="11">
          <cell r="A11"/>
          <cell r="B11" t="str">
            <v>Privado</v>
          </cell>
          <cell r="C11">
            <v>8</v>
          </cell>
          <cell r="D11">
            <v>1</v>
          </cell>
        </row>
        <row r="12">
          <cell r="A12"/>
          <cell r="B12" t="str">
            <v>Público y Privado</v>
          </cell>
          <cell r="C12">
            <v>0</v>
          </cell>
          <cell r="D12">
            <v>0</v>
          </cell>
        </row>
        <row r="13">
          <cell r="A13"/>
          <cell r="B13" t="str">
            <v>Otros</v>
          </cell>
          <cell r="C13">
            <v>0</v>
          </cell>
          <cell r="D13">
            <v>0</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er Trimestre 2026"/>
      <sheetName val="marzo 2026"/>
      <sheetName val="febrero 2026"/>
      <sheetName val="enero 2026"/>
    </sheetNames>
    <sheetDataSet>
      <sheetData sheetId="0">
        <row r="42">
          <cell r="C42" t="str">
            <v>Masculino</v>
          </cell>
          <cell r="D42" t="str">
            <v>Femenino</v>
          </cell>
          <cell r="F42" t="str">
            <v>Masculino</v>
          </cell>
          <cell r="G42" t="str">
            <v>Femenino</v>
          </cell>
        </row>
        <row r="43">
          <cell r="A43" t="str">
            <v>Regular</v>
          </cell>
          <cell r="B43" t="str">
            <v>Ministerio de Hacienda y Economía</v>
          </cell>
          <cell r="C43">
            <v>7</v>
          </cell>
          <cell r="D43">
            <v>4</v>
          </cell>
          <cell r="F43">
            <v>0</v>
          </cell>
          <cell r="G43">
            <v>0</v>
          </cell>
        </row>
        <row r="44">
          <cell r="A44"/>
          <cell r="B44" t="str">
            <v>Público</v>
          </cell>
          <cell r="C44">
            <v>173</v>
          </cell>
          <cell r="D44">
            <v>424</v>
          </cell>
          <cell r="F44">
            <v>38</v>
          </cell>
          <cell r="G44">
            <v>91</v>
          </cell>
        </row>
        <row r="45">
          <cell r="A45"/>
          <cell r="B45" t="str">
            <v>Privado</v>
          </cell>
          <cell r="C45">
            <v>123</v>
          </cell>
          <cell r="D45">
            <v>133</v>
          </cell>
          <cell r="F45">
            <v>39</v>
          </cell>
          <cell r="G45">
            <v>46</v>
          </cell>
        </row>
        <row r="46">
          <cell r="A46"/>
          <cell r="B46" t="str">
            <v>Público y Privado</v>
          </cell>
          <cell r="C46">
            <v>4</v>
          </cell>
          <cell r="D46">
            <v>14</v>
          </cell>
          <cell r="F46">
            <v>10</v>
          </cell>
          <cell r="G46">
            <v>30</v>
          </cell>
        </row>
        <row r="47">
          <cell r="A47"/>
          <cell r="B47" t="str">
            <v>Subtotal Regular</v>
          </cell>
          <cell r="C47">
            <v>307</v>
          </cell>
          <cell r="D47">
            <v>575</v>
          </cell>
          <cell r="F47">
            <v>87</v>
          </cell>
          <cell r="G47">
            <v>167</v>
          </cell>
        </row>
        <row r="48">
          <cell r="A48" t="str">
            <v>Abierto</v>
          </cell>
          <cell r="B48" t="str">
            <v>Ministerio de Hacienda y Economía</v>
          </cell>
          <cell r="C48">
            <v>120</v>
          </cell>
          <cell r="D48">
            <v>232</v>
          </cell>
          <cell r="F48">
            <v>0</v>
          </cell>
          <cell r="G48">
            <v>0</v>
          </cell>
        </row>
        <row r="49">
          <cell r="A49"/>
          <cell r="B49" t="str">
            <v>Público</v>
          </cell>
          <cell r="C49">
            <v>80</v>
          </cell>
          <cell r="D49">
            <v>171</v>
          </cell>
          <cell r="F49">
            <v>16</v>
          </cell>
          <cell r="G49">
            <v>32</v>
          </cell>
        </row>
        <row r="50">
          <cell r="A50"/>
          <cell r="B50" t="str">
            <v>Privado</v>
          </cell>
          <cell r="C50">
            <v>151</v>
          </cell>
          <cell r="D50">
            <v>93</v>
          </cell>
          <cell r="F50">
            <v>9</v>
          </cell>
          <cell r="G50">
            <v>22</v>
          </cell>
        </row>
        <row r="51">
          <cell r="A51"/>
          <cell r="B51" t="str">
            <v>Público y Privado</v>
          </cell>
          <cell r="C51"/>
          <cell r="D51"/>
          <cell r="F51">
            <v>0</v>
          </cell>
          <cell r="G51">
            <v>0</v>
          </cell>
        </row>
        <row r="52">
          <cell r="A52"/>
          <cell r="B52" t="str">
            <v>Subtotal Abierto</v>
          </cell>
        </row>
      </sheetData>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ER tRIMESTRE 2026"/>
      <sheetName val="marzo 2026"/>
      <sheetName val="Febrero 2026"/>
      <sheetName val="Enero 2026"/>
      <sheetName val="diciembre 2025"/>
      <sheetName val="noviembre 2025"/>
      <sheetName val="Agosto 2025"/>
      <sheetName val="septiembre 2025"/>
      <sheetName val="octubre 2025"/>
      <sheetName val="Participantes"/>
      <sheetName val="Inscriptos"/>
      <sheetName val="Capacitaciones"/>
    </sheetNames>
    <sheetDataSet>
      <sheetData sheetId="0">
        <row r="42">
          <cell r="B42" t="str">
            <v>Certificados por Aprobación</v>
          </cell>
        </row>
        <row r="43">
          <cell r="A43" t="str">
            <v>Curso: Básico de Técnicas Aduaneras</v>
          </cell>
          <cell r="B43">
            <v>116</v>
          </cell>
        </row>
        <row r="44">
          <cell r="A44" t="str">
            <v>Diplomado: en Tributación</v>
          </cell>
          <cell r="B44">
            <v>34</v>
          </cell>
        </row>
        <row r="45">
          <cell r="A45" t="str">
            <v>Diplomado: en Contabilidad Gubernamental</v>
          </cell>
          <cell r="B45">
            <v>80</v>
          </cell>
        </row>
        <row r="46">
          <cell r="A46" t="str">
            <v>Diplomado: en  Planificación y Gestión de Proyectos de Inversión Pública del Estado</v>
          </cell>
          <cell r="B46">
            <v>19</v>
          </cell>
        </row>
        <row r="47">
          <cell r="A47" t="str">
            <v>Diplomado: en Compras y Contrataciones Públicas Orientado a Resultados</v>
          </cell>
          <cell r="B47">
            <v>51</v>
          </cell>
        </row>
        <row r="48">
          <cell r="A48" t="str">
            <v>Especialización: Técnica en Presupuesto Público</v>
          </cell>
          <cell r="B48">
            <v>24</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er Trimestre 2021"/>
      <sheetName val="Gráficas-2020"/>
    </sheetNames>
    <sheetDataSet>
      <sheetData sheetId="0"/>
      <sheetData sheetId="1">
        <row r="6">
          <cell r="C6" t="str">
            <v>Porcentaje</v>
          </cell>
        </row>
        <row r="7">
          <cell r="A7" t="str">
            <v>Femenino</v>
          </cell>
          <cell r="C7">
            <v>0.625</v>
          </cell>
        </row>
        <row r="8">
          <cell r="A8" t="str">
            <v>Masculino</v>
          </cell>
          <cell r="C8">
            <v>0.375</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46ECD2B-2829-4224-A1E7-34C80884DDC1}" name="Tabla3" displayName="Tabla3" ref="A14:C17" totalsRowCount="1" headerRowDxfId="37" dataDxfId="36" totalsRowCellStyle="Énfasis6">
  <tableColumns count="3">
    <tableColumn id="1" xr3:uid="{97624389-5ED7-4DDD-94A6-77C1A8D4B6E1}" name="Sexo" totalsRowLabel="Total" totalsRowDxfId="35" dataCellStyle="Énfasis6" totalsRowCellStyle="Énfasis6"/>
    <tableColumn id="2" xr3:uid="{D56B0495-59D1-4D0F-B1ED-ACF98B3E5F49}" name="Cantidad" totalsRowFunction="sum" totalsRowDxfId="34" dataCellStyle="Énfasis6" totalsRowCellStyle="Énfasis6"/>
    <tableColumn id="3" xr3:uid="{E09F3E1D-90AC-47AF-BBA7-36FDCB612DB1}" name="Porcentaje" totalsRowFunction="sum" totalsRowDxfId="33" dataCellStyle="Énfasis6" totalsRowCellStyle="Énfasis6">
      <calculatedColumnFormula>Tabla3[[#This Row],[Cantidad]]/Tabla3[[#Totals],[Cantidad]]</calculatedColumnFormula>
    </tableColumn>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4E6D38C-FC40-449A-9B72-06BE8FB51608}" name="Tabla4" displayName="Tabla4" ref="A23:C43" totalsRowCount="1" headerRowDxfId="32" dataDxfId="31" totalsRowCellStyle="Énfasis6">
  <sortState xmlns:xlrd2="http://schemas.microsoft.com/office/spreadsheetml/2017/richdata2" ref="A24:C32">
    <sortCondition descending="1" ref="B23:B31"/>
  </sortState>
  <tableColumns count="3">
    <tableColumn id="1" xr3:uid="{6522AF82-D531-4670-B4C6-9F76F79AF899}" name="Nivel Académico" totalsRowLabel="Total" dataDxfId="30" totalsRowDxfId="29" dataCellStyle="Normal 5"/>
    <tableColumn id="2" xr3:uid="{EAD5FDB9-EF3D-42FD-BF44-DBED213268EB}" name="Cantidad" totalsRowFunction="sum" dataDxfId="28" totalsRowDxfId="27" dataCellStyle="Normal 5"/>
    <tableColumn id="3" xr3:uid="{CAD2B29A-3C32-4D2C-9586-F7CF434B9DAC}" name="Porcentaje" totalsRowFunction="sum" dataDxfId="26" totalsRowDxfId="25" dataCellStyle="Porcentaje">
      <calculatedColumnFormula>Tabla4[[#This Row],[Cantidad]]/Tabla4[[#Totals],[Cantidad]]</calculatedColumnFormula>
    </tableColumn>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D510060-2277-41B9-95BB-BE57401D92AC}" name="Tabla5" displayName="Tabla5" ref="A49:C53" totalsRowCount="1" headerRowDxfId="24" dataDxfId="23" totalsRowCellStyle="Énfasis6">
  <autoFilter ref="A49:C52" xr:uid="{00000000-0009-0000-0100-000003000000}"/>
  <sortState xmlns:xlrd2="http://schemas.microsoft.com/office/spreadsheetml/2017/richdata2" ref="A50:C52">
    <sortCondition ref="B47:B50"/>
  </sortState>
  <tableColumns count="3">
    <tableColumn id="1" xr3:uid="{6279DB4A-0671-4189-AF31-B506AF029978}" name="Institución / Trabajo" totalsRowLabel="Total" dataDxfId="22" totalsRowDxfId="21" dataCellStyle="Normal 5" totalsRowCellStyle="Normal 5 2"/>
    <tableColumn id="2" xr3:uid="{1C8DF0B9-F85C-4900-8351-8A55ACEFB6F3}" name="Cantidad" totalsRowFunction="sum" dataDxfId="20" totalsRowDxfId="19" dataCellStyle="Normal 5" totalsRowCellStyle="Normal 5 2"/>
    <tableColumn id="3" xr3:uid="{AC1A6EA8-1995-4D0A-B499-126474BBAC65}" name="Porcentaje" totalsRowFunction="sum" dataDxfId="18" totalsRowDxfId="17" dataCellStyle="Normal 5" totalsRowCellStyle="Normal 5 2">
      <calculatedColumnFormula>Tabla5[[#This Row],[Cantidad]]/Tabla5[[#Totals],[Cantidad]]</calculatedColumnFormula>
    </tableColumn>
  </tableColumns>
  <tableStyleInfo name="TableStyleLight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43CCCB9-D790-4053-B0B7-E32C7B7BA595}" name="Tabla6" displayName="Tabla6" ref="A76:C79" totalsRowCount="1" headerRowDxfId="16" dataDxfId="15" totalsRowCellStyle="Énfasis6">
  <autoFilter ref="A76:C78" xr:uid="{00000000-0009-0000-0100-000004000000}"/>
  <sortState xmlns:xlrd2="http://schemas.microsoft.com/office/spreadsheetml/2017/richdata2" ref="A77:C81">
    <sortCondition descending="1" ref="B79:B84"/>
  </sortState>
  <tableColumns count="3">
    <tableColumn id="1" xr3:uid="{30F8072C-8083-4D8A-A975-2DA02E772B36}" name="Denominación de la Acción de Capacitación" totalsRowLabel="Total" dataDxfId="14" totalsRowDxfId="13" dataCellStyle="Énfasis6"/>
    <tableColumn id="2" xr3:uid="{E4A582AD-05D1-4EFE-AC73-58D5A9AC04DC}" name="Cantidad" totalsRowFunction="sum" dataDxfId="12" totalsRowDxfId="11" dataCellStyle="Énfasis6">
      <calculatedColumnFormula>8+4+5</calculatedColumnFormula>
    </tableColumn>
    <tableColumn id="3" xr3:uid="{210E2BBB-A89B-4557-922C-DE581F42E021}" name="Porcentaje" totalsRowFunction="sum" dataDxfId="10" totalsRowDxfId="9" dataCellStyle="Énfasis6">
      <calculatedColumnFormula>Tabla6[[#This Row],[Cantidad]]/Tabla6[[#Totals],[Cantidad]]</calculatedColumnFormula>
    </tableColumn>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4BF25DA-7DB7-45E6-B0FF-08EB397A7AEB}" name="Tabla2" displayName="Tabla2" ref="A61:C65" totalsRowShown="0" headerRowDxfId="8">
  <autoFilter ref="A61:C65" xr:uid="{00000000-0009-0000-0100-000005000000}"/>
  <sortState xmlns:xlrd2="http://schemas.microsoft.com/office/spreadsheetml/2017/richdata2" ref="A62:C66">
    <sortCondition ref="B64:B67"/>
  </sortState>
  <tableColumns count="3">
    <tableColumn id="1" xr3:uid="{C05E6654-4EF4-41A6-B081-7EACBAF9EF8B}" name="Recomendación porcentaje Becas"/>
    <tableColumn id="2" xr3:uid="{1DA30A49-825E-4A95-82A0-3CAC780554C4}" name="Cantidad "/>
    <tableColumn id="3" xr3:uid="{5B1F49F9-0F8F-4B45-A6E6-211C62176E8C}" name="Porcentaje"/>
  </tableColumns>
  <tableStyleInfo name="TableStyleLight13"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EF233B4-BA98-462C-B20D-A699917F34BA}" name="Tabla58" displayName="Tabla58" ref="A87:C101" totalsRowCount="1" headerRowDxfId="7" dataDxfId="6" totalsRowCellStyle="Énfasis6">
  <autoFilter ref="A87:C100" xr:uid="{00000000-0009-0000-0100-000006000000}"/>
  <sortState xmlns:xlrd2="http://schemas.microsoft.com/office/spreadsheetml/2017/richdata2" ref="A88:C92">
    <sortCondition descending="1" ref="B51:B60"/>
  </sortState>
  <tableColumns count="3">
    <tableColumn id="1" xr3:uid="{B5403613-A09A-4734-96B3-EF26D13E5C57}" name="Mes" totalsRowLabel="Total" dataDxfId="5" totalsRowDxfId="4" dataCellStyle="Bueno"/>
    <tableColumn id="2" xr3:uid="{C08F3625-E98D-4369-954B-FBD9A1F3B492}" name="Cantidad" totalsRowFunction="sum" dataDxfId="3" totalsRowDxfId="2" dataCellStyle="Bueno"/>
    <tableColumn id="3" xr3:uid="{05FE3037-A387-4B13-A325-8D6F0AD3FDA0}" name="Porcentaje" totalsRowFunction="sum" dataDxfId="1" totalsRowDxfId="0" dataCellStyle="Bueno">
      <calculatedColumnFormula>Tabla58[[#This Row],[Cantidad]]/Tabla58[[#Totals],[Cantidad]]</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00B050"/>
    <pageSetUpPr fitToPage="1"/>
  </sheetPr>
  <dimension ref="A1:T30"/>
  <sheetViews>
    <sheetView tabSelected="1" zoomScaleNormal="100" zoomScaleSheetLayoutView="101" zoomScalePageLayoutView="55" workbookViewId="0">
      <selection activeCell="Q22" sqref="Q22"/>
    </sheetView>
  </sheetViews>
  <sheetFormatPr baseColWidth="10" defaultColWidth="9.33203125" defaultRowHeight="12.75"/>
  <cols>
    <col min="1" max="10" width="17.83203125" style="6" customWidth="1"/>
    <col min="11" max="16384" width="9.33203125" style="6"/>
  </cols>
  <sheetData>
    <row r="1" spans="1:20" s="55" customFormat="1" ht="95.45" customHeight="1">
      <c r="A1" s="401"/>
      <c r="B1" s="401"/>
      <c r="C1" s="401"/>
      <c r="D1" s="401"/>
      <c r="E1" s="401"/>
      <c r="F1" s="401"/>
      <c r="G1" s="401"/>
      <c r="H1" s="401"/>
      <c r="I1" s="401"/>
      <c r="J1" s="401"/>
    </row>
    <row r="2" spans="1:20" ht="27" customHeight="1">
      <c r="A2" s="400" t="s">
        <v>208</v>
      </c>
      <c r="B2" s="400"/>
      <c r="C2" s="400"/>
      <c r="D2" s="400"/>
      <c r="E2" s="400"/>
      <c r="F2" s="400"/>
      <c r="G2" s="400"/>
      <c r="H2" s="400"/>
      <c r="I2" s="400"/>
      <c r="J2" s="400"/>
    </row>
    <row r="3" spans="1:20" ht="15.75" customHeight="1">
      <c r="A3" s="404" t="s">
        <v>399</v>
      </c>
      <c r="B3" s="404"/>
      <c r="C3" s="404"/>
      <c r="D3" s="404"/>
      <c r="E3" s="404"/>
      <c r="F3" s="404"/>
      <c r="G3" s="404"/>
      <c r="H3" s="404"/>
      <c r="I3" s="404"/>
      <c r="J3" s="404"/>
    </row>
    <row r="4" spans="1:20" ht="22.5" customHeight="1">
      <c r="A4" s="406" t="s">
        <v>685</v>
      </c>
      <c r="B4" s="406"/>
      <c r="C4" s="406"/>
      <c r="D4" s="406"/>
      <c r="E4" s="406"/>
      <c r="F4" s="406"/>
      <c r="G4" s="406"/>
      <c r="H4" s="406"/>
      <c r="I4" s="406"/>
      <c r="J4" s="406"/>
    </row>
    <row r="5" spans="1:20" ht="12.75" customHeight="1">
      <c r="A5" s="403" t="s">
        <v>207</v>
      </c>
      <c r="B5" s="403"/>
      <c r="C5" s="403"/>
      <c r="D5" s="403"/>
      <c r="E5" s="403"/>
      <c r="F5" s="403"/>
      <c r="G5" s="403"/>
      <c r="H5" s="403"/>
      <c r="I5" s="403"/>
      <c r="J5" s="403"/>
    </row>
    <row r="6" spans="1:20" ht="17.850000000000001" customHeight="1">
      <c r="A6" s="364"/>
      <c r="B6" s="364"/>
      <c r="C6" s="364"/>
      <c r="D6" s="364"/>
      <c r="E6" s="364"/>
      <c r="F6" s="364"/>
      <c r="G6" s="364"/>
      <c r="H6" s="365" t="s">
        <v>124</v>
      </c>
      <c r="I6" s="366">
        <v>46113</v>
      </c>
      <c r="J6" s="393">
        <v>0.40960648148148149</v>
      </c>
      <c r="K6" s="402"/>
      <c r="L6" s="402"/>
      <c r="M6" s="402"/>
    </row>
    <row r="7" spans="1:20" ht="13.5" customHeight="1">
      <c r="A7" s="405" t="s">
        <v>206</v>
      </c>
      <c r="B7" s="405"/>
      <c r="C7" s="405"/>
      <c r="D7" s="405"/>
      <c r="E7" s="405"/>
      <c r="F7" s="405"/>
      <c r="G7" s="367"/>
      <c r="H7" s="365" t="s">
        <v>125</v>
      </c>
      <c r="I7" s="368" t="s">
        <v>158</v>
      </c>
      <c r="J7" s="363"/>
    </row>
    <row r="8" spans="1:20" ht="13.5" customHeight="1">
      <c r="A8" s="392">
        <v>46023</v>
      </c>
      <c r="B8" s="398" t="s">
        <v>677</v>
      </c>
      <c r="C8" s="399"/>
      <c r="D8" s="398" t="s">
        <v>678</v>
      </c>
      <c r="E8" s="399"/>
      <c r="F8" s="369" t="s">
        <v>48</v>
      </c>
      <c r="G8" s="398" t="s">
        <v>677</v>
      </c>
      <c r="H8" s="399"/>
      <c r="I8" s="398" t="s">
        <v>678</v>
      </c>
      <c r="J8" s="399"/>
    </row>
    <row r="9" spans="1:20" ht="13.5" customHeight="1">
      <c r="A9" s="370"/>
      <c r="B9" s="371" t="s">
        <v>42</v>
      </c>
      <c r="C9" s="371" t="s">
        <v>43</v>
      </c>
      <c r="D9" s="371" t="s">
        <v>42</v>
      </c>
      <c r="E9" s="371" t="s">
        <v>43</v>
      </c>
      <c r="F9" s="371"/>
      <c r="G9" s="371" t="s">
        <v>15</v>
      </c>
      <c r="H9" s="372" t="s">
        <v>679</v>
      </c>
      <c r="I9" s="371" t="s">
        <v>15</v>
      </c>
      <c r="J9" s="372" t="s">
        <v>679</v>
      </c>
      <c r="L9" s="87"/>
      <c r="M9" s="87"/>
      <c r="N9" s="87"/>
      <c r="O9" s="87"/>
      <c r="Q9" s="87"/>
      <c r="R9" s="87"/>
      <c r="S9" s="87"/>
      <c r="T9" s="87"/>
    </row>
    <row r="10" spans="1:20" ht="13.5" customHeight="1">
      <c r="A10" s="373"/>
      <c r="B10" s="374">
        <v>3</v>
      </c>
      <c r="C10" s="374">
        <v>2</v>
      </c>
      <c r="D10" s="374">
        <v>3</v>
      </c>
      <c r="E10" s="375">
        <v>2</v>
      </c>
      <c r="F10" s="376" t="s">
        <v>49</v>
      </c>
      <c r="G10" s="374">
        <v>5</v>
      </c>
      <c r="H10" s="375">
        <v>142</v>
      </c>
      <c r="I10" s="375">
        <v>5</v>
      </c>
      <c r="J10" s="375">
        <v>142</v>
      </c>
      <c r="L10" s="87"/>
      <c r="M10" s="87"/>
      <c r="N10" s="87"/>
      <c r="O10" s="87"/>
      <c r="Q10" s="87"/>
      <c r="R10" s="87"/>
      <c r="S10" s="87"/>
      <c r="T10" s="87"/>
    </row>
    <row r="11" spans="1:20" ht="13.5" customHeight="1">
      <c r="A11" s="373"/>
      <c r="B11" s="374">
        <v>13</v>
      </c>
      <c r="C11" s="374">
        <v>0</v>
      </c>
      <c r="D11" s="374">
        <v>11</v>
      </c>
      <c r="E11" s="375">
        <v>0</v>
      </c>
      <c r="F11" s="376" t="s">
        <v>50</v>
      </c>
      <c r="G11" s="374">
        <v>13</v>
      </c>
      <c r="H11" s="375">
        <v>617</v>
      </c>
      <c r="I11" s="375">
        <v>11</v>
      </c>
      <c r="J11" s="375">
        <v>591</v>
      </c>
    </row>
    <row r="12" spans="1:20" ht="13.5" customHeight="1">
      <c r="A12" s="377" t="s">
        <v>15</v>
      </c>
      <c r="B12" s="378">
        <v>16</v>
      </c>
      <c r="C12" s="378">
        <v>2</v>
      </c>
      <c r="D12" s="378">
        <v>14</v>
      </c>
      <c r="E12" s="146">
        <v>2</v>
      </c>
      <c r="F12" s="147"/>
      <c r="G12" s="378">
        <v>18</v>
      </c>
      <c r="H12" s="146">
        <v>759</v>
      </c>
      <c r="I12" s="146">
        <v>16</v>
      </c>
      <c r="J12" s="146">
        <v>733</v>
      </c>
    </row>
    <row r="13" spans="1:20" ht="13.5" customHeight="1">
      <c r="A13" s="362">
        <v>46054</v>
      </c>
      <c r="B13" s="394" t="s">
        <v>677</v>
      </c>
      <c r="C13" s="395"/>
      <c r="D13" s="396" t="s">
        <v>678</v>
      </c>
      <c r="E13" s="397"/>
      <c r="F13" s="379" t="s">
        <v>48</v>
      </c>
      <c r="G13" s="396" t="s">
        <v>677</v>
      </c>
      <c r="H13" s="397"/>
      <c r="I13" s="398" t="s">
        <v>678</v>
      </c>
      <c r="J13" s="399"/>
    </row>
    <row r="14" spans="1:20" ht="13.5" customHeight="1">
      <c r="A14" s="370"/>
      <c r="B14" s="369" t="s">
        <v>42</v>
      </c>
      <c r="C14" s="369" t="s">
        <v>43</v>
      </c>
      <c r="D14" s="369" t="s">
        <v>42</v>
      </c>
      <c r="E14" s="369" t="s">
        <v>43</v>
      </c>
      <c r="F14" s="369"/>
      <c r="G14" s="369" t="s">
        <v>15</v>
      </c>
      <c r="H14" s="370" t="s">
        <v>679</v>
      </c>
      <c r="I14" s="369" t="s">
        <v>15</v>
      </c>
      <c r="J14" s="370" t="s">
        <v>679</v>
      </c>
    </row>
    <row r="15" spans="1:20" s="55" customFormat="1" ht="38.25">
      <c r="A15" s="380"/>
      <c r="B15" s="381">
        <v>1</v>
      </c>
      <c r="C15" s="381">
        <v>3</v>
      </c>
      <c r="D15" s="381">
        <v>1</v>
      </c>
      <c r="E15" s="381">
        <v>3</v>
      </c>
      <c r="F15" s="380" t="s">
        <v>680</v>
      </c>
      <c r="G15" s="381">
        <v>4</v>
      </c>
      <c r="H15" s="381">
        <v>50</v>
      </c>
      <c r="I15" s="381">
        <v>4</v>
      </c>
      <c r="J15" s="381">
        <v>50</v>
      </c>
    </row>
    <row r="16" spans="1:20" ht="13.5" customHeight="1">
      <c r="A16" s="380"/>
      <c r="B16" s="382">
        <v>3</v>
      </c>
      <c r="C16" s="382">
        <v>0</v>
      </c>
      <c r="D16" s="382">
        <v>3</v>
      </c>
      <c r="E16" s="382">
        <v>0</v>
      </c>
      <c r="F16" s="383" t="s">
        <v>681</v>
      </c>
      <c r="G16" s="382">
        <v>3</v>
      </c>
      <c r="H16" s="382">
        <v>126</v>
      </c>
      <c r="I16" s="382">
        <v>3</v>
      </c>
      <c r="J16" s="382">
        <v>126</v>
      </c>
    </row>
    <row r="17" spans="1:10" ht="13.5" customHeight="1">
      <c r="A17" s="380"/>
      <c r="B17" s="382">
        <v>24</v>
      </c>
      <c r="C17" s="382">
        <v>2</v>
      </c>
      <c r="D17" s="382">
        <v>21</v>
      </c>
      <c r="E17" s="382">
        <v>2</v>
      </c>
      <c r="F17" s="383" t="s">
        <v>682</v>
      </c>
      <c r="G17" s="382">
        <v>26</v>
      </c>
      <c r="H17" s="384">
        <v>1556</v>
      </c>
      <c r="I17" s="382">
        <v>23</v>
      </c>
      <c r="J17" s="384">
        <v>1488</v>
      </c>
    </row>
    <row r="18" spans="1:10" ht="13.5" customHeight="1">
      <c r="A18" s="385" t="s">
        <v>15</v>
      </c>
      <c r="B18" s="386">
        <v>28</v>
      </c>
      <c r="C18" s="386">
        <v>5</v>
      </c>
      <c r="D18" s="386">
        <v>25</v>
      </c>
      <c r="E18" s="386">
        <v>5</v>
      </c>
      <c r="F18" s="380"/>
      <c r="G18" s="386">
        <v>33</v>
      </c>
      <c r="H18" s="387">
        <v>1732</v>
      </c>
      <c r="I18" s="386">
        <v>30</v>
      </c>
      <c r="J18" s="387">
        <v>1664</v>
      </c>
    </row>
    <row r="19" spans="1:10" ht="13.5" customHeight="1">
      <c r="A19" s="362">
        <v>46082</v>
      </c>
      <c r="B19" s="398" t="s">
        <v>677</v>
      </c>
      <c r="C19" s="399"/>
      <c r="D19" s="398" t="s">
        <v>678</v>
      </c>
      <c r="E19" s="399"/>
      <c r="F19" s="369" t="s">
        <v>48</v>
      </c>
      <c r="G19" s="398" t="s">
        <v>677</v>
      </c>
      <c r="H19" s="399"/>
      <c r="I19" s="398" t="s">
        <v>678</v>
      </c>
      <c r="J19" s="399"/>
    </row>
    <row r="20" spans="1:10" ht="13.5" customHeight="1">
      <c r="A20" s="370"/>
      <c r="B20" s="369" t="s">
        <v>42</v>
      </c>
      <c r="C20" s="369" t="s">
        <v>43</v>
      </c>
      <c r="D20" s="369" t="s">
        <v>42</v>
      </c>
      <c r="E20" s="369" t="s">
        <v>43</v>
      </c>
      <c r="F20" s="369"/>
      <c r="G20" s="369" t="s">
        <v>15</v>
      </c>
      <c r="H20" s="370" t="s">
        <v>679</v>
      </c>
      <c r="I20" s="369" t="s">
        <v>15</v>
      </c>
      <c r="J20" s="370" t="s">
        <v>679</v>
      </c>
    </row>
    <row r="21" spans="1:10" s="55" customFormat="1" ht="38.25">
      <c r="A21" s="380"/>
      <c r="B21" s="381">
        <v>0</v>
      </c>
      <c r="C21" s="381">
        <v>1</v>
      </c>
      <c r="D21" s="381">
        <v>0</v>
      </c>
      <c r="E21" s="381">
        <v>0</v>
      </c>
      <c r="F21" s="380" t="s">
        <v>680</v>
      </c>
      <c r="G21" s="381">
        <v>1</v>
      </c>
      <c r="H21" s="381">
        <v>8</v>
      </c>
      <c r="I21" s="381">
        <v>0</v>
      </c>
      <c r="J21" s="381">
        <v>0</v>
      </c>
    </row>
    <row r="22" spans="1:10" ht="13.5" customHeight="1">
      <c r="A22" s="380"/>
      <c r="B22" s="382">
        <v>3</v>
      </c>
      <c r="C22" s="382">
        <v>4</v>
      </c>
      <c r="D22" s="382">
        <v>2</v>
      </c>
      <c r="E22" s="382">
        <v>4</v>
      </c>
      <c r="F22" s="383" t="s">
        <v>681</v>
      </c>
      <c r="G22" s="382">
        <v>7</v>
      </c>
      <c r="H22" s="382">
        <v>158</v>
      </c>
      <c r="I22" s="382">
        <v>6</v>
      </c>
      <c r="J22" s="382">
        <v>48</v>
      </c>
    </row>
    <row r="23" spans="1:10" ht="13.5" customHeight="1">
      <c r="A23" s="380"/>
      <c r="B23" s="382">
        <v>17</v>
      </c>
      <c r="C23" s="382">
        <v>23</v>
      </c>
      <c r="D23" s="382">
        <v>9</v>
      </c>
      <c r="E23" s="382">
        <v>11</v>
      </c>
      <c r="F23" s="383" t="s">
        <v>682</v>
      </c>
      <c r="G23" s="382">
        <v>40</v>
      </c>
      <c r="H23" s="384">
        <v>1845</v>
      </c>
      <c r="I23" s="382">
        <v>20</v>
      </c>
      <c r="J23" s="382">
        <v>840</v>
      </c>
    </row>
    <row r="24" spans="1:10" ht="13.5" customHeight="1">
      <c r="A24" s="380"/>
      <c r="B24" s="382">
        <v>1</v>
      </c>
      <c r="C24" s="382">
        <v>0</v>
      </c>
      <c r="D24" s="382">
        <v>0</v>
      </c>
      <c r="E24" s="382">
        <v>0</v>
      </c>
      <c r="F24" s="388" t="s">
        <v>683</v>
      </c>
      <c r="G24" s="382">
        <v>1</v>
      </c>
      <c r="H24" s="382">
        <v>120</v>
      </c>
      <c r="I24" s="382">
        <v>0</v>
      </c>
      <c r="J24" s="382">
        <v>0</v>
      </c>
    </row>
    <row r="25" spans="1:10" ht="13.5" customHeight="1">
      <c r="A25" s="385" t="s">
        <v>15</v>
      </c>
      <c r="B25" s="386">
        <v>21</v>
      </c>
      <c r="C25" s="386">
        <v>28</v>
      </c>
      <c r="D25" s="386">
        <v>11</v>
      </c>
      <c r="E25" s="386">
        <v>15</v>
      </c>
      <c r="F25" s="380"/>
      <c r="G25" s="386">
        <v>49</v>
      </c>
      <c r="H25" s="387">
        <v>2131</v>
      </c>
      <c r="I25" s="386">
        <v>26</v>
      </c>
      <c r="J25" s="386">
        <v>888</v>
      </c>
    </row>
    <row r="26" spans="1:10" ht="13.5" customHeight="1">
      <c r="A26" s="388" t="s">
        <v>684</v>
      </c>
      <c r="B26" s="378">
        <v>65</v>
      </c>
      <c r="C26" s="378">
        <v>35</v>
      </c>
      <c r="D26" s="378">
        <v>50</v>
      </c>
      <c r="E26" s="378">
        <v>22</v>
      </c>
      <c r="F26" s="389"/>
      <c r="G26" s="378">
        <v>100</v>
      </c>
      <c r="H26" s="390">
        <v>4622</v>
      </c>
      <c r="I26" s="378">
        <v>72</v>
      </c>
      <c r="J26" s="390">
        <v>3285</v>
      </c>
    </row>
    <row r="27" spans="1:10" customFormat="1">
      <c r="A27" s="391" t="s">
        <v>188</v>
      </c>
      <c r="B27" s="391"/>
      <c r="C27" s="391"/>
      <c r="D27" s="391"/>
      <c r="E27" s="391"/>
      <c r="F27" s="391"/>
      <c r="G27" s="391"/>
      <c r="H27" s="391"/>
      <c r="I27" s="391"/>
      <c r="J27" s="391"/>
    </row>
    <row r="28" spans="1:10">
      <c r="A28" s="6" t="s">
        <v>209</v>
      </c>
    </row>
    <row r="30" spans="1:10">
      <c r="B30" s="87"/>
      <c r="C30" s="87"/>
      <c r="D30" s="87"/>
      <c r="E30" s="87"/>
      <c r="F30" s="87"/>
      <c r="G30" s="87"/>
      <c r="H30" s="87"/>
      <c r="I30" s="87"/>
      <c r="J30" s="87"/>
    </row>
  </sheetData>
  <mergeCells count="19">
    <mergeCell ref="K6:M6"/>
    <mergeCell ref="A5:J5"/>
    <mergeCell ref="A3:J3"/>
    <mergeCell ref="A7:F7"/>
    <mergeCell ref="A4:J4"/>
    <mergeCell ref="A2:J2"/>
    <mergeCell ref="A1:J1"/>
    <mergeCell ref="B8:C8"/>
    <mergeCell ref="D8:E8"/>
    <mergeCell ref="G8:H8"/>
    <mergeCell ref="I8:J8"/>
    <mergeCell ref="B13:C13"/>
    <mergeCell ref="D13:E13"/>
    <mergeCell ref="G13:H13"/>
    <mergeCell ref="I13:J13"/>
    <mergeCell ref="B19:C19"/>
    <mergeCell ref="D19:E19"/>
    <mergeCell ref="G19:H19"/>
    <mergeCell ref="I19:J19"/>
  </mergeCells>
  <printOptions horizontalCentered="1" verticalCentered="1"/>
  <pageMargins left="0.70866141732283472" right="0.70866141732283472" top="0.35433070866141736" bottom="0.74803149606299213" header="0.31496062992125984" footer="0.31496062992125984"/>
  <pageSetup scale="56"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ABD52-78E2-46DC-BB9E-3220ECEF553F}">
  <dimension ref="A1:AC59"/>
  <sheetViews>
    <sheetView showGridLines="0" showOutlineSymbols="0" topLeftCell="A2" zoomScaleNormal="100" workbookViewId="0">
      <selection activeCell="M24" sqref="M24:O24"/>
    </sheetView>
  </sheetViews>
  <sheetFormatPr baseColWidth="10" defaultColWidth="11.5" defaultRowHeight="12.75" customHeight="1"/>
  <cols>
    <col min="1" max="1" width="2.6640625" style="9" customWidth="1"/>
    <col min="2" max="2" width="1.33203125" style="9" customWidth="1"/>
    <col min="3" max="3" width="4" style="9" customWidth="1"/>
    <col min="4" max="4" width="1.33203125" style="9" customWidth="1"/>
    <col min="5" max="5" width="9.33203125" style="9" customWidth="1"/>
    <col min="6" max="6" width="9.5" style="9" customWidth="1"/>
    <col min="7" max="7" width="27.83203125" style="9" customWidth="1"/>
    <col min="8" max="8" width="1.33203125" style="9" customWidth="1"/>
    <col min="9" max="9" width="9.33203125" style="9" customWidth="1"/>
    <col min="10" max="11" width="14.6640625" style="9" customWidth="1"/>
    <col min="12" max="12" width="1.33203125" style="9" customWidth="1"/>
    <col min="13" max="13" width="6.6640625" style="9" customWidth="1"/>
    <col min="14" max="14" width="7.1640625" style="9" customWidth="1"/>
    <col min="15" max="15" width="4.83203125" style="9" customWidth="1"/>
    <col min="16" max="16" width="4" style="9" customWidth="1"/>
    <col min="17" max="17" width="7.1640625" style="9" customWidth="1"/>
    <col min="18" max="18" width="3.1640625" style="9" customWidth="1"/>
    <col min="19" max="19" width="14" style="9" customWidth="1"/>
    <col min="20" max="20" width="30.83203125" style="9" customWidth="1"/>
    <col min="21" max="21" width="16" style="9" customWidth="1"/>
    <col min="22" max="27" width="8" style="9" customWidth="1"/>
    <col min="28" max="28" width="70.33203125" style="9" customWidth="1"/>
    <col min="29" max="29" width="30.5" style="9" customWidth="1"/>
    <col min="30" max="256" width="8" style="9" customWidth="1"/>
    <col min="257" max="257" width="2.6640625" style="9" customWidth="1"/>
    <col min="258" max="258" width="1.33203125" style="9" customWidth="1"/>
    <col min="259" max="259" width="4" style="9" customWidth="1"/>
    <col min="260" max="260" width="1.33203125" style="9" customWidth="1"/>
    <col min="261" max="261" width="9.33203125" style="9" customWidth="1"/>
    <col min="262" max="262" width="9.5" style="9" customWidth="1"/>
    <col min="263" max="263" width="27.83203125" style="9" customWidth="1"/>
    <col min="264" max="264" width="1.33203125" style="9" customWidth="1"/>
    <col min="265" max="265" width="9.33203125" style="9" customWidth="1"/>
    <col min="266" max="267" width="14.6640625" style="9" customWidth="1"/>
    <col min="268" max="268" width="1.33203125" style="9" customWidth="1"/>
    <col min="269" max="269" width="6.6640625" style="9" customWidth="1"/>
    <col min="270" max="270" width="7.1640625" style="9" customWidth="1"/>
    <col min="271" max="271" width="4.83203125" style="9" customWidth="1"/>
    <col min="272" max="272" width="4" style="9" customWidth="1"/>
    <col min="273" max="273" width="7.1640625" style="9" customWidth="1"/>
    <col min="274" max="274" width="3.1640625" style="9" customWidth="1"/>
    <col min="275" max="275" width="14" style="9" customWidth="1"/>
    <col min="276" max="276" width="25.33203125" style="9" customWidth="1"/>
    <col min="277" max="512" width="8" style="9" customWidth="1"/>
    <col min="513" max="513" width="2.6640625" style="9" customWidth="1"/>
    <col min="514" max="514" width="1.33203125" style="9" customWidth="1"/>
    <col min="515" max="515" width="4" style="9" customWidth="1"/>
    <col min="516" max="516" width="1.33203125" style="9" customWidth="1"/>
    <col min="517" max="517" width="9.33203125" style="9" customWidth="1"/>
    <col min="518" max="518" width="9.5" style="9" customWidth="1"/>
    <col min="519" max="519" width="27.83203125" style="9" customWidth="1"/>
    <col min="520" max="520" width="1.33203125" style="9" customWidth="1"/>
    <col min="521" max="521" width="9.33203125" style="9" customWidth="1"/>
    <col min="522" max="523" width="14.6640625" style="9" customWidth="1"/>
    <col min="524" max="524" width="1.33203125" style="9" customWidth="1"/>
    <col min="525" max="525" width="6.6640625" style="9" customWidth="1"/>
    <col min="526" max="526" width="7.1640625" style="9" customWidth="1"/>
    <col min="527" max="527" width="4.83203125" style="9" customWidth="1"/>
    <col min="528" max="528" width="4" style="9" customWidth="1"/>
    <col min="529" max="529" width="7.1640625" style="9" customWidth="1"/>
    <col min="530" max="530" width="3.1640625" style="9" customWidth="1"/>
    <col min="531" max="531" width="14" style="9" customWidth="1"/>
    <col min="532" max="532" width="25.33203125" style="9" customWidth="1"/>
    <col min="533" max="768" width="8" style="9" customWidth="1"/>
    <col min="769" max="769" width="2.6640625" style="9" customWidth="1"/>
    <col min="770" max="770" width="1.33203125" style="9" customWidth="1"/>
    <col min="771" max="771" width="4" style="9" customWidth="1"/>
    <col min="772" max="772" width="1.33203125" style="9" customWidth="1"/>
    <col min="773" max="773" width="9.33203125" style="9" customWidth="1"/>
    <col min="774" max="774" width="9.5" style="9" customWidth="1"/>
    <col min="775" max="775" width="27.83203125" style="9" customWidth="1"/>
    <col min="776" max="776" width="1.33203125" style="9" customWidth="1"/>
    <col min="777" max="777" width="9.33203125" style="9" customWidth="1"/>
    <col min="778" max="779" width="14.6640625" style="9" customWidth="1"/>
    <col min="780" max="780" width="1.33203125" style="9" customWidth="1"/>
    <col min="781" max="781" width="6.6640625" style="9" customWidth="1"/>
    <col min="782" max="782" width="7.1640625" style="9" customWidth="1"/>
    <col min="783" max="783" width="4.83203125" style="9" customWidth="1"/>
    <col min="784" max="784" width="4" style="9" customWidth="1"/>
    <col min="785" max="785" width="7.1640625" style="9" customWidth="1"/>
    <col min="786" max="786" width="3.1640625" style="9" customWidth="1"/>
    <col min="787" max="787" width="14" style="9" customWidth="1"/>
    <col min="788" max="788" width="25.33203125" style="9" customWidth="1"/>
    <col min="789" max="1024" width="8" style="9" customWidth="1"/>
    <col min="1025" max="1025" width="2.6640625" style="9" customWidth="1"/>
    <col min="1026" max="1026" width="1.33203125" style="9" customWidth="1"/>
    <col min="1027" max="1027" width="4" style="9" customWidth="1"/>
    <col min="1028" max="1028" width="1.33203125" style="9" customWidth="1"/>
    <col min="1029" max="1029" width="9.33203125" style="9" customWidth="1"/>
    <col min="1030" max="1030" width="9.5" style="9" customWidth="1"/>
    <col min="1031" max="1031" width="27.83203125" style="9" customWidth="1"/>
    <col min="1032" max="1032" width="1.33203125" style="9" customWidth="1"/>
    <col min="1033" max="1033" width="9.33203125" style="9" customWidth="1"/>
    <col min="1034" max="1035" width="14.6640625" style="9" customWidth="1"/>
    <col min="1036" max="1036" width="1.33203125" style="9" customWidth="1"/>
    <col min="1037" max="1037" width="6.6640625" style="9" customWidth="1"/>
    <col min="1038" max="1038" width="7.1640625" style="9" customWidth="1"/>
    <col min="1039" max="1039" width="4.83203125" style="9" customWidth="1"/>
    <col min="1040" max="1040" width="4" style="9" customWidth="1"/>
    <col min="1041" max="1041" width="7.1640625" style="9" customWidth="1"/>
    <col min="1042" max="1042" width="3.1640625" style="9" customWidth="1"/>
    <col min="1043" max="1043" width="14" style="9" customWidth="1"/>
    <col min="1044" max="1044" width="25.33203125" style="9" customWidth="1"/>
    <col min="1045" max="1280" width="8" style="9" customWidth="1"/>
    <col min="1281" max="1281" width="2.6640625" style="9" customWidth="1"/>
    <col min="1282" max="1282" width="1.33203125" style="9" customWidth="1"/>
    <col min="1283" max="1283" width="4" style="9" customWidth="1"/>
    <col min="1284" max="1284" width="1.33203125" style="9" customWidth="1"/>
    <col min="1285" max="1285" width="9.33203125" style="9" customWidth="1"/>
    <col min="1286" max="1286" width="9.5" style="9" customWidth="1"/>
    <col min="1287" max="1287" width="27.83203125" style="9" customWidth="1"/>
    <col min="1288" max="1288" width="1.33203125" style="9" customWidth="1"/>
    <col min="1289" max="1289" width="9.33203125" style="9" customWidth="1"/>
    <col min="1290" max="1291" width="14.6640625" style="9" customWidth="1"/>
    <col min="1292" max="1292" width="1.33203125" style="9" customWidth="1"/>
    <col min="1293" max="1293" width="6.6640625" style="9" customWidth="1"/>
    <col min="1294" max="1294" width="7.1640625" style="9" customWidth="1"/>
    <col min="1295" max="1295" width="4.83203125" style="9" customWidth="1"/>
    <col min="1296" max="1296" width="4" style="9" customWidth="1"/>
    <col min="1297" max="1297" width="7.1640625" style="9" customWidth="1"/>
    <col min="1298" max="1298" width="3.1640625" style="9" customWidth="1"/>
    <col min="1299" max="1299" width="14" style="9" customWidth="1"/>
    <col min="1300" max="1300" width="25.33203125" style="9" customWidth="1"/>
    <col min="1301" max="1536" width="8" style="9" customWidth="1"/>
    <col min="1537" max="1537" width="2.6640625" style="9" customWidth="1"/>
    <col min="1538" max="1538" width="1.33203125" style="9" customWidth="1"/>
    <col min="1539" max="1539" width="4" style="9" customWidth="1"/>
    <col min="1540" max="1540" width="1.33203125" style="9" customWidth="1"/>
    <col min="1541" max="1541" width="9.33203125" style="9" customWidth="1"/>
    <col min="1542" max="1542" width="9.5" style="9" customWidth="1"/>
    <col min="1543" max="1543" width="27.83203125" style="9" customWidth="1"/>
    <col min="1544" max="1544" width="1.33203125" style="9" customWidth="1"/>
    <col min="1545" max="1545" width="9.33203125" style="9" customWidth="1"/>
    <col min="1546" max="1547" width="14.6640625" style="9" customWidth="1"/>
    <col min="1548" max="1548" width="1.33203125" style="9" customWidth="1"/>
    <col min="1549" max="1549" width="6.6640625" style="9" customWidth="1"/>
    <col min="1550" max="1550" width="7.1640625" style="9" customWidth="1"/>
    <col min="1551" max="1551" width="4.83203125" style="9" customWidth="1"/>
    <col min="1552" max="1552" width="4" style="9" customWidth="1"/>
    <col min="1553" max="1553" width="7.1640625" style="9" customWidth="1"/>
    <col min="1554" max="1554" width="3.1640625" style="9" customWidth="1"/>
    <col min="1555" max="1555" width="14" style="9" customWidth="1"/>
    <col min="1556" max="1556" width="25.33203125" style="9" customWidth="1"/>
    <col min="1557" max="1792" width="8" style="9" customWidth="1"/>
    <col min="1793" max="1793" width="2.6640625" style="9" customWidth="1"/>
    <col min="1794" max="1794" width="1.33203125" style="9" customWidth="1"/>
    <col min="1795" max="1795" width="4" style="9" customWidth="1"/>
    <col min="1796" max="1796" width="1.33203125" style="9" customWidth="1"/>
    <col min="1797" max="1797" width="9.33203125" style="9" customWidth="1"/>
    <col min="1798" max="1798" width="9.5" style="9" customWidth="1"/>
    <col min="1799" max="1799" width="27.83203125" style="9" customWidth="1"/>
    <col min="1800" max="1800" width="1.33203125" style="9" customWidth="1"/>
    <col min="1801" max="1801" width="9.33203125" style="9" customWidth="1"/>
    <col min="1802" max="1803" width="14.6640625" style="9" customWidth="1"/>
    <col min="1804" max="1804" width="1.33203125" style="9" customWidth="1"/>
    <col min="1805" max="1805" width="6.6640625" style="9" customWidth="1"/>
    <col min="1806" max="1806" width="7.1640625" style="9" customWidth="1"/>
    <col min="1807" max="1807" width="4.83203125" style="9" customWidth="1"/>
    <col min="1808" max="1808" width="4" style="9" customWidth="1"/>
    <col min="1809" max="1809" width="7.1640625" style="9" customWidth="1"/>
    <col min="1810" max="1810" width="3.1640625" style="9" customWidth="1"/>
    <col min="1811" max="1811" width="14" style="9" customWidth="1"/>
    <col min="1812" max="1812" width="25.33203125" style="9" customWidth="1"/>
    <col min="1813" max="2048" width="8" style="9" customWidth="1"/>
    <col min="2049" max="2049" width="2.6640625" style="9" customWidth="1"/>
    <col min="2050" max="2050" width="1.33203125" style="9" customWidth="1"/>
    <col min="2051" max="2051" width="4" style="9" customWidth="1"/>
    <col min="2052" max="2052" width="1.33203125" style="9" customWidth="1"/>
    <col min="2053" max="2053" width="9.33203125" style="9" customWidth="1"/>
    <col min="2054" max="2054" width="9.5" style="9" customWidth="1"/>
    <col min="2055" max="2055" width="27.83203125" style="9" customWidth="1"/>
    <col min="2056" max="2056" width="1.33203125" style="9" customWidth="1"/>
    <col min="2057" max="2057" width="9.33203125" style="9" customWidth="1"/>
    <col min="2058" max="2059" width="14.6640625" style="9" customWidth="1"/>
    <col min="2060" max="2060" width="1.33203125" style="9" customWidth="1"/>
    <col min="2061" max="2061" width="6.6640625" style="9" customWidth="1"/>
    <col min="2062" max="2062" width="7.1640625" style="9" customWidth="1"/>
    <col min="2063" max="2063" width="4.83203125" style="9" customWidth="1"/>
    <col min="2064" max="2064" width="4" style="9" customWidth="1"/>
    <col min="2065" max="2065" width="7.1640625" style="9" customWidth="1"/>
    <col min="2066" max="2066" width="3.1640625" style="9" customWidth="1"/>
    <col min="2067" max="2067" width="14" style="9" customWidth="1"/>
    <col min="2068" max="2068" width="25.33203125" style="9" customWidth="1"/>
    <col min="2069" max="2304" width="8" style="9" customWidth="1"/>
    <col min="2305" max="2305" width="2.6640625" style="9" customWidth="1"/>
    <col min="2306" max="2306" width="1.33203125" style="9" customWidth="1"/>
    <col min="2307" max="2307" width="4" style="9" customWidth="1"/>
    <col min="2308" max="2308" width="1.33203125" style="9" customWidth="1"/>
    <col min="2309" max="2309" width="9.33203125" style="9" customWidth="1"/>
    <col min="2310" max="2310" width="9.5" style="9" customWidth="1"/>
    <col min="2311" max="2311" width="27.83203125" style="9" customWidth="1"/>
    <col min="2312" max="2312" width="1.33203125" style="9" customWidth="1"/>
    <col min="2313" max="2313" width="9.33203125" style="9" customWidth="1"/>
    <col min="2314" max="2315" width="14.6640625" style="9" customWidth="1"/>
    <col min="2316" max="2316" width="1.33203125" style="9" customWidth="1"/>
    <col min="2317" max="2317" width="6.6640625" style="9" customWidth="1"/>
    <col min="2318" max="2318" width="7.1640625" style="9" customWidth="1"/>
    <col min="2319" max="2319" width="4.83203125" style="9" customWidth="1"/>
    <col min="2320" max="2320" width="4" style="9" customWidth="1"/>
    <col min="2321" max="2321" width="7.1640625" style="9" customWidth="1"/>
    <col min="2322" max="2322" width="3.1640625" style="9" customWidth="1"/>
    <col min="2323" max="2323" width="14" style="9" customWidth="1"/>
    <col min="2324" max="2324" width="25.33203125" style="9" customWidth="1"/>
    <col min="2325" max="2560" width="8" style="9" customWidth="1"/>
    <col min="2561" max="2561" width="2.6640625" style="9" customWidth="1"/>
    <col min="2562" max="2562" width="1.33203125" style="9" customWidth="1"/>
    <col min="2563" max="2563" width="4" style="9" customWidth="1"/>
    <col min="2564" max="2564" width="1.33203125" style="9" customWidth="1"/>
    <col min="2565" max="2565" width="9.33203125" style="9" customWidth="1"/>
    <col min="2566" max="2566" width="9.5" style="9" customWidth="1"/>
    <col min="2567" max="2567" width="27.83203125" style="9" customWidth="1"/>
    <col min="2568" max="2568" width="1.33203125" style="9" customWidth="1"/>
    <col min="2569" max="2569" width="9.33203125" style="9" customWidth="1"/>
    <col min="2570" max="2571" width="14.6640625" style="9" customWidth="1"/>
    <col min="2572" max="2572" width="1.33203125" style="9" customWidth="1"/>
    <col min="2573" max="2573" width="6.6640625" style="9" customWidth="1"/>
    <col min="2574" max="2574" width="7.1640625" style="9" customWidth="1"/>
    <col min="2575" max="2575" width="4.83203125" style="9" customWidth="1"/>
    <col min="2576" max="2576" width="4" style="9" customWidth="1"/>
    <col min="2577" max="2577" width="7.1640625" style="9" customWidth="1"/>
    <col min="2578" max="2578" width="3.1640625" style="9" customWidth="1"/>
    <col min="2579" max="2579" width="14" style="9" customWidth="1"/>
    <col min="2580" max="2580" width="25.33203125" style="9" customWidth="1"/>
    <col min="2581" max="2816" width="8" style="9" customWidth="1"/>
    <col min="2817" max="2817" width="2.6640625" style="9" customWidth="1"/>
    <col min="2818" max="2818" width="1.33203125" style="9" customWidth="1"/>
    <col min="2819" max="2819" width="4" style="9" customWidth="1"/>
    <col min="2820" max="2820" width="1.33203125" style="9" customWidth="1"/>
    <col min="2821" max="2821" width="9.33203125" style="9" customWidth="1"/>
    <col min="2822" max="2822" width="9.5" style="9" customWidth="1"/>
    <col min="2823" max="2823" width="27.83203125" style="9" customWidth="1"/>
    <col min="2824" max="2824" width="1.33203125" style="9" customWidth="1"/>
    <col min="2825" max="2825" width="9.33203125" style="9" customWidth="1"/>
    <col min="2826" max="2827" width="14.6640625" style="9" customWidth="1"/>
    <col min="2828" max="2828" width="1.33203125" style="9" customWidth="1"/>
    <col min="2829" max="2829" width="6.6640625" style="9" customWidth="1"/>
    <col min="2830" max="2830" width="7.1640625" style="9" customWidth="1"/>
    <col min="2831" max="2831" width="4.83203125" style="9" customWidth="1"/>
    <col min="2832" max="2832" width="4" style="9" customWidth="1"/>
    <col min="2833" max="2833" width="7.1640625" style="9" customWidth="1"/>
    <col min="2834" max="2834" width="3.1640625" style="9" customWidth="1"/>
    <col min="2835" max="2835" width="14" style="9" customWidth="1"/>
    <col min="2836" max="2836" width="25.33203125" style="9" customWidth="1"/>
    <col min="2837" max="3072" width="8" style="9" customWidth="1"/>
    <col min="3073" max="3073" width="2.6640625" style="9" customWidth="1"/>
    <col min="3074" max="3074" width="1.33203125" style="9" customWidth="1"/>
    <col min="3075" max="3075" width="4" style="9" customWidth="1"/>
    <col min="3076" max="3076" width="1.33203125" style="9" customWidth="1"/>
    <col min="3077" max="3077" width="9.33203125" style="9" customWidth="1"/>
    <col min="3078" max="3078" width="9.5" style="9" customWidth="1"/>
    <col min="3079" max="3079" width="27.83203125" style="9" customWidth="1"/>
    <col min="3080" max="3080" width="1.33203125" style="9" customWidth="1"/>
    <col min="3081" max="3081" width="9.33203125" style="9" customWidth="1"/>
    <col min="3082" max="3083" width="14.6640625" style="9" customWidth="1"/>
    <col min="3084" max="3084" width="1.33203125" style="9" customWidth="1"/>
    <col min="3085" max="3085" width="6.6640625" style="9" customWidth="1"/>
    <col min="3086" max="3086" width="7.1640625" style="9" customWidth="1"/>
    <col min="3087" max="3087" width="4.83203125" style="9" customWidth="1"/>
    <col min="3088" max="3088" width="4" style="9" customWidth="1"/>
    <col min="3089" max="3089" width="7.1640625" style="9" customWidth="1"/>
    <col min="3090" max="3090" width="3.1640625" style="9" customWidth="1"/>
    <col min="3091" max="3091" width="14" style="9" customWidth="1"/>
    <col min="3092" max="3092" width="25.33203125" style="9" customWidth="1"/>
    <col min="3093" max="3328" width="8" style="9" customWidth="1"/>
    <col min="3329" max="3329" width="2.6640625" style="9" customWidth="1"/>
    <col min="3330" max="3330" width="1.33203125" style="9" customWidth="1"/>
    <col min="3331" max="3331" width="4" style="9" customWidth="1"/>
    <col min="3332" max="3332" width="1.33203125" style="9" customWidth="1"/>
    <col min="3333" max="3333" width="9.33203125" style="9" customWidth="1"/>
    <col min="3334" max="3334" width="9.5" style="9" customWidth="1"/>
    <col min="3335" max="3335" width="27.83203125" style="9" customWidth="1"/>
    <col min="3336" max="3336" width="1.33203125" style="9" customWidth="1"/>
    <col min="3337" max="3337" width="9.33203125" style="9" customWidth="1"/>
    <col min="3338" max="3339" width="14.6640625" style="9" customWidth="1"/>
    <col min="3340" max="3340" width="1.33203125" style="9" customWidth="1"/>
    <col min="3341" max="3341" width="6.6640625" style="9" customWidth="1"/>
    <col min="3342" max="3342" width="7.1640625" style="9" customWidth="1"/>
    <col min="3343" max="3343" width="4.83203125" style="9" customWidth="1"/>
    <col min="3344" max="3344" width="4" style="9" customWidth="1"/>
    <col min="3345" max="3345" width="7.1640625" style="9" customWidth="1"/>
    <col min="3346" max="3346" width="3.1640625" style="9" customWidth="1"/>
    <col min="3347" max="3347" width="14" style="9" customWidth="1"/>
    <col min="3348" max="3348" width="25.33203125" style="9" customWidth="1"/>
    <col min="3349" max="3584" width="8" style="9" customWidth="1"/>
    <col min="3585" max="3585" width="2.6640625" style="9" customWidth="1"/>
    <col min="3586" max="3586" width="1.33203125" style="9" customWidth="1"/>
    <col min="3587" max="3587" width="4" style="9" customWidth="1"/>
    <col min="3588" max="3588" width="1.33203125" style="9" customWidth="1"/>
    <col min="3589" max="3589" width="9.33203125" style="9" customWidth="1"/>
    <col min="3590" max="3590" width="9.5" style="9" customWidth="1"/>
    <col min="3591" max="3591" width="27.83203125" style="9" customWidth="1"/>
    <col min="3592" max="3592" width="1.33203125" style="9" customWidth="1"/>
    <col min="3593" max="3593" width="9.33203125" style="9" customWidth="1"/>
    <col min="3594" max="3595" width="14.6640625" style="9" customWidth="1"/>
    <col min="3596" max="3596" width="1.33203125" style="9" customWidth="1"/>
    <col min="3597" max="3597" width="6.6640625" style="9" customWidth="1"/>
    <col min="3598" max="3598" width="7.1640625" style="9" customWidth="1"/>
    <col min="3599" max="3599" width="4.83203125" style="9" customWidth="1"/>
    <col min="3600" max="3600" width="4" style="9" customWidth="1"/>
    <col min="3601" max="3601" width="7.1640625" style="9" customWidth="1"/>
    <col min="3602" max="3602" width="3.1640625" style="9" customWidth="1"/>
    <col min="3603" max="3603" width="14" style="9" customWidth="1"/>
    <col min="3604" max="3604" width="25.33203125" style="9" customWidth="1"/>
    <col min="3605" max="3840" width="8" style="9" customWidth="1"/>
    <col min="3841" max="3841" width="2.6640625" style="9" customWidth="1"/>
    <col min="3842" max="3842" width="1.33203125" style="9" customWidth="1"/>
    <col min="3843" max="3843" width="4" style="9" customWidth="1"/>
    <col min="3844" max="3844" width="1.33203125" style="9" customWidth="1"/>
    <col min="3845" max="3845" width="9.33203125" style="9" customWidth="1"/>
    <col min="3846" max="3846" width="9.5" style="9" customWidth="1"/>
    <col min="3847" max="3847" width="27.83203125" style="9" customWidth="1"/>
    <col min="3848" max="3848" width="1.33203125" style="9" customWidth="1"/>
    <col min="3849" max="3849" width="9.33203125" style="9" customWidth="1"/>
    <col min="3850" max="3851" width="14.6640625" style="9" customWidth="1"/>
    <col min="3852" max="3852" width="1.33203125" style="9" customWidth="1"/>
    <col min="3853" max="3853" width="6.6640625" style="9" customWidth="1"/>
    <col min="3854" max="3854" width="7.1640625" style="9" customWidth="1"/>
    <col min="3855" max="3855" width="4.83203125" style="9" customWidth="1"/>
    <col min="3856" max="3856" width="4" style="9" customWidth="1"/>
    <col min="3857" max="3857" width="7.1640625" style="9" customWidth="1"/>
    <col min="3858" max="3858" width="3.1640625" style="9" customWidth="1"/>
    <col min="3859" max="3859" width="14" style="9" customWidth="1"/>
    <col min="3860" max="3860" width="25.33203125" style="9" customWidth="1"/>
    <col min="3861" max="4096" width="8" style="9" customWidth="1"/>
    <col min="4097" max="4097" width="2.6640625" style="9" customWidth="1"/>
    <col min="4098" max="4098" width="1.33203125" style="9" customWidth="1"/>
    <col min="4099" max="4099" width="4" style="9" customWidth="1"/>
    <col min="4100" max="4100" width="1.33203125" style="9" customWidth="1"/>
    <col min="4101" max="4101" width="9.33203125" style="9" customWidth="1"/>
    <col min="4102" max="4102" width="9.5" style="9" customWidth="1"/>
    <col min="4103" max="4103" width="27.83203125" style="9" customWidth="1"/>
    <col min="4104" max="4104" width="1.33203125" style="9" customWidth="1"/>
    <col min="4105" max="4105" width="9.33203125" style="9" customWidth="1"/>
    <col min="4106" max="4107" width="14.6640625" style="9" customWidth="1"/>
    <col min="4108" max="4108" width="1.33203125" style="9" customWidth="1"/>
    <col min="4109" max="4109" width="6.6640625" style="9" customWidth="1"/>
    <col min="4110" max="4110" width="7.1640625" style="9" customWidth="1"/>
    <col min="4111" max="4111" width="4.83203125" style="9" customWidth="1"/>
    <col min="4112" max="4112" width="4" style="9" customWidth="1"/>
    <col min="4113" max="4113" width="7.1640625" style="9" customWidth="1"/>
    <col min="4114" max="4114" width="3.1640625" style="9" customWidth="1"/>
    <col min="4115" max="4115" width="14" style="9" customWidth="1"/>
    <col min="4116" max="4116" width="25.33203125" style="9" customWidth="1"/>
    <col min="4117" max="4352" width="8" style="9" customWidth="1"/>
    <col min="4353" max="4353" width="2.6640625" style="9" customWidth="1"/>
    <col min="4354" max="4354" width="1.33203125" style="9" customWidth="1"/>
    <col min="4355" max="4355" width="4" style="9" customWidth="1"/>
    <col min="4356" max="4356" width="1.33203125" style="9" customWidth="1"/>
    <col min="4357" max="4357" width="9.33203125" style="9" customWidth="1"/>
    <col min="4358" max="4358" width="9.5" style="9" customWidth="1"/>
    <col min="4359" max="4359" width="27.83203125" style="9" customWidth="1"/>
    <col min="4360" max="4360" width="1.33203125" style="9" customWidth="1"/>
    <col min="4361" max="4361" width="9.33203125" style="9" customWidth="1"/>
    <col min="4362" max="4363" width="14.6640625" style="9" customWidth="1"/>
    <col min="4364" max="4364" width="1.33203125" style="9" customWidth="1"/>
    <col min="4365" max="4365" width="6.6640625" style="9" customWidth="1"/>
    <col min="4366" max="4366" width="7.1640625" style="9" customWidth="1"/>
    <col min="4367" max="4367" width="4.83203125" style="9" customWidth="1"/>
    <col min="4368" max="4368" width="4" style="9" customWidth="1"/>
    <col min="4369" max="4369" width="7.1640625" style="9" customWidth="1"/>
    <col min="4370" max="4370" width="3.1640625" style="9" customWidth="1"/>
    <col min="4371" max="4371" width="14" style="9" customWidth="1"/>
    <col min="4372" max="4372" width="25.33203125" style="9" customWidth="1"/>
    <col min="4373" max="4608" width="8" style="9" customWidth="1"/>
    <col min="4609" max="4609" width="2.6640625" style="9" customWidth="1"/>
    <col min="4610" max="4610" width="1.33203125" style="9" customWidth="1"/>
    <col min="4611" max="4611" width="4" style="9" customWidth="1"/>
    <col min="4612" max="4612" width="1.33203125" style="9" customWidth="1"/>
    <col min="4613" max="4613" width="9.33203125" style="9" customWidth="1"/>
    <col min="4614" max="4614" width="9.5" style="9" customWidth="1"/>
    <col min="4615" max="4615" width="27.83203125" style="9" customWidth="1"/>
    <col min="4616" max="4616" width="1.33203125" style="9" customWidth="1"/>
    <col min="4617" max="4617" width="9.33203125" style="9" customWidth="1"/>
    <col min="4618" max="4619" width="14.6640625" style="9" customWidth="1"/>
    <col min="4620" max="4620" width="1.33203125" style="9" customWidth="1"/>
    <col min="4621" max="4621" width="6.6640625" style="9" customWidth="1"/>
    <col min="4622" max="4622" width="7.1640625" style="9" customWidth="1"/>
    <col min="4623" max="4623" width="4.83203125" style="9" customWidth="1"/>
    <col min="4624" max="4624" width="4" style="9" customWidth="1"/>
    <col min="4625" max="4625" width="7.1640625" style="9" customWidth="1"/>
    <col min="4626" max="4626" width="3.1640625" style="9" customWidth="1"/>
    <col min="4627" max="4627" width="14" style="9" customWidth="1"/>
    <col min="4628" max="4628" width="25.33203125" style="9" customWidth="1"/>
    <col min="4629" max="4864" width="8" style="9" customWidth="1"/>
    <col min="4865" max="4865" width="2.6640625" style="9" customWidth="1"/>
    <col min="4866" max="4866" width="1.33203125" style="9" customWidth="1"/>
    <col min="4867" max="4867" width="4" style="9" customWidth="1"/>
    <col min="4868" max="4868" width="1.33203125" style="9" customWidth="1"/>
    <col min="4869" max="4869" width="9.33203125" style="9" customWidth="1"/>
    <col min="4870" max="4870" width="9.5" style="9" customWidth="1"/>
    <col min="4871" max="4871" width="27.83203125" style="9" customWidth="1"/>
    <col min="4872" max="4872" width="1.33203125" style="9" customWidth="1"/>
    <col min="4873" max="4873" width="9.33203125" style="9" customWidth="1"/>
    <col min="4874" max="4875" width="14.6640625" style="9" customWidth="1"/>
    <col min="4876" max="4876" width="1.33203125" style="9" customWidth="1"/>
    <col min="4877" max="4877" width="6.6640625" style="9" customWidth="1"/>
    <col min="4878" max="4878" width="7.1640625" style="9" customWidth="1"/>
    <col min="4879" max="4879" width="4.83203125" style="9" customWidth="1"/>
    <col min="4880" max="4880" width="4" style="9" customWidth="1"/>
    <col min="4881" max="4881" width="7.1640625" style="9" customWidth="1"/>
    <col min="4882" max="4882" width="3.1640625" style="9" customWidth="1"/>
    <col min="4883" max="4883" width="14" style="9" customWidth="1"/>
    <col min="4884" max="4884" width="25.33203125" style="9" customWidth="1"/>
    <col min="4885" max="5120" width="8" style="9" customWidth="1"/>
    <col min="5121" max="5121" width="2.6640625" style="9" customWidth="1"/>
    <col min="5122" max="5122" width="1.33203125" style="9" customWidth="1"/>
    <col min="5123" max="5123" width="4" style="9" customWidth="1"/>
    <col min="5124" max="5124" width="1.33203125" style="9" customWidth="1"/>
    <col min="5125" max="5125" width="9.33203125" style="9" customWidth="1"/>
    <col min="5126" max="5126" width="9.5" style="9" customWidth="1"/>
    <col min="5127" max="5127" width="27.83203125" style="9" customWidth="1"/>
    <col min="5128" max="5128" width="1.33203125" style="9" customWidth="1"/>
    <col min="5129" max="5129" width="9.33203125" style="9" customWidth="1"/>
    <col min="5130" max="5131" width="14.6640625" style="9" customWidth="1"/>
    <col min="5132" max="5132" width="1.33203125" style="9" customWidth="1"/>
    <col min="5133" max="5133" width="6.6640625" style="9" customWidth="1"/>
    <col min="5134" max="5134" width="7.1640625" style="9" customWidth="1"/>
    <col min="5135" max="5135" width="4.83203125" style="9" customWidth="1"/>
    <col min="5136" max="5136" width="4" style="9" customWidth="1"/>
    <col min="5137" max="5137" width="7.1640625" style="9" customWidth="1"/>
    <col min="5138" max="5138" width="3.1640625" style="9" customWidth="1"/>
    <col min="5139" max="5139" width="14" style="9" customWidth="1"/>
    <col min="5140" max="5140" width="25.33203125" style="9" customWidth="1"/>
    <col min="5141" max="5376" width="8" style="9" customWidth="1"/>
    <col min="5377" max="5377" width="2.6640625" style="9" customWidth="1"/>
    <col min="5378" max="5378" width="1.33203125" style="9" customWidth="1"/>
    <col min="5379" max="5379" width="4" style="9" customWidth="1"/>
    <col min="5380" max="5380" width="1.33203125" style="9" customWidth="1"/>
    <col min="5381" max="5381" width="9.33203125" style="9" customWidth="1"/>
    <col min="5382" max="5382" width="9.5" style="9" customWidth="1"/>
    <col min="5383" max="5383" width="27.83203125" style="9" customWidth="1"/>
    <col min="5384" max="5384" width="1.33203125" style="9" customWidth="1"/>
    <col min="5385" max="5385" width="9.33203125" style="9" customWidth="1"/>
    <col min="5386" max="5387" width="14.6640625" style="9" customWidth="1"/>
    <col min="5388" max="5388" width="1.33203125" style="9" customWidth="1"/>
    <col min="5389" max="5389" width="6.6640625" style="9" customWidth="1"/>
    <col min="5390" max="5390" width="7.1640625" style="9" customWidth="1"/>
    <col min="5391" max="5391" width="4.83203125" style="9" customWidth="1"/>
    <col min="5392" max="5392" width="4" style="9" customWidth="1"/>
    <col min="5393" max="5393" width="7.1640625" style="9" customWidth="1"/>
    <col min="5394" max="5394" width="3.1640625" style="9" customWidth="1"/>
    <col min="5395" max="5395" width="14" style="9" customWidth="1"/>
    <col min="5396" max="5396" width="25.33203125" style="9" customWidth="1"/>
    <col min="5397" max="5632" width="8" style="9" customWidth="1"/>
    <col min="5633" max="5633" width="2.6640625" style="9" customWidth="1"/>
    <col min="5634" max="5634" width="1.33203125" style="9" customWidth="1"/>
    <col min="5635" max="5635" width="4" style="9" customWidth="1"/>
    <col min="5636" max="5636" width="1.33203125" style="9" customWidth="1"/>
    <col min="5637" max="5637" width="9.33203125" style="9" customWidth="1"/>
    <col min="5638" max="5638" width="9.5" style="9" customWidth="1"/>
    <col min="5639" max="5639" width="27.83203125" style="9" customWidth="1"/>
    <col min="5640" max="5640" width="1.33203125" style="9" customWidth="1"/>
    <col min="5641" max="5641" width="9.33203125" style="9" customWidth="1"/>
    <col min="5642" max="5643" width="14.6640625" style="9" customWidth="1"/>
    <col min="5644" max="5644" width="1.33203125" style="9" customWidth="1"/>
    <col min="5645" max="5645" width="6.6640625" style="9" customWidth="1"/>
    <col min="5646" max="5646" width="7.1640625" style="9" customWidth="1"/>
    <col min="5647" max="5647" width="4.83203125" style="9" customWidth="1"/>
    <col min="5648" max="5648" width="4" style="9" customWidth="1"/>
    <col min="5649" max="5649" width="7.1640625" style="9" customWidth="1"/>
    <col min="5650" max="5650" width="3.1640625" style="9" customWidth="1"/>
    <col min="5651" max="5651" width="14" style="9" customWidth="1"/>
    <col min="5652" max="5652" width="25.33203125" style="9" customWidth="1"/>
    <col min="5653" max="5888" width="8" style="9" customWidth="1"/>
    <col min="5889" max="5889" width="2.6640625" style="9" customWidth="1"/>
    <col min="5890" max="5890" width="1.33203125" style="9" customWidth="1"/>
    <col min="5891" max="5891" width="4" style="9" customWidth="1"/>
    <col min="5892" max="5892" width="1.33203125" style="9" customWidth="1"/>
    <col min="5893" max="5893" width="9.33203125" style="9" customWidth="1"/>
    <col min="5894" max="5894" width="9.5" style="9" customWidth="1"/>
    <col min="5895" max="5895" width="27.83203125" style="9" customWidth="1"/>
    <col min="5896" max="5896" width="1.33203125" style="9" customWidth="1"/>
    <col min="5897" max="5897" width="9.33203125" style="9" customWidth="1"/>
    <col min="5898" max="5899" width="14.6640625" style="9" customWidth="1"/>
    <col min="5900" max="5900" width="1.33203125" style="9" customWidth="1"/>
    <col min="5901" max="5901" width="6.6640625" style="9" customWidth="1"/>
    <col min="5902" max="5902" width="7.1640625" style="9" customWidth="1"/>
    <col min="5903" max="5903" width="4.83203125" style="9" customWidth="1"/>
    <col min="5904" max="5904" width="4" style="9" customWidth="1"/>
    <col min="5905" max="5905" width="7.1640625" style="9" customWidth="1"/>
    <col min="5906" max="5906" width="3.1640625" style="9" customWidth="1"/>
    <col min="5907" max="5907" width="14" style="9" customWidth="1"/>
    <col min="5908" max="5908" width="25.33203125" style="9" customWidth="1"/>
    <col min="5909" max="6144" width="8" style="9" customWidth="1"/>
    <col min="6145" max="6145" width="2.6640625" style="9" customWidth="1"/>
    <col min="6146" max="6146" width="1.33203125" style="9" customWidth="1"/>
    <col min="6147" max="6147" width="4" style="9" customWidth="1"/>
    <col min="6148" max="6148" width="1.33203125" style="9" customWidth="1"/>
    <col min="6149" max="6149" width="9.33203125" style="9" customWidth="1"/>
    <col min="6150" max="6150" width="9.5" style="9" customWidth="1"/>
    <col min="6151" max="6151" width="27.83203125" style="9" customWidth="1"/>
    <col min="6152" max="6152" width="1.33203125" style="9" customWidth="1"/>
    <col min="6153" max="6153" width="9.33203125" style="9" customWidth="1"/>
    <col min="6154" max="6155" width="14.6640625" style="9" customWidth="1"/>
    <col min="6156" max="6156" width="1.33203125" style="9" customWidth="1"/>
    <col min="6157" max="6157" width="6.6640625" style="9" customWidth="1"/>
    <col min="6158" max="6158" width="7.1640625" style="9" customWidth="1"/>
    <col min="6159" max="6159" width="4.83203125" style="9" customWidth="1"/>
    <col min="6160" max="6160" width="4" style="9" customWidth="1"/>
    <col min="6161" max="6161" width="7.1640625" style="9" customWidth="1"/>
    <col min="6162" max="6162" width="3.1640625" style="9" customWidth="1"/>
    <col min="6163" max="6163" width="14" style="9" customWidth="1"/>
    <col min="6164" max="6164" width="25.33203125" style="9" customWidth="1"/>
    <col min="6165" max="6400" width="8" style="9" customWidth="1"/>
    <col min="6401" max="6401" width="2.6640625" style="9" customWidth="1"/>
    <col min="6402" max="6402" width="1.33203125" style="9" customWidth="1"/>
    <col min="6403" max="6403" width="4" style="9" customWidth="1"/>
    <col min="6404" max="6404" width="1.33203125" style="9" customWidth="1"/>
    <col min="6405" max="6405" width="9.33203125" style="9" customWidth="1"/>
    <col min="6406" max="6406" width="9.5" style="9" customWidth="1"/>
    <col min="6407" max="6407" width="27.83203125" style="9" customWidth="1"/>
    <col min="6408" max="6408" width="1.33203125" style="9" customWidth="1"/>
    <col min="6409" max="6409" width="9.33203125" style="9" customWidth="1"/>
    <col min="6410" max="6411" width="14.6640625" style="9" customWidth="1"/>
    <col min="6412" max="6412" width="1.33203125" style="9" customWidth="1"/>
    <col min="6413" max="6413" width="6.6640625" style="9" customWidth="1"/>
    <col min="6414" max="6414" width="7.1640625" style="9" customWidth="1"/>
    <col min="6415" max="6415" width="4.83203125" style="9" customWidth="1"/>
    <col min="6416" max="6416" width="4" style="9" customWidth="1"/>
    <col min="6417" max="6417" width="7.1640625" style="9" customWidth="1"/>
    <col min="6418" max="6418" width="3.1640625" style="9" customWidth="1"/>
    <col min="6419" max="6419" width="14" style="9" customWidth="1"/>
    <col min="6420" max="6420" width="25.33203125" style="9" customWidth="1"/>
    <col min="6421" max="6656" width="8" style="9" customWidth="1"/>
    <col min="6657" max="6657" width="2.6640625" style="9" customWidth="1"/>
    <col min="6658" max="6658" width="1.33203125" style="9" customWidth="1"/>
    <col min="6659" max="6659" width="4" style="9" customWidth="1"/>
    <col min="6660" max="6660" width="1.33203125" style="9" customWidth="1"/>
    <col min="6661" max="6661" width="9.33203125" style="9" customWidth="1"/>
    <col min="6662" max="6662" width="9.5" style="9" customWidth="1"/>
    <col min="6663" max="6663" width="27.83203125" style="9" customWidth="1"/>
    <col min="6664" max="6664" width="1.33203125" style="9" customWidth="1"/>
    <col min="6665" max="6665" width="9.33203125" style="9" customWidth="1"/>
    <col min="6666" max="6667" width="14.6640625" style="9" customWidth="1"/>
    <col min="6668" max="6668" width="1.33203125" style="9" customWidth="1"/>
    <col min="6669" max="6669" width="6.6640625" style="9" customWidth="1"/>
    <col min="6670" max="6670" width="7.1640625" style="9" customWidth="1"/>
    <col min="6671" max="6671" width="4.83203125" style="9" customWidth="1"/>
    <col min="6672" max="6672" width="4" style="9" customWidth="1"/>
    <col min="6673" max="6673" width="7.1640625" style="9" customWidth="1"/>
    <col min="6674" max="6674" width="3.1640625" style="9" customWidth="1"/>
    <col min="6675" max="6675" width="14" style="9" customWidth="1"/>
    <col min="6676" max="6676" width="25.33203125" style="9" customWidth="1"/>
    <col min="6677" max="6912" width="8" style="9" customWidth="1"/>
    <col min="6913" max="6913" width="2.6640625" style="9" customWidth="1"/>
    <col min="6914" max="6914" width="1.33203125" style="9" customWidth="1"/>
    <col min="6915" max="6915" width="4" style="9" customWidth="1"/>
    <col min="6916" max="6916" width="1.33203125" style="9" customWidth="1"/>
    <col min="6917" max="6917" width="9.33203125" style="9" customWidth="1"/>
    <col min="6918" max="6918" width="9.5" style="9" customWidth="1"/>
    <col min="6919" max="6919" width="27.83203125" style="9" customWidth="1"/>
    <col min="6920" max="6920" width="1.33203125" style="9" customWidth="1"/>
    <col min="6921" max="6921" width="9.33203125" style="9" customWidth="1"/>
    <col min="6922" max="6923" width="14.6640625" style="9" customWidth="1"/>
    <col min="6924" max="6924" width="1.33203125" style="9" customWidth="1"/>
    <col min="6925" max="6925" width="6.6640625" style="9" customWidth="1"/>
    <col min="6926" max="6926" width="7.1640625" style="9" customWidth="1"/>
    <col min="6927" max="6927" width="4.83203125" style="9" customWidth="1"/>
    <col min="6928" max="6928" width="4" style="9" customWidth="1"/>
    <col min="6929" max="6929" width="7.1640625" style="9" customWidth="1"/>
    <col min="6930" max="6930" width="3.1640625" style="9" customWidth="1"/>
    <col min="6931" max="6931" width="14" style="9" customWidth="1"/>
    <col min="6932" max="6932" width="25.33203125" style="9" customWidth="1"/>
    <col min="6933" max="7168" width="8" style="9" customWidth="1"/>
    <col min="7169" max="7169" width="2.6640625" style="9" customWidth="1"/>
    <col min="7170" max="7170" width="1.33203125" style="9" customWidth="1"/>
    <col min="7171" max="7171" width="4" style="9" customWidth="1"/>
    <col min="7172" max="7172" width="1.33203125" style="9" customWidth="1"/>
    <col min="7173" max="7173" width="9.33203125" style="9" customWidth="1"/>
    <col min="7174" max="7174" width="9.5" style="9" customWidth="1"/>
    <col min="7175" max="7175" width="27.83203125" style="9" customWidth="1"/>
    <col min="7176" max="7176" width="1.33203125" style="9" customWidth="1"/>
    <col min="7177" max="7177" width="9.33203125" style="9" customWidth="1"/>
    <col min="7178" max="7179" width="14.6640625" style="9" customWidth="1"/>
    <col min="7180" max="7180" width="1.33203125" style="9" customWidth="1"/>
    <col min="7181" max="7181" width="6.6640625" style="9" customWidth="1"/>
    <col min="7182" max="7182" width="7.1640625" style="9" customWidth="1"/>
    <col min="7183" max="7183" width="4.83203125" style="9" customWidth="1"/>
    <col min="7184" max="7184" width="4" style="9" customWidth="1"/>
    <col min="7185" max="7185" width="7.1640625" style="9" customWidth="1"/>
    <col min="7186" max="7186" width="3.1640625" style="9" customWidth="1"/>
    <col min="7187" max="7187" width="14" style="9" customWidth="1"/>
    <col min="7188" max="7188" width="25.33203125" style="9" customWidth="1"/>
    <col min="7189" max="7424" width="8" style="9" customWidth="1"/>
    <col min="7425" max="7425" width="2.6640625" style="9" customWidth="1"/>
    <col min="7426" max="7426" width="1.33203125" style="9" customWidth="1"/>
    <col min="7427" max="7427" width="4" style="9" customWidth="1"/>
    <col min="7428" max="7428" width="1.33203125" style="9" customWidth="1"/>
    <col min="7429" max="7429" width="9.33203125" style="9" customWidth="1"/>
    <col min="7430" max="7430" width="9.5" style="9" customWidth="1"/>
    <col min="7431" max="7431" width="27.83203125" style="9" customWidth="1"/>
    <col min="7432" max="7432" width="1.33203125" style="9" customWidth="1"/>
    <col min="7433" max="7433" width="9.33203125" style="9" customWidth="1"/>
    <col min="7434" max="7435" width="14.6640625" style="9" customWidth="1"/>
    <col min="7436" max="7436" width="1.33203125" style="9" customWidth="1"/>
    <col min="7437" max="7437" width="6.6640625" style="9" customWidth="1"/>
    <col min="7438" max="7438" width="7.1640625" style="9" customWidth="1"/>
    <col min="7439" max="7439" width="4.83203125" style="9" customWidth="1"/>
    <col min="7440" max="7440" width="4" style="9" customWidth="1"/>
    <col min="7441" max="7441" width="7.1640625" style="9" customWidth="1"/>
    <col min="7442" max="7442" width="3.1640625" style="9" customWidth="1"/>
    <col min="7443" max="7443" width="14" style="9" customWidth="1"/>
    <col min="7444" max="7444" width="25.33203125" style="9" customWidth="1"/>
    <col min="7445" max="7680" width="8" style="9" customWidth="1"/>
    <col min="7681" max="7681" width="2.6640625" style="9" customWidth="1"/>
    <col min="7682" max="7682" width="1.33203125" style="9" customWidth="1"/>
    <col min="7683" max="7683" width="4" style="9" customWidth="1"/>
    <col min="7684" max="7684" width="1.33203125" style="9" customWidth="1"/>
    <col min="7685" max="7685" width="9.33203125" style="9" customWidth="1"/>
    <col min="7686" max="7686" width="9.5" style="9" customWidth="1"/>
    <col min="7687" max="7687" width="27.83203125" style="9" customWidth="1"/>
    <col min="7688" max="7688" width="1.33203125" style="9" customWidth="1"/>
    <col min="7689" max="7689" width="9.33203125" style="9" customWidth="1"/>
    <col min="7690" max="7691" width="14.6640625" style="9" customWidth="1"/>
    <col min="7692" max="7692" width="1.33203125" style="9" customWidth="1"/>
    <col min="7693" max="7693" width="6.6640625" style="9" customWidth="1"/>
    <col min="7694" max="7694" width="7.1640625" style="9" customWidth="1"/>
    <col min="7695" max="7695" width="4.83203125" style="9" customWidth="1"/>
    <col min="7696" max="7696" width="4" style="9" customWidth="1"/>
    <col min="7697" max="7697" width="7.1640625" style="9" customWidth="1"/>
    <col min="7698" max="7698" width="3.1640625" style="9" customWidth="1"/>
    <col min="7699" max="7699" width="14" style="9" customWidth="1"/>
    <col min="7700" max="7700" width="25.33203125" style="9" customWidth="1"/>
    <col min="7701" max="7936" width="8" style="9" customWidth="1"/>
    <col min="7937" max="7937" width="2.6640625" style="9" customWidth="1"/>
    <col min="7938" max="7938" width="1.33203125" style="9" customWidth="1"/>
    <col min="7939" max="7939" width="4" style="9" customWidth="1"/>
    <col min="7940" max="7940" width="1.33203125" style="9" customWidth="1"/>
    <col min="7941" max="7941" width="9.33203125" style="9" customWidth="1"/>
    <col min="7942" max="7942" width="9.5" style="9" customWidth="1"/>
    <col min="7943" max="7943" width="27.83203125" style="9" customWidth="1"/>
    <col min="7944" max="7944" width="1.33203125" style="9" customWidth="1"/>
    <col min="7945" max="7945" width="9.33203125" style="9" customWidth="1"/>
    <col min="7946" max="7947" width="14.6640625" style="9" customWidth="1"/>
    <col min="7948" max="7948" width="1.33203125" style="9" customWidth="1"/>
    <col min="7949" max="7949" width="6.6640625" style="9" customWidth="1"/>
    <col min="7950" max="7950" width="7.1640625" style="9" customWidth="1"/>
    <col min="7951" max="7951" width="4.83203125" style="9" customWidth="1"/>
    <col min="7952" max="7952" width="4" style="9" customWidth="1"/>
    <col min="7953" max="7953" width="7.1640625" style="9" customWidth="1"/>
    <col min="7954" max="7954" width="3.1640625" style="9" customWidth="1"/>
    <col min="7955" max="7955" width="14" style="9" customWidth="1"/>
    <col min="7956" max="7956" width="25.33203125" style="9" customWidth="1"/>
    <col min="7957" max="8192" width="8" style="9" customWidth="1"/>
    <col min="8193" max="8193" width="2.6640625" style="9" customWidth="1"/>
    <col min="8194" max="8194" width="1.33203125" style="9" customWidth="1"/>
    <col min="8195" max="8195" width="4" style="9" customWidth="1"/>
    <col min="8196" max="8196" width="1.33203125" style="9" customWidth="1"/>
    <col min="8197" max="8197" width="9.33203125" style="9" customWidth="1"/>
    <col min="8198" max="8198" width="9.5" style="9" customWidth="1"/>
    <col min="8199" max="8199" width="27.83203125" style="9" customWidth="1"/>
    <col min="8200" max="8200" width="1.33203125" style="9" customWidth="1"/>
    <col min="8201" max="8201" width="9.33203125" style="9" customWidth="1"/>
    <col min="8202" max="8203" width="14.6640625" style="9" customWidth="1"/>
    <col min="8204" max="8204" width="1.33203125" style="9" customWidth="1"/>
    <col min="8205" max="8205" width="6.6640625" style="9" customWidth="1"/>
    <col min="8206" max="8206" width="7.1640625" style="9" customWidth="1"/>
    <col min="8207" max="8207" width="4.83203125" style="9" customWidth="1"/>
    <col min="8208" max="8208" width="4" style="9" customWidth="1"/>
    <col min="8209" max="8209" width="7.1640625" style="9" customWidth="1"/>
    <col min="8210" max="8210" width="3.1640625" style="9" customWidth="1"/>
    <col min="8211" max="8211" width="14" style="9" customWidth="1"/>
    <col min="8212" max="8212" width="25.33203125" style="9" customWidth="1"/>
    <col min="8213" max="8448" width="8" style="9" customWidth="1"/>
    <col min="8449" max="8449" width="2.6640625" style="9" customWidth="1"/>
    <col min="8450" max="8450" width="1.33203125" style="9" customWidth="1"/>
    <col min="8451" max="8451" width="4" style="9" customWidth="1"/>
    <col min="8452" max="8452" width="1.33203125" style="9" customWidth="1"/>
    <col min="8453" max="8453" width="9.33203125" style="9" customWidth="1"/>
    <col min="8454" max="8454" width="9.5" style="9" customWidth="1"/>
    <col min="8455" max="8455" width="27.83203125" style="9" customWidth="1"/>
    <col min="8456" max="8456" width="1.33203125" style="9" customWidth="1"/>
    <col min="8457" max="8457" width="9.33203125" style="9" customWidth="1"/>
    <col min="8458" max="8459" width="14.6640625" style="9" customWidth="1"/>
    <col min="8460" max="8460" width="1.33203125" style="9" customWidth="1"/>
    <col min="8461" max="8461" width="6.6640625" style="9" customWidth="1"/>
    <col min="8462" max="8462" width="7.1640625" style="9" customWidth="1"/>
    <col min="8463" max="8463" width="4.83203125" style="9" customWidth="1"/>
    <col min="8464" max="8464" width="4" style="9" customWidth="1"/>
    <col min="8465" max="8465" width="7.1640625" style="9" customWidth="1"/>
    <col min="8466" max="8466" width="3.1640625" style="9" customWidth="1"/>
    <col min="8467" max="8467" width="14" style="9" customWidth="1"/>
    <col min="8468" max="8468" width="25.33203125" style="9" customWidth="1"/>
    <col min="8469" max="8704" width="8" style="9" customWidth="1"/>
    <col min="8705" max="8705" width="2.6640625" style="9" customWidth="1"/>
    <col min="8706" max="8706" width="1.33203125" style="9" customWidth="1"/>
    <col min="8707" max="8707" width="4" style="9" customWidth="1"/>
    <col min="8708" max="8708" width="1.33203125" style="9" customWidth="1"/>
    <col min="8709" max="8709" width="9.33203125" style="9" customWidth="1"/>
    <col min="8710" max="8710" width="9.5" style="9" customWidth="1"/>
    <col min="8711" max="8711" width="27.83203125" style="9" customWidth="1"/>
    <col min="8712" max="8712" width="1.33203125" style="9" customWidth="1"/>
    <col min="8713" max="8713" width="9.33203125" style="9" customWidth="1"/>
    <col min="8714" max="8715" width="14.6640625" style="9" customWidth="1"/>
    <col min="8716" max="8716" width="1.33203125" style="9" customWidth="1"/>
    <col min="8717" max="8717" width="6.6640625" style="9" customWidth="1"/>
    <col min="8718" max="8718" width="7.1640625" style="9" customWidth="1"/>
    <col min="8719" max="8719" width="4.83203125" style="9" customWidth="1"/>
    <col min="8720" max="8720" width="4" style="9" customWidth="1"/>
    <col min="8721" max="8721" width="7.1640625" style="9" customWidth="1"/>
    <col min="8722" max="8722" width="3.1640625" style="9" customWidth="1"/>
    <col min="8723" max="8723" width="14" style="9" customWidth="1"/>
    <col min="8724" max="8724" width="25.33203125" style="9" customWidth="1"/>
    <col min="8725" max="8960" width="8" style="9" customWidth="1"/>
    <col min="8961" max="8961" width="2.6640625" style="9" customWidth="1"/>
    <col min="8962" max="8962" width="1.33203125" style="9" customWidth="1"/>
    <col min="8963" max="8963" width="4" style="9" customWidth="1"/>
    <col min="8964" max="8964" width="1.33203125" style="9" customWidth="1"/>
    <col min="8965" max="8965" width="9.33203125" style="9" customWidth="1"/>
    <col min="8966" max="8966" width="9.5" style="9" customWidth="1"/>
    <col min="8967" max="8967" width="27.83203125" style="9" customWidth="1"/>
    <col min="8968" max="8968" width="1.33203125" style="9" customWidth="1"/>
    <col min="8969" max="8969" width="9.33203125" style="9" customWidth="1"/>
    <col min="8970" max="8971" width="14.6640625" style="9" customWidth="1"/>
    <col min="8972" max="8972" width="1.33203125" style="9" customWidth="1"/>
    <col min="8973" max="8973" width="6.6640625" style="9" customWidth="1"/>
    <col min="8974" max="8974" width="7.1640625" style="9" customWidth="1"/>
    <col min="8975" max="8975" width="4.83203125" style="9" customWidth="1"/>
    <col min="8976" max="8976" width="4" style="9" customWidth="1"/>
    <col min="8977" max="8977" width="7.1640625" style="9" customWidth="1"/>
    <col min="8978" max="8978" width="3.1640625" style="9" customWidth="1"/>
    <col min="8979" max="8979" width="14" style="9" customWidth="1"/>
    <col min="8980" max="8980" width="25.33203125" style="9" customWidth="1"/>
    <col min="8981" max="9216" width="8" style="9" customWidth="1"/>
    <col min="9217" max="9217" width="2.6640625" style="9" customWidth="1"/>
    <col min="9218" max="9218" width="1.33203125" style="9" customWidth="1"/>
    <col min="9219" max="9219" width="4" style="9" customWidth="1"/>
    <col min="9220" max="9220" width="1.33203125" style="9" customWidth="1"/>
    <col min="9221" max="9221" width="9.33203125" style="9" customWidth="1"/>
    <col min="9222" max="9222" width="9.5" style="9" customWidth="1"/>
    <col min="9223" max="9223" width="27.83203125" style="9" customWidth="1"/>
    <col min="9224" max="9224" width="1.33203125" style="9" customWidth="1"/>
    <col min="9225" max="9225" width="9.33203125" style="9" customWidth="1"/>
    <col min="9226" max="9227" width="14.6640625" style="9" customWidth="1"/>
    <col min="9228" max="9228" width="1.33203125" style="9" customWidth="1"/>
    <col min="9229" max="9229" width="6.6640625" style="9" customWidth="1"/>
    <col min="9230" max="9230" width="7.1640625" style="9" customWidth="1"/>
    <col min="9231" max="9231" width="4.83203125" style="9" customWidth="1"/>
    <col min="9232" max="9232" width="4" style="9" customWidth="1"/>
    <col min="9233" max="9233" width="7.1640625" style="9" customWidth="1"/>
    <col min="9234" max="9234" width="3.1640625" style="9" customWidth="1"/>
    <col min="9235" max="9235" width="14" style="9" customWidth="1"/>
    <col min="9236" max="9236" width="25.33203125" style="9" customWidth="1"/>
    <col min="9237" max="9472" width="8" style="9" customWidth="1"/>
    <col min="9473" max="9473" width="2.6640625" style="9" customWidth="1"/>
    <col min="9474" max="9474" width="1.33203125" style="9" customWidth="1"/>
    <col min="9475" max="9475" width="4" style="9" customWidth="1"/>
    <col min="9476" max="9476" width="1.33203125" style="9" customWidth="1"/>
    <col min="9477" max="9477" width="9.33203125" style="9" customWidth="1"/>
    <col min="9478" max="9478" width="9.5" style="9" customWidth="1"/>
    <col min="9479" max="9479" width="27.83203125" style="9" customWidth="1"/>
    <col min="9480" max="9480" width="1.33203125" style="9" customWidth="1"/>
    <col min="9481" max="9481" width="9.33203125" style="9" customWidth="1"/>
    <col min="9482" max="9483" width="14.6640625" style="9" customWidth="1"/>
    <col min="9484" max="9484" width="1.33203125" style="9" customWidth="1"/>
    <col min="9485" max="9485" width="6.6640625" style="9" customWidth="1"/>
    <col min="9486" max="9486" width="7.1640625" style="9" customWidth="1"/>
    <col min="9487" max="9487" width="4.83203125" style="9" customWidth="1"/>
    <col min="9488" max="9488" width="4" style="9" customWidth="1"/>
    <col min="9489" max="9489" width="7.1640625" style="9" customWidth="1"/>
    <col min="9490" max="9490" width="3.1640625" style="9" customWidth="1"/>
    <col min="9491" max="9491" width="14" style="9" customWidth="1"/>
    <col min="9492" max="9492" width="25.33203125" style="9" customWidth="1"/>
    <col min="9493" max="9728" width="8" style="9" customWidth="1"/>
    <col min="9729" max="9729" width="2.6640625" style="9" customWidth="1"/>
    <col min="9730" max="9730" width="1.33203125" style="9" customWidth="1"/>
    <col min="9731" max="9731" width="4" style="9" customWidth="1"/>
    <col min="9732" max="9732" width="1.33203125" style="9" customWidth="1"/>
    <col min="9733" max="9733" width="9.33203125" style="9" customWidth="1"/>
    <col min="9734" max="9734" width="9.5" style="9" customWidth="1"/>
    <col min="9735" max="9735" width="27.83203125" style="9" customWidth="1"/>
    <col min="9736" max="9736" width="1.33203125" style="9" customWidth="1"/>
    <col min="9737" max="9737" width="9.33203125" style="9" customWidth="1"/>
    <col min="9738" max="9739" width="14.6640625" style="9" customWidth="1"/>
    <col min="9740" max="9740" width="1.33203125" style="9" customWidth="1"/>
    <col min="9741" max="9741" width="6.6640625" style="9" customWidth="1"/>
    <col min="9742" max="9742" width="7.1640625" style="9" customWidth="1"/>
    <col min="9743" max="9743" width="4.83203125" style="9" customWidth="1"/>
    <col min="9744" max="9744" width="4" style="9" customWidth="1"/>
    <col min="9745" max="9745" width="7.1640625" style="9" customWidth="1"/>
    <col min="9746" max="9746" width="3.1640625" style="9" customWidth="1"/>
    <col min="9747" max="9747" width="14" style="9" customWidth="1"/>
    <col min="9748" max="9748" width="25.33203125" style="9" customWidth="1"/>
    <col min="9749" max="9984" width="8" style="9" customWidth="1"/>
    <col min="9985" max="9985" width="2.6640625" style="9" customWidth="1"/>
    <col min="9986" max="9986" width="1.33203125" style="9" customWidth="1"/>
    <col min="9987" max="9987" width="4" style="9" customWidth="1"/>
    <col min="9988" max="9988" width="1.33203125" style="9" customWidth="1"/>
    <col min="9989" max="9989" width="9.33203125" style="9" customWidth="1"/>
    <col min="9990" max="9990" width="9.5" style="9" customWidth="1"/>
    <col min="9991" max="9991" width="27.83203125" style="9" customWidth="1"/>
    <col min="9992" max="9992" width="1.33203125" style="9" customWidth="1"/>
    <col min="9993" max="9993" width="9.33203125" style="9" customWidth="1"/>
    <col min="9994" max="9995" width="14.6640625" style="9" customWidth="1"/>
    <col min="9996" max="9996" width="1.33203125" style="9" customWidth="1"/>
    <col min="9997" max="9997" width="6.6640625" style="9" customWidth="1"/>
    <col min="9998" max="9998" width="7.1640625" style="9" customWidth="1"/>
    <col min="9999" max="9999" width="4.83203125" style="9" customWidth="1"/>
    <col min="10000" max="10000" width="4" style="9" customWidth="1"/>
    <col min="10001" max="10001" width="7.1640625" style="9" customWidth="1"/>
    <col min="10002" max="10002" width="3.1640625" style="9" customWidth="1"/>
    <col min="10003" max="10003" width="14" style="9" customWidth="1"/>
    <col min="10004" max="10004" width="25.33203125" style="9" customWidth="1"/>
    <col min="10005" max="10240" width="8" style="9" customWidth="1"/>
    <col min="10241" max="10241" width="2.6640625" style="9" customWidth="1"/>
    <col min="10242" max="10242" width="1.33203125" style="9" customWidth="1"/>
    <col min="10243" max="10243" width="4" style="9" customWidth="1"/>
    <col min="10244" max="10244" width="1.33203125" style="9" customWidth="1"/>
    <col min="10245" max="10245" width="9.33203125" style="9" customWidth="1"/>
    <col min="10246" max="10246" width="9.5" style="9" customWidth="1"/>
    <col min="10247" max="10247" width="27.83203125" style="9" customWidth="1"/>
    <col min="10248" max="10248" width="1.33203125" style="9" customWidth="1"/>
    <col min="10249" max="10249" width="9.33203125" style="9" customWidth="1"/>
    <col min="10250" max="10251" width="14.6640625" style="9" customWidth="1"/>
    <col min="10252" max="10252" width="1.33203125" style="9" customWidth="1"/>
    <col min="10253" max="10253" width="6.6640625" style="9" customWidth="1"/>
    <col min="10254" max="10254" width="7.1640625" style="9" customWidth="1"/>
    <col min="10255" max="10255" width="4.83203125" style="9" customWidth="1"/>
    <col min="10256" max="10256" width="4" style="9" customWidth="1"/>
    <col min="10257" max="10257" width="7.1640625" style="9" customWidth="1"/>
    <col min="10258" max="10258" width="3.1640625" style="9" customWidth="1"/>
    <col min="10259" max="10259" width="14" style="9" customWidth="1"/>
    <col min="10260" max="10260" width="25.33203125" style="9" customWidth="1"/>
    <col min="10261" max="10496" width="8" style="9" customWidth="1"/>
    <col min="10497" max="10497" width="2.6640625" style="9" customWidth="1"/>
    <col min="10498" max="10498" width="1.33203125" style="9" customWidth="1"/>
    <col min="10499" max="10499" width="4" style="9" customWidth="1"/>
    <col min="10500" max="10500" width="1.33203125" style="9" customWidth="1"/>
    <col min="10501" max="10501" width="9.33203125" style="9" customWidth="1"/>
    <col min="10502" max="10502" width="9.5" style="9" customWidth="1"/>
    <col min="10503" max="10503" width="27.83203125" style="9" customWidth="1"/>
    <col min="10504" max="10504" width="1.33203125" style="9" customWidth="1"/>
    <col min="10505" max="10505" width="9.33203125" style="9" customWidth="1"/>
    <col min="10506" max="10507" width="14.6640625" style="9" customWidth="1"/>
    <col min="10508" max="10508" width="1.33203125" style="9" customWidth="1"/>
    <col min="10509" max="10509" width="6.6640625" style="9" customWidth="1"/>
    <col min="10510" max="10510" width="7.1640625" style="9" customWidth="1"/>
    <col min="10511" max="10511" width="4.83203125" style="9" customWidth="1"/>
    <col min="10512" max="10512" width="4" style="9" customWidth="1"/>
    <col min="10513" max="10513" width="7.1640625" style="9" customWidth="1"/>
    <col min="10514" max="10514" width="3.1640625" style="9" customWidth="1"/>
    <col min="10515" max="10515" width="14" style="9" customWidth="1"/>
    <col min="10516" max="10516" width="25.33203125" style="9" customWidth="1"/>
    <col min="10517" max="10752" width="8" style="9" customWidth="1"/>
    <col min="10753" max="10753" width="2.6640625" style="9" customWidth="1"/>
    <col min="10754" max="10754" width="1.33203125" style="9" customWidth="1"/>
    <col min="10755" max="10755" width="4" style="9" customWidth="1"/>
    <col min="10756" max="10756" width="1.33203125" style="9" customWidth="1"/>
    <col min="10757" max="10757" width="9.33203125" style="9" customWidth="1"/>
    <col min="10758" max="10758" width="9.5" style="9" customWidth="1"/>
    <col min="10759" max="10759" width="27.83203125" style="9" customWidth="1"/>
    <col min="10760" max="10760" width="1.33203125" style="9" customWidth="1"/>
    <col min="10761" max="10761" width="9.33203125" style="9" customWidth="1"/>
    <col min="10762" max="10763" width="14.6640625" style="9" customWidth="1"/>
    <col min="10764" max="10764" width="1.33203125" style="9" customWidth="1"/>
    <col min="10765" max="10765" width="6.6640625" style="9" customWidth="1"/>
    <col min="10766" max="10766" width="7.1640625" style="9" customWidth="1"/>
    <col min="10767" max="10767" width="4.83203125" style="9" customWidth="1"/>
    <col min="10768" max="10768" width="4" style="9" customWidth="1"/>
    <col min="10769" max="10769" width="7.1640625" style="9" customWidth="1"/>
    <col min="10770" max="10770" width="3.1640625" style="9" customWidth="1"/>
    <col min="10771" max="10771" width="14" style="9" customWidth="1"/>
    <col min="10772" max="10772" width="25.33203125" style="9" customWidth="1"/>
    <col min="10773" max="11008" width="8" style="9" customWidth="1"/>
    <col min="11009" max="11009" width="2.6640625" style="9" customWidth="1"/>
    <col min="11010" max="11010" width="1.33203125" style="9" customWidth="1"/>
    <col min="11011" max="11011" width="4" style="9" customWidth="1"/>
    <col min="11012" max="11012" width="1.33203125" style="9" customWidth="1"/>
    <col min="11013" max="11013" width="9.33203125" style="9" customWidth="1"/>
    <col min="11014" max="11014" width="9.5" style="9" customWidth="1"/>
    <col min="11015" max="11015" width="27.83203125" style="9" customWidth="1"/>
    <col min="11016" max="11016" width="1.33203125" style="9" customWidth="1"/>
    <col min="11017" max="11017" width="9.33203125" style="9" customWidth="1"/>
    <col min="11018" max="11019" width="14.6640625" style="9" customWidth="1"/>
    <col min="11020" max="11020" width="1.33203125" style="9" customWidth="1"/>
    <col min="11021" max="11021" width="6.6640625" style="9" customWidth="1"/>
    <col min="11022" max="11022" width="7.1640625" style="9" customWidth="1"/>
    <col min="11023" max="11023" width="4.83203125" style="9" customWidth="1"/>
    <col min="11024" max="11024" width="4" style="9" customWidth="1"/>
    <col min="11025" max="11025" width="7.1640625" style="9" customWidth="1"/>
    <col min="11026" max="11026" width="3.1640625" style="9" customWidth="1"/>
    <col min="11027" max="11027" width="14" style="9" customWidth="1"/>
    <col min="11028" max="11028" width="25.33203125" style="9" customWidth="1"/>
    <col min="11029" max="11264" width="8" style="9" customWidth="1"/>
    <col min="11265" max="11265" width="2.6640625" style="9" customWidth="1"/>
    <col min="11266" max="11266" width="1.33203125" style="9" customWidth="1"/>
    <col min="11267" max="11267" width="4" style="9" customWidth="1"/>
    <col min="11268" max="11268" width="1.33203125" style="9" customWidth="1"/>
    <col min="11269" max="11269" width="9.33203125" style="9" customWidth="1"/>
    <col min="11270" max="11270" width="9.5" style="9" customWidth="1"/>
    <col min="11271" max="11271" width="27.83203125" style="9" customWidth="1"/>
    <col min="11272" max="11272" width="1.33203125" style="9" customWidth="1"/>
    <col min="11273" max="11273" width="9.33203125" style="9" customWidth="1"/>
    <col min="11274" max="11275" width="14.6640625" style="9" customWidth="1"/>
    <col min="11276" max="11276" width="1.33203125" style="9" customWidth="1"/>
    <col min="11277" max="11277" width="6.6640625" style="9" customWidth="1"/>
    <col min="11278" max="11278" width="7.1640625" style="9" customWidth="1"/>
    <col min="11279" max="11279" width="4.83203125" style="9" customWidth="1"/>
    <col min="11280" max="11280" width="4" style="9" customWidth="1"/>
    <col min="11281" max="11281" width="7.1640625" style="9" customWidth="1"/>
    <col min="11282" max="11282" width="3.1640625" style="9" customWidth="1"/>
    <col min="11283" max="11283" width="14" style="9" customWidth="1"/>
    <col min="11284" max="11284" width="25.33203125" style="9" customWidth="1"/>
    <col min="11285" max="11520" width="8" style="9" customWidth="1"/>
    <col min="11521" max="11521" width="2.6640625" style="9" customWidth="1"/>
    <col min="11522" max="11522" width="1.33203125" style="9" customWidth="1"/>
    <col min="11523" max="11523" width="4" style="9" customWidth="1"/>
    <col min="11524" max="11524" width="1.33203125" style="9" customWidth="1"/>
    <col min="11525" max="11525" width="9.33203125" style="9" customWidth="1"/>
    <col min="11526" max="11526" width="9.5" style="9" customWidth="1"/>
    <col min="11527" max="11527" width="27.83203125" style="9" customWidth="1"/>
    <col min="11528" max="11528" width="1.33203125" style="9" customWidth="1"/>
    <col min="11529" max="11529" width="9.33203125" style="9" customWidth="1"/>
    <col min="11530" max="11531" width="14.6640625" style="9" customWidth="1"/>
    <col min="11532" max="11532" width="1.33203125" style="9" customWidth="1"/>
    <col min="11533" max="11533" width="6.6640625" style="9" customWidth="1"/>
    <col min="11534" max="11534" width="7.1640625" style="9" customWidth="1"/>
    <col min="11535" max="11535" width="4.83203125" style="9" customWidth="1"/>
    <col min="11536" max="11536" width="4" style="9" customWidth="1"/>
    <col min="11537" max="11537" width="7.1640625" style="9" customWidth="1"/>
    <col min="11538" max="11538" width="3.1640625" style="9" customWidth="1"/>
    <col min="11539" max="11539" width="14" style="9" customWidth="1"/>
    <col min="11540" max="11540" width="25.33203125" style="9" customWidth="1"/>
    <col min="11541" max="11776" width="8" style="9" customWidth="1"/>
    <col min="11777" max="11777" width="2.6640625" style="9" customWidth="1"/>
    <col min="11778" max="11778" width="1.33203125" style="9" customWidth="1"/>
    <col min="11779" max="11779" width="4" style="9" customWidth="1"/>
    <col min="11780" max="11780" width="1.33203125" style="9" customWidth="1"/>
    <col min="11781" max="11781" width="9.33203125" style="9" customWidth="1"/>
    <col min="11782" max="11782" width="9.5" style="9" customWidth="1"/>
    <col min="11783" max="11783" width="27.83203125" style="9" customWidth="1"/>
    <col min="11784" max="11784" width="1.33203125" style="9" customWidth="1"/>
    <col min="11785" max="11785" width="9.33203125" style="9" customWidth="1"/>
    <col min="11786" max="11787" width="14.6640625" style="9" customWidth="1"/>
    <col min="11788" max="11788" width="1.33203125" style="9" customWidth="1"/>
    <col min="11789" max="11789" width="6.6640625" style="9" customWidth="1"/>
    <col min="11790" max="11790" width="7.1640625" style="9" customWidth="1"/>
    <col min="11791" max="11791" width="4.83203125" style="9" customWidth="1"/>
    <col min="11792" max="11792" width="4" style="9" customWidth="1"/>
    <col min="11793" max="11793" width="7.1640625" style="9" customWidth="1"/>
    <col min="11794" max="11794" width="3.1640625" style="9" customWidth="1"/>
    <col min="11795" max="11795" width="14" style="9" customWidth="1"/>
    <col min="11796" max="11796" width="25.33203125" style="9" customWidth="1"/>
    <col min="11797" max="12032" width="8" style="9" customWidth="1"/>
    <col min="12033" max="12033" width="2.6640625" style="9" customWidth="1"/>
    <col min="12034" max="12034" width="1.33203125" style="9" customWidth="1"/>
    <col min="12035" max="12035" width="4" style="9" customWidth="1"/>
    <col min="12036" max="12036" width="1.33203125" style="9" customWidth="1"/>
    <col min="12037" max="12037" width="9.33203125" style="9" customWidth="1"/>
    <col min="12038" max="12038" width="9.5" style="9" customWidth="1"/>
    <col min="12039" max="12039" width="27.83203125" style="9" customWidth="1"/>
    <col min="12040" max="12040" width="1.33203125" style="9" customWidth="1"/>
    <col min="12041" max="12041" width="9.33203125" style="9" customWidth="1"/>
    <col min="12042" max="12043" width="14.6640625" style="9" customWidth="1"/>
    <col min="12044" max="12044" width="1.33203125" style="9" customWidth="1"/>
    <col min="12045" max="12045" width="6.6640625" style="9" customWidth="1"/>
    <col min="12046" max="12046" width="7.1640625" style="9" customWidth="1"/>
    <col min="12047" max="12047" width="4.83203125" style="9" customWidth="1"/>
    <col min="12048" max="12048" width="4" style="9" customWidth="1"/>
    <col min="12049" max="12049" width="7.1640625" style="9" customWidth="1"/>
    <col min="12050" max="12050" width="3.1640625" style="9" customWidth="1"/>
    <col min="12051" max="12051" width="14" style="9" customWidth="1"/>
    <col min="12052" max="12052" width="25.33203125" style="9" customWidth="1"/>
    <col min="12053" max="12288" width="8" style="9" customWidth="1"/>
    <col min="12289" max="12289" width="2.6640625" style="9" customWidth="1"/>
    <col min="12290" max="12290" width="1.33203125" style="9" customWidth="1"/>
    <col min="12291" max="12291" width="4" style="9" customWidth="1"/>
    <col min="12292" max="12292" width="1.33203125" style="9" customWidth="1"/>
    <col min="12293" max="12293" width="9.33203125" style="9" customWidth="1"/>
    <col min="12294" max="12294" width="9.5" style="9" customWidth="1"/>
    <col min="12295" max="12295" width="27.83203125" style="9" customWidth="1"/>
    <col min="12296" max="12296" width="1.33203125" style="9" customWidth="1"/>
    <col min="12297" max="12297" width="9.33203125" style="9" customWidth="1"/>
    <col min="12298" max="12299" width="14.6640625" style="9" customWidth="1"/>
    <col min="12300" max="12300" width="1.33203125" style="9" customWidth="1"/>
    <col min="12301" max="12301" width="6.6640625" style="9" customWidth="1"/>
    <col min="12302" max="12302" width="7.1640625" style="9" customWidth="1"/>
    <col min="12303" max="12303" width="4.83203125" style="9" customWidth="1"/>
    <col min="12304" max="12304" width="4" style="9" customWidth="1"/>
    <col min="12305" max="12305" width="7.1640625" style="9" customWidth="1"/>
    <col min="12306" max="12306" width="3.1640625" style="9" customWidth="1"/>
    <col min="12307" max="12307" width="14" style="9" customWidth="1"/>
    <col min="12308" max="12308" width="25.33203125" style="9" customWidth="1"/>
    <col min="12309" max="12544" width="8" style="9" customWidth="1"/>
    <col min="12545" max="12545" width="2.6640625" style="9" customWidth="1"/>
    <col min="12546" max="12546" width="1.33203125" style="9" customWidth="1"/>
    <col min="12547" max="12547" width="4" style="9" customWidth="1"/>
    <col min="12548" max="12548" width="1.33203125" style="9" customWidth="1"/>
    <col min="12549" max="12549" width="9.33203125" style="9" customWidth="1"/>
    <col min="12550" max="12550" width="9.5" style="9" customWidth="1"/>
    <col min="12551" max="12551" width="27.83203125" style="9" customWidth="1"/>
    <col min="12552" max="12552" width="1.33203125" style="9" customWidth="1"/>
    <col min="12553" max="12553" width="9.33203125" style="9" customWidth="1"/>
    <col min="12554" max="12555" width="14.6640625" style="9" customWidth="1"/>
    <col min="12556" max="12556" width="1.33203125" style="9" customWidth="1"/>
    <col min="12557" max="12557" width="6.6640625" style="9" customWidth="1"/>
    <col min="12558" max="12558" width="7.1640625" style="9" customWidth="1"/>
    <col min="12559" max="12559" width="4.83203125" style="9" customWidth="1"/>
    <col min="12560" max="12560" width="4" style="9" customWidth="1"/>
    <col min="12561" max="12561" width="7.1640625" style="9" customWidth="1"/>
    <col min="12562" max="12562" width="3.1640625" style="9" customWidth="1"/>
    <col min="12563" max="12563" width="14" style="9" customWidth="1"/>
    <col min="12564" max="12564" width="25.33203125" style="9" customWidth="1"/>
    <col min="12565" max="12800" width="8" style="9" customWidth="1"/>
    <col min="12801" max="12801" width="2.6640625" style="9" customWidth="1"/>
    <col min="12802" max="12802" width="1.33203125" style="9" customWidth="1"/>
    <col min="12803" max="12803" width="4" style="9" customWidth="1"/>
    <col min="12804" max="12804" width="1.33203125" style="9" customWidth="1"/>
    <col min="12805" max="12805" width="9.33203125" style="9" customWidth="1"/>
    <col min="12806" max="12806" width="9.5" style="9" customWidth="1"/>
    <col min="12807" max="12807" width="27.83203125" style="9" customWidth="1"/>
    <col min="12808" max="12808" width="1.33203125" style="9" customWidth="1"/>
    <col min="12809" max="12809" width="9.33203125" style="9" customWidth="1"/>
    <col min="12810" max="12811" width="14.6640625" style="9" customWidth="1"/>
    <col min="12812" max="12812" width="1.33203125" style="9" customWidth="1"/>
    <col min="12813" max="12813" width="6.6640625" style="9" customWidth="1"/>
    <col min="12814" max="12814" width="7.1640625" style="9" customWidth="1"/>
    <col min="12815" max="12815" width="4.83203125" style="9" customWidth="1"/>
    <col min="12816" max="12816" width="4" style="9" customWidth="1"/>
    <col min="12817" max="12817" width="7.1640625" style="9" customWidth="1"/>
    <col min="12818" max="12818" width="3.1640625" style="9" customWidth="1"/>
    <col min="12819" max="12819" width="14" style="9" customWidth="1"/>
    <col min="12820" max="12820" width="25.33203125" style="9" customWidth="1"/>
    <col min="12821" max="13056" width="8" style="9" customWidth="1"/>
    <col min="13057" max="13057" width="2.6640625" style="9" customWidth="1"/>
    <col min="13058" max="13058" width="1.33203125" style="9" customWidth="1"/>
    <col min="13059" max="13059" width="4" style="9" customWidth="1"/>
    <col min="13060" max="13060" width="1.33203125" style="9" customWidth="1"/>
    <col min="13061" max="13061" width="9.33203125" style="9" customWidth="1"/>
    <col min="13062" max="13062" width="9.5" style="9" customWidth="1"/>
    <col min="13063" max="13063" width="27.83203125" style="9" customWidth="1"/>
    <col min="13064" max="13064" width="1.33203125" style="9" customWidth="1"/>
    <col min="13065" max="13065" width="9.33203125" style="9" customWidth="1"/>
    <col min="13066" max="13067" width="14.6640625" style="9" customWidth="1"/>
    <col min="13068" max="13068" width="1.33203125" style="9" customWidth="1"/>
    <col min="13069" max="13069" width="6.6640625" style="9" customWidth="1"/>
    <col min="13070" max="13070" width="7.1640625" style="9" customWidth="1"/>
    <col min="13071" max="13071" width="4.83203125" style="9" customWidth="1"/>
    <col min="13072" max="13072" width="4" style="9" customWidth="1"/>
    <col min="13073" max="13073" width="7.1640625" style="9" customWidth="1"/>
    <col min="13074" max="13074" width="3.1640625" style="9" customWidth="1"/>
    <col min="13075" max="13075" width="14" style="9" customWidth="1"/>
    <col min="13076" max="13076" width="25.33203125" style="9" customWidth="1"/>
    <col min="13077" max="13312" width="8" style="9" customWidth="1"/>
    <col min="13313" max="13313" width="2.6640625" style="9" customWidth="1"/>
    <col min="13314" max="13314" width="1.33203125" style="9" customWidth="1"/>
    <col min="13315" max="13315" width="4" style="9" customWidth="1"/>
    <col min="13316" max="13316" width="1.33203125" style="9" customWidth="1"/>
    <col min="13317" max="13317" width="9.33203125" style="9" customWidth="1"/>
    <col min="13318" max="13318" width="9.5" style="9" customWidth="1"/>
    <col min="13319" max="13319" width="27.83203125" style="9" customWidth="1"/>
    <col min="13320" max="13320" width="1.33203125" style="9" customWidth="1"/>
    <col min="13321" max="13321" width="9.33203125" style="9" customWidth="1"/>
    <col min="13322" max="13323" width="14.6640625" style="9" customWidth="1"/>
    <col min="13324" max="13324" width="1.33203125" style="9" customWidth="1"/>
    <col min="13325" max="13325" width="6.6640625" style="9" customWidth="1"/>
    <col min="13326" max="13326" width="7.1640625" style="9" customWidth="1"/>
    <col min="13327" max="13327" width="4.83203125" style="9" customWidth="1"/>
    <col min="13328" max="13328" width="4" style="9" customWidth="1"/>
    <col min="13329" max="13329" width="7.1640625" style="9" customWidth="1"/>
    <col min="13330" max="13330" width="3.1640625" style="9" customWidth="1"/>
    <col min="13331" max="13331" width="14" style="9" customWidth="1"/>
    <col min="13332" max="13332" width="25.33203125" style="9" customWidth="1"/>
    <col min="13333" max="13568" width="8" style="9" customWidth="1"/>
    <col min="13569" max="13569" width="2.6640625" style="9" customWidth="1"/>
    <col min="13570" max="13570" width="1.33203125" style="9" customWidth="1"/>
    <col min="13571" max="13571" width="4" style="9" customWidth="1"/>
    <col min="13572" max="13572" width="1.33203125" style="9" customWidth="1"/>
    <col min="13573" max="13573" width="9.33203125" style="9" customWidth="1"/>
    <col min="13574" max="13574" width="9.5" style="9" customWidth="1"/>
    <col min="13575" max="13575" width="27.83203125" style="9" customWidth="1"/>
    <col min="13576" max="13576" width="1.33203125" style="9" customWidth="1"/>
    <col min="13577" max="13577" width="9.33203125" style="9" customWidth="1"/>
    <col min="13578" max="13579" width="14.6640625" style="9" customWidth="1"/>
    <col min="13580" max="13580" width="1.33203125" style="9" customWidth="1"/>
    <col min="13581" max="13581" width="6.6640625" style="9" customWidth="1"/>
    <col min="13582" max="13582" width="7.1640625" style="9" customWidth="1"/>
    <col min="13583" max="13583" width="4.83203125" style="9" customWidth="1"/>
    <col min="13584" max="13584" width="4" style="9" customWidth="1"/>
    <col min="13585" max="13585" width="7.1640625" style="9" customWidth="1"/>
    <col min="13586" max="13586" width="3.1640625" style="9" customWidth="1"/>
    <col min="13587" max="13587" width="14" style="9" customWidth="1"/>
    <col min="13588" max="13588" width="25.33203125" style="9" customWidth="1"/>
    <col min="13589" max="13824" width="8" style="9" customWidth="1"/>
    <col min="13825" max="13825" width="2.6640625" style="9" customWidth="1"/>
    <col min="13826" max="13826" width="1.33203125" style="9" customWidth="1"/>
    <col min="13827" max="13827" width="4" style="9" customWidth="1"/>
    <col min="13828" max="13828" width="1.33203125" style="9" customWidth="1"/>
    <col min="13829" max="13829" width="9.33203125" style="9" customWidth="1"/>
    <col min="13830" max="13830" width="9.5" style="9" customWidth="1"/>
    <col min="13831" max="13831" width="27.83203125" style="9" customWidth="1"/>
    <col min="13832" max="13832" width="1.33203125" style="9" customWidth="1"/>
    <col min="13833" max="13833" width="9.33203125" style="9" customWidth="1"/>
    <col min="13834" max="13835" width="14.6640625" style="9" customWidth="1"/>
    <col min="13836" max="13836" width="1.33203125" style="9" customWidth="1"/>
    <col min="13837" max="13837" width="6.6640625" style="9" customWidth="1"/>
    <col min="13838" max="13838" width="7.1640625" style="9" customWidth="1"/>
    <col min="13839" max="13839" width="4.83203125" style="9" customWidth="1"/>
    <col min="13840" max="13840" width="4" style="9" customWidth="1"/>
    <col min="13841" max="13841" width="7.1640625" style="9" customWidth="1"/>
    <col min="13842" max="13842" width="3.1640625" style="9" customWidth="1"/>
    <col min="13843" max="13843" width="14" style="9" customWidth="1"/>
    <col min="13844" max="13844" width="25.33203125" style="9" customWidth="1"/>
    <col min="13845" max="14080" width="8" style="9" customWidth="1"/>
    <col min="14081" max="14081" width="2.6640625" style="9" customWidth="1"/>
    <col min="14082" max="14082" width="1.33203125" style="9" customWidth="1"/>
    <col min="14083" max="14083" width="4" style="9" customWidth="1"/>
    <col min="14084" max="14084" width="1.33203125" style="9" customWidth="1"/>
    <col min="14085" max="14085" width="9.33203125" style="9" customWidth="1"/>
    <col min="14086" max="14086" width="9.5" style="9" customWidth="1"/>
    <col min="14087" max="14087" width="27.83203125" style="9" customWidth="1"/>
    <col min="14088" max="14088" width="1.33203125" style="9" customWidth="1"/>
    <col min="14089" max="14089" width="9.33203125" style="9" customWidth="1"/>
    <col min="14090" max="14091" width="14.6640625" style="9" customWidth="1"/>
    <col min="14092" max="14092" width="1.33203125" style="9" customWidth="1"/>
    <col min="14093" max="14093" width="6.6640625" style="9" customWidth="1"/>
    <col min="14094" max="14094" width="7.1640625" style="9" customWidth="1"/>
    <col min="14095" max="14095" width="4.83203125" style="9" customWidth="1"/>
    <col min="14096" max="14096" width="4" style="9" customWidth="1"/>
    <col min="14097" max="14097" width="7.1640625" style="9" customWidth="1"/>
    <col min="14098" max="14098" width="3.1640625" style="9" customWidth="1"/>
    <col min="14099" max="14099" width="14" style="9" customWidth="1"/>
    <col min="14100" max="14100" width="25.33203125" style="9" customWidth="1"/>
    <col min="14101" max="14336" width="8" style="9" customWidth="1"/>
    <col min="14337" max="14337" width="2.6640625" style="9" customWidth="1"/>
    <col min="14338" max="14338" width="1.33203125" style="9" customWidth="1"/>
    <col min="14339" max="14339" width="4" style="9" customWidth="1"/>
    <col min="14340" max="14340" width="1.33203125" style="9" customWidth="1"/>
    <col min="14341" max="14341" width="9.33203125" style="9" customWidth="1"/>
    <col min="14342" max="14342" width="9.5" style="9" customWidth="1"/>
    <col min="14343" max="14343" width="27.83203125" style="9" customWidth="1"/>
    <col min="14344" max="14344" width="1.33203125" style="9" customWidth="1"/>
    <col min="14345" max="14345" width="9.33203125" style="9" customWidth="1"/>
    <col min="14346" max="14347" width="14.6640625" style="9" customWidth="1"/>
    <col min="14348" max="14348" width="1.33203125" style="9" customWidth="1"/>
    <col min="14349" max="14349" width="6.6640625" style="9" customWidth="1"/>
    <col min="14350" max="14350" width="7.1640625" style="9" customWidth="1"/>
    <col min="14351" max="14351" width="4.83203125" style="9" customWidth="1"/>
    <col min="14352" max="14352" width="4" style="9" customWidth="1"/>
    <col min="14353" max="14353" width="7.1640625" style="9" customWidth="1"/>
    <col min="14354" max="14354" width="3.1640625" style="9" customWidth="1"/>
    <col min="14355" max="14355" width="14" style="9" customWidth="1"/>
    <col min="14356" max="14356" width="25.33203125" style="9" customWidth="1"/>
    <col min="14357" max="14592" width="8" style="9" customWidth="1"/>
    <col min="14593" max="14593" width="2.6640625" style="9" customWidth="1"/>
    <col min="14594" max="14594" width="1.33203125" style="9" customWidth="1"/>
    <col min="14595" max="14595" width="4" style="9" customWidth="1"/>
    <col min="14596" max="14596" width="1.33203125" style="9" customWidth="1"/>
    <col min="14597" max="14597" width="9.33203125" style="9" customWidth="1"/>
    <col min="14598" max="14598" width="9.5" style="9" customWidth="1"/>
    <col min="14599" max="14599" width="27.83203125" style="9" customWidth="1"/>
    <col min="14600" max="14600" width="1.33203125" style="9" customWidth="1"/>
    <col min="14601" max="14601" width="9.33203125" style="9" customWidth="1"/>
    <col min="14602" max="14603" width="14.6640625" style="9" customWidth="1"/>
    <col min="14604" max="14604" width="1.33203125" style="9" customWidth="1"/>
    <col min="14605" max="14605" width="6.6640625" style="9" customWidth="1"/>
    <col min="14606" max="14606" width="7.1640625" style="9" customWidth="1"/>
    <col min="14607" max="14607" width="4.83203125" style="9" customWidth="1"/>
    <col min="14608" max="14608" width="4" style="9" customWidth="1"/>
    <col min="14609" max="14609" width="7.1640625" style="9" customWidth="1"/>
    <col min="14610" max="14610" width="3.1640625" style="9" customWidth="1"/>
    <col min="14611" max="14611" width="14" style="9" customWidth="1"/>
    <col min="14612" max="14612" width="25.33203125" style="9" customWidth="1"/>
    <col min="14613" max="14848" width="8" style="9" customWidth="1"/>
    <col min="14849" max="14849" width="2.6640625" style="9" customWidth="1"/>
    <col min="14850" max="14850" width="1.33203125" style="9" customWidth="1"/>
    <col min="14851" max="14851" width="4" style="9" customWidth="1"/>
    <col min="14852" max="14852" width="1.33203125" style="9" customWidth="1"/>
    <col min="14853" max="14853" width="9.33203125" style="9" customWidth="1"/>
    <col min="14854" max="14854" width="9.5" style="9" customWidth="1"/>
    <col min="14855" max="14855" width="27.83203125" style="9" customWidth="1"/>
    <col min="14856" max="14856" width="1.33203125" style="9" customWidth="1"/>
    <col min="14857" max="14857" width="9.33203125" style="9" customWidth="1"/>
    <col min="14858" max="14859" width="14.6640625" style="9" customWidth="1"/>
    <col min="14860" max="14860" width="1.33203125" style="9" customWidth="1"/>
    <col min="14861" max="14861" width="6.6640625" style="9" customWidth="1"/>
    <col min="14862" max="14862" width="7.1640625" style="9" customWidth="1"/>
    <col min="14863" max="14863" width="4.83203125" style="9" customWidth="1"/>
    <col min="14864" max="14864" width="4" style="9" customWidth="1"/>
    <col min="14865" max="14865" width="7.1640625" style="9" customWidth="1"/>
    <col min="14866" max="14866" width="3.1640625" style="9" customWidth="1"/>
    <col min="14867" max="14867" width="14" style="9" customWidth="1"/>
    <col min="14868" max="14868" width="25.33203125" style="9" customWidth="1"/>
    <col min="14869" max="15104" width="8" style="9" customWidth="1"/>
    <col min="15105" max="15105" width="2.6640625" style="9" customWidth="1"/>
    <col min="15106" max="15106" width="1.33203125" style="9" customWidth="1"/>
    <col min="15107" max="15107" width="4" style="9" customWidth="1"/>
    <col min="15108" max="15108" width="1.33203125" style="9" customWidth="1"/>
    <col min="15109" max="15109" width="9.33203125" style="9" customWidth="1"/>
    <col min="15110" max="15110" width="9.5" style="9" customWidth="1"/>
    <col min="15111" max="15111" width="27.83203125" style="9" customWidth="1"/>
    <col min="15112" max="15112" width="1.33203125" style="9" customWidth="1"/>
    <col min="15113" max="15113" width="9.33203125" style="9" customWidth="1"/>
    <col min="15114" max="15115" width="14.6640625" style="9" customWidth="1"/>
    <col min="15116" max="15116" width="1.33203125" style="9" customWidth="1"/>
    <col min="15117" max="15117" width="6.6640625" style="9" customWidth="1"/>
    <col min="15118" max="15118" width="7.1640625" style="9" customWidth="1"/>
    <col min="15119" max="15119" width="4.83203125" style="9" customWidth="1"/>
    <col min="15120" max="15120" width="4" style="9" customWidth="1"/>
    <col min="15121" max="15121" width="7.1640625" style="9" customWidth="1"/>
    <col min="15122" max="15122" width="3.1640625" style="9" customWidth="1"/>
    <col min="15123" max="15123" width="14" style="9" customWidth="1"/>
    <col min="15124" max="15124" width="25.33203125" style="9" customWidth="1"/>
    <col min="15125" max="15360" width="8" style="9" customWidth="1"/>
    <col min="15361" max="15361" width="2.6640625" style="9" customWidth="1"/>
    <col min="15362" max="15362" width="1.33203125" style="9" customWidth="1"/>
    <col min="15363" max="15363" width="4" style="9" customWidth="1"/>
    <col min="15364" max="15364" width="1.33203125" style="9" customWidth="1"/>
    <col min="15365" max="15365" width="9.33203125" style="9" customWidth="1"/>
    <col min="15366" max="15366" width="9.5" style="9" customWidth="1"/>
    <col min="15367" max="15367" width="27.83203125" style="9" customWidth="1"/>
    <col min="15368" max="15368" width="1.33203125" style="9" customWidth="1"/>
    <col min="15369" max="15369" width="9.33203125" style="9" customWidth="1"/>
    <col min="15370" max="15371" width="14.6640625" style="9" customWidth="1"/>
    <col min="15372" max="15372" width="1.33203125" style="9" customWidth="1"/>
    <col min="15373" max="15373" width="6.6640625" style="9" customWidth="1"/>
    <col min="15374" max="15374" width="7.1640625" style="9" customWidth="1"/>
    <col min="15375" max="15375" width="4.83203125" style="9" customWidth="1"/>
    <col min="15376" max="15376" width="4" style="9" customWidth="1"/>
    <col min="15377" max="15377" width="7.1640625" style="9" customWidth="1"/>
    <col min="15378" max="15378" width="3.1640625" style="9" customWidth="1"/>
    <col min="15379" max="15379" width="14" style="9" customWidth="1"/>
    <col min="15380" max="15380" width="25.33203125" style="9" customWidth="1"/>
    <col min="15381" max="15616" width="8" style="9" customWidth="1"/>
    <col min="15617" max="15617" width="2.6640625" style="9" customWidth="1"/>
    <col min="15618" max="15618" width="1.33203125" style="9" customWidth="1"/>
    <col min="15619" max="15619" width="4" style="9" customWidth="1"/>
    <col min="15620" max="15620" width="1.33203125" style="9" customWidth="1"/>
    <col min="15621" max="15621" width="9.33203125" style="9" customWidth="1"/>
    <col min="15622" max="15622" width="9.5" style="9" customWidth="1"/>
    <col min="15623" max="15623" width="27.83203125" style="9" customWidth="1"/>
    <col min="15624" max="15624" width="1.33203125" style="9" customWidth="1"/>
    <col min="15625" max="15625" width="9.33203125" style="9" customWidth="1"/>
    <col min="15626" max="15627" width="14.6640625" style="9" customWidth="1"/>
    <col min="15628" max="15628" width="1.33203125" style="9" customWidth="1"/>
    <col min="15629" max="15629" width="6.6640625" style="9" customWidth="1"/>
    <col min="15630" max="15630" width="7.1640625" style="9" customWidth="1"/>
    <col min="15631" max="15631" width="4.83203125" style="9" customWidth="1"/>
    <col min="15632" max="15632" width="4" style="9" customWidth="1"/>
    <col min="15633" max="15633" width="7.1640625" style="9" customWidth="1"/>
    <col min="15634" max="15634" width="3.1640625" style="9" customWidth="1"/>
    <col min="15635" max="15635" width="14" style="9" customWidth="1"/>
    <col min="15636" max="15636" width="25.33203125" style="9" customWidth="1"/>
    <col min="15637" max="15872" width="8" style="9" customWidth="1"/>
    <col min="15873" max="15873" width="2.6640625" style="9" customWidth="1"/>
    <col min="15874" max="15874" width="1.33203125" style="9" customWidth="1"/>
    <col min="15875" max="15875" width="4" style="9" customWidth="1"/>
    <col min="15876" max="15876" width="1.33203125" style="9" customWidth="1"/>
    <col min="15877" max="15877" width="9.33203125" style="9" customWidth="1"/>
    <col min="15878" max="15878" width="9.5" style="9" customWidth="1"/>
    <col min="15879" max="15879" width="27.83203125" style="9" customWidth="1"/>
    <col min="15880" max="15880" width="1.33203125" style="9" customWidth="1"/>
    <col min="15881" max="15881" width="9.33203125" style="9" customWidth="1"/>
    <col min="15882" max="15883" width="14.6640625" style="9" customWidth="1"/>
    <col min="15884" max="15884" width="1.33203125" style="9" customWidth="1"/>
    <col min="15885" max="15885" width="6.6640625" style="9" customWidth="1"/>
    <col min="15886" max="15886" width="7.1640625" style="9" customWidth="1"/>
    <col min="15887" max="15887" width="4.83203125" style="9" customWidth="1"/>
    <col min="15888" max="15888" width="4" style="9" customWidth="1"/>
    <col min="15889" max="15889" width="7.1640625" style="9" customWidth="1"/>
    <col min="15890" max="15890" width="3.1640625" style="9" customWidth="1"/>
    <col min="15891" max="15891" width="14" style="9" customWidth="1"/>
    <col min="15892" max="15892" width="25.33203125" style="9" customWidth="1"/>
    <col min="15893" max="16128" width="8" style="9" customWidth="1"/>
    <col min="16129" max="16129" width="2.6640625" style="9" customWidth="1"/>
    <col min="16130" max="16130" width="1.33203125" style="9" customWidth="1"/>
    <col min="16131" max="16131" width="4" style="9" customWidth="1"/>
    <col min="16132" max="16132" width="1.33203125" style="9" customWidth="1"/>
    <col min="16133" max="16133" width="9.33203125" style="9" customWidth="1"/>
    <col min="16134" max="16134" width="9.5" style="9" customWidth="1"/>
    <col min="16135" max="16135" width="27.83203125" style="9" customWidth="1"/>
    <col min="16136" max="16136" width="1.33203125" style="9" customWidth="1"/>
    <col min="16137" max="16137" width="9.33203125" style="9" customWidth="1"/>
    <col min="16138" max="16139" width="14.6640625" style="9" customWidth="1"/>
    <col min="16140" max="16140" width="1.33203125" style="9" customWidth="1"/>
    <col min="16141" max="16141" width="6.6640625" style="9" customWidth="1"/>
    <col min="16142" max="16142" width="7.1640625" style="9" customWidth="1"/>
    <col min="16143" max="16143" width="4.83203125" style="9" customWidth="1"/>
    <col min="16144" max="16144" width="4" style="9" customWidth="1"/>
    <col min="16145" max="16145" width="7.1640625" style="9" customWidth="1"/>
    <col min="16146" max="16146" width="3.1640625" style="9" customWidth="1"/>
    <col min="16147" max="16147" width="14" style="9" customWidth="1"/>
    <col min="16148" max="16148" width="25.33203125" style="9" customWidth="1"/>
    <col min="16149" max="16384" width="8" style="9" customWidth="1"/>
  </cols>
  <sheetData>
    <row r="1" spans="1:21" ht="6" customHeight="1"/>
    <row r="2" spans="1:21" ht="60.75" customHeight="1"/>
    <row r="3" spans="1:21" ht="7.5" customHeight="1">
      <c r="B3" s="505" t="s">
        <v>527</v>
      </c>
      <c r="C3" s="505"/>
      <c r="D3" s="505"/>
      <c r="E3" s="505"/>
      <c r="F3" s="505"/>
      <c r="G3" s="505"/>
      <c r="H3" s="505"/>
      <c r="I3" s="505"/>
      <c r="J3" s="505"/>
      <c r="K3" s="505"/>
      <c r="L3" s="505"/>
      <c r="M3" s="505"/>
      <c r="N3" s="505"/>
      <c r="O3" s="505"/>
      <c r="P3" s="505"/>
      <c r="Q3" s="505"/>
      <c r="R3" s="505"/>
      <c r="S3" s="505"/>
      <c r="T3" s="505"/>
    </row>
    <row r="4" spans="1:21" ht="6" customHeight="1">
      <c r="B4" s="505"/>
      <c r="C4" s="505"/>
      <c r="D4" s="505"/>
      <c r="E4" s="505"/>
      <c r="F4" s="505"/>
      <c r="G4" s="505"/>
      <c r="H4" s="505"/>
      <c r="I4" s="505"/>
      <c r="J4" s="505"/>
      <c r="K4" s="505"/>
      <c r="L4" s="505"/>
      <c r="M4" s="505"/>
      <c r="N4" s="505"/>
      <c r="O4" s="505"/>
      <c r="P4" s="505"/>
      <c r="Q4" s="505"/>
      <c r="R4" s="505"/>
      <c r="S4" s="505"/>
      <c r="T4" s="505"/>
    </row>
    <row r="5" spans="1:21" ht="27" customHeight="1">
      <c r="A5" s="506" t="s">
        <v>200</v>
      </c>
      <c r="B5" s="506"/>
      <c r="C5" s="506"/>
      <c r="D5" s="506"/>
      <c r="E5" s="506"/>
      <c r="F5" s="506"/>
      <c r="G5" s="506"/>
      <c r="H5" s="506"/>
      <c r="I5" s="506"/>
      <c r="J5" s="506"/>
      <c r="K5" s="506"/>
      <c r="L5" s="506"/>
      <c r="M5" s="506"/>
      <c r="N5" s="506"/>
      <c r="O5" s="506"/>
      <c r="P5" s="506"/>
      <c r="Q5" s="506"/>
      <c r="R5" s="506"/>
      <c r="S5" s="506"/>
      <c r="T5" s="506"/>
    </row>
    <row r="6" spans="1:21" ht="15" customHeight="1">
      <c r="B6" s="507" t="s">
        <v>599</v>
      </c>
      <c r="C6" s="507"/>
      <c r="D6" s="507"/>
      <c r="E6" s="507"/>
      <c r="F6" s="507"/>
      <c r="G6" s="507"/>
      <c r="H6" s="507"/>
      <c r="I6" s="507"/>
      <c r="J6" s="507"/>
      <c r="K6" s="507"/>
      <c r="L6" s="507"/>
      <c r="M6" s="507"/>
      <c r="N6" s="507"/>
      <c r="O6" s="507"/>
      <c r="P6" s="507"/>
      <c r="Q6" s="507"/>
      <c r="R6" s="507"/>
      <c r="S6" s="507"/>
      <c r="T6" s="507"/>
    </row>
    <row r="7" spans="1:21" ht="13.5" customHeight="1">
      <c r="B7" s="507"/>
      <c r="C7" s="507"/>
      <c r="D7" s="507"/>
      <c r="E7" s="507"/>
      <c r="F7" s="507"/>
      <c r="G7" s="507"/>
      <c r="H7" s="507"/>
      <c r="I7" s="507"/>
      <c r="J7" s="507"/>
      <c r="K7" s="507"/>
      <c r="L7" s="507"/>
      <c r="M7" s="507"/>
      <c r="N7" s="507"/>
      <c r="O7" s="507"/>
      <c r="P7" s="507"/>
      <c r="Q7" s="507"/>
      <c r="R7" s="507"/>
      <c r="S7" s="507"/>
      <c r="T7" s="507"/>
    </row>
    <row r="8" spans="1:21" ht="15" customHeight="1">
      <c r="B8" s="508" t="s">
        <v>600</v>
      </c>
      <c r="C8" s="508"/>
      <c r="D8" s="508"/>
      <c r="E8" s="508"/>
      <c r="F8" s="508"/>
      <c r="G8" s="508"/>
      <c r="H8" s="508"/>
      <c r="I8" s="508"/>
      <c r="J8" s="508"/>
      <c r="K8" s="508"/>
      <c r="L8" s="508"/>
      <c r="M8" s="508"/>
      <c r="N8" s="508"/>
      <c r="O8" s="508"/>
      <c r="P8" s="508"/>
      <c r="Q8" s="508"/>
      <c r="R8" s="508"/>
      <c r="S8" s="508"/>
      <c r="T8" s="508"/>
    </row>
    <row r="9" spans="1:21" ht="10.5" customHeight="1"/>
    <row r="10" spans="1:21">
      <c r="L10" s="520" t="s">
        <v>124</v>
      </c>
      <c r="M10" s="520"/>
      <c r="N10" s="564">
        <v>46113</v>
      </c>
      <c r="O10" s="564"/>
      <c r="P10" s="565">
        <v>0.4065509259259259</v>
      </c>
      <c r="Q10" s="565"/>
      <c r="R10" s="565"/>
    </row>
    <row r="11" spans="1:21" ht="6.75" customHeight="1"/>
    <row r="12" spans="1:21">
      <c r="L12" s="520" t="s">
        <v>125</v>
      </c>
      <c r="M12" s="520"/>
      <c r="N12" s="22">
        <v>1</v>
      </c>
      <c r="O12" s="517" t="s">
        <v>530</v>
      </c>
      <c r="P12" s="517"/>
      <c r="Q12" s="22">
        <v>1</v>
      </c>
    </row>
    <row r="13" spans="1:21" ht="6.75" customHeight="1"/>
    <row r="14" spans="1:21">
      <c r="B14" s="518" t="s">
        <v>347</v>
      </c>
      <c r="C14" s="518"/>
      <c r="D14" s="518"/>
      <c r="E14" s="518"/>
      <c r="F14" s="518"/>
      <c r="G14" s="518"/>
      <c r="H14" s="518"/>
      <c r="I14" s="518"/>
      <c r="J14" s="518"/>
      <c r="K14" s="518"/>
      <c r="L14" s="518"/>
      <c r="M14" s="518"/>
      <c r="N14" s="518"/>
      <c r="O14" s="518"/>
      <c r="P14" s="518"/>
      <c r="Q14" s="518"/>
      <c r="R14" s="518"/>
    </row>
    <row r="15" spans="1:21" ht="12" customHeight="1">
      <c r="S15" s="558" t="s">
        <v>601</v>
      </c>
      <c r="T15" s="521" t="s">
        <v>602</v>
      </c>
      <c r="U15" s="558" t="s">
        <v>533</v>
      </c>
    </row>
    <row r="16" spans="1:21" ht="6.75" customHeight="1">
      <c r="K16" s="519" t="s">
        <v>61</v>
      </c>
      <c r="L16" s="519"/>
      <c r="M16" s="519" t="s">
        <v>62</v>
      </c>
      <c r="N16" s="519"/>
      <c r="O16" s="519"/>
      <c r="P16" s="519" t="s">
        <v>63</v>
      </c>
      <c r="Q16" s="519"/>
      <c r="R16" s="519"/>
      <c r="S16" s="558"/>
      <c r="T16" s="521"/>
      <c r="U16" s="558"/>
    </row>
    <row r="17" spans="2:21" ht="6" customHeight="1">
      <c r="B17" s="519" t="s">
        <v>57</v>
      </c>
      <c r="C17" s="519"/>
      <c r="E17" s="520" t="s">
        <v>532</v>
      </c>
      <c r="F17" s="520"/>
      <c r="G17" s="520"/>
      <c r="I17" s="519" t="s">
        <v>34</v>
      </c>
      <c r="J17" s="519"/>
      <c r="K17" s="519"/>
      <c r="L17" s="519"/>
      <c r="M17" s="519"/>
      <c r="N17" s="519"/>
      <c r="O17" s="519"/>
      <c r="P17" s="519"/>
      <c r="Q17" s="519"/>
      <c r="R17" s="519"/>
      <c r="S17" s="558"/>
      <c r="T17" s="521"/>
    </row>
    <row r="18" spans="2:21" ht="6.75" customHeight="1">
      <c r="B18" s="519"/>
      <c r="C18" s="519"/>
      <c r="E18" s="520"/>
      <c r="F18" s="520"/>
      <c r="G18" s="520"/>
      <c r="I18" s="519"/>
      <c r="J18" s="519"/>
      <c r="K18" s="519"/>
      <c r="L18" s="519"/>
      <c r="M18" s="519"/>
      <c r="N18" s="519"/>
      <c r="O18" s="519"/>
      <c r="P18" s="519"/>
      <c r="Q18" s="519"/>
      <c r="R18" s="519"/>
      <c r="S18" s="558"/>
      <c r="T18" s="521"/>
    </row>
    <row r="19" spans="2:21" ht="7.5" customHeight="1">
      <c r="K19" s="519"/>
      <c r="L19" s="519"/>
      <c r="M19" s="519"/>
      <c r="N19" s="519"/>
      <c r="O19" s="519"/>
      <c r="P19" s="519"/>
      <c r="Q19" s="519"/>
      <c r="R19" s="519"/>
      <c r="S19" s="558"/>
      <c r="T19" s="198"/>
    </row>
    <row r="20" spans="2:21" ht="6" customHeight="1"/>
    <row r="21" spans="2:21" ht="6" customHeight="1">
      <c r="U21" s="26"/>
    </row>
    <row r="22" spans="2:21" ht="29.25" customHeight="1">
      <c r="B22" s="513">
        <v>1</v>
      </c>
      <c r="C22" s="513"/>
      <c r="E22" s="563" t="s">
        <v>142</v>
      </c>
      <c r="F22" s="563"/>
      <c r="G22" s="563"/>
      <c r="I22" s="562" t="s">
        <v>146</v>
      </c>
      <c r="J22" s="562"/>
      <c r="K22" s="513">
        <v>15</v>
      </c>
      <c r="L22" s="513"/>
      <c r="M22" s="513">
        <v>15</v>
      </c>
      <c r="N22" s="513"/>
      <c r="O22" s="513"/>
      <c r="P22" s="562" t="s">
        <v>603</v>
      </c>
      <c r="Q22" s="562"/>
      <c r="R22" s="562"/>
      <c r="S22" s="26">
        <v>8</v>
      </c>
      <c r="T22" s="26">
        <f>M22*S22</f>
        <v>120</v>
      </c>
      <c r="U22" s="26">
        <v>146</v>
      </c>
    </row>
    <row r="23" spans="2:21" ht="27.75" customHeight="1">
      <c r="B23" s="513">
        <v>2</v>
      </c>
      <c r="C23" s="513"/>
      <c r="E23" s="563" t="s">
        <v>142</v>
      </c>
      <c r="F23" s="563"/>
      <c r="G23" s="563"/>
      <c r="I23" s="562" t="s">
        <v>149</v>
      </c>
      <c r="J23" s="562"/>
      <c r="K23" s="513">
        <v>24</v>
      </c>
      <c r="L23" s="513"/>
      <c r="M23" s="513">
        <v>24</v>
      </c>
      <c r="N23" s="513"/>
      <c r="O23" s="513"/>
      <c r="P23" s="562" t="s">
        <v>604</v>
      </c>
      <c r="Q23" s="562"/>
      <c r="R23" s="562"/>
      <c r="S23" s="26">
        <v>8</v>
      </c>
      <c r="T23" s="26">
        <f t="shared" ref="T23:T37" si="0">M23*S23</f>
        <v>192</v>
      </c>
      <c r="U23" s="26">
        <v>146</v>
      </c>
    </row>
    <row r="24" spans="2:21" ht="33.75" customHeight="1">
      <c r="B24" s="513">
        <v>3</v>
      </c>
      <c r="C24" s="513"/>
      <c r="E24" s="563" t="s">
        <v>142</v>
      </c>
      <c r="F24" s="563"/>
      <c r="G24" s="563"/>
      <c r="I24" s="562" t="s">
        <v>152</v>
      </c>
      <c r="J24" s="562"/>
      <c r="K24" s="513">
        <v>12</v>
      </c>
      <c r="L24" s="513"/>
      <c r="M24" s="513">
        <v>12</v>
      </c>
      <c r="N24" s="513"/>
      <c r="O24" s="513"/>
      <c r="P24" s="562" t="s">
        <v>604</v>
      </c>
      <c r="Q24" s="562"/>
      <c r="R24" s="562"/>
      <c r="S24" s="26">
        <v>8</v>
      </c>
      <c r="T24" s="26">
        <f t="shared" si="0"/>
        <v>96</v>
      </c>
      <c r="U24" s="26">
        <v>146</v>
      </c>
    </row>
    <row r="25" spans="2:21" ht="17.25" customHeight="1">
      <c r="B25" s="513">
        <v>4</v>
      </c>
      <c r="C25" s="513"/>
      <c r="E25" s="561" t="s">
        <v>102</v>
      </c>
      <c r="F25" s="561"/>
      <c r="G25" s="561"/>
      <c r="I25" s="562" t="s">
        <v>169</v>
      </c>
      <c r="J25" s="562"/>
      <c r="K25" s="513">
        <v>20</v>
      </c>
      <c r="L25" s="513"/>
      <c r="M25" s="513">
        <v>20</v>
      </c>
      <c r="N25" s="513"/>
      <c r="O25" s="513"/>
      <c r="P25" s="562" t="s">
        <v>605</v>
      </c>
      <c r="Q25" s="562"/>
      <c r="R25" s="562"/>
      <c r="S25" s="26">
        <v>5</v>
      </c>
      <c r="T25" s="26">
        <f t="shared" si="0"/>
        <v>100</v>
      </c>
      <c r="U25" s="26">
        <v>80</v>
      </c>
    </row>
    <row r="26" spans="2:21" ht="24" customHeight="1">
      <c r="B26" s="513">
        <v>5</v>
      </c>
      <c r="C26" s="513"/>
      <c r="E26" s="561" t="s">
        <v>26</v>
      </c>
      <c r="F26" s="561"/>
      <c r="G26" s="561"/>
      <c r="I26" s="562" t="s">
        <v>160</v>
      </c>
      <c r="J26" s="562"/>
      <c r="K26" s="513">
        <v>27</v>
      </c>
      <c r="L26" s="513"/>
      <c r="M26" s="513">
        <v>27</v>
      </c>
      <c r="N26" s="513"/>
      <c r="O26" s="513"/>
      <c r="P26" s="562" t="s">
        <v>539</v>
      </c>
      <c r="Q26" s="562"/>
      <c r="R26" s="562"/>
      <c r="S26" s="26">
        <v>5</v>
      </c>
      <c r="T26" s="26">
        <f t="shared" si="0"/>
        <v>135</v>
      </c>
      <c r="U26" s="26">
        <v>110</v>
      </c>
    </row>
    <row r="27" spans="2:21" ht="25.5" customHeight="1">
      <c r="B27" s="513">
        <v>6</v>
      </c>
      <c r="C27" s="513"/>
      <c r="E27" s="561" t="s">
        <v>26</v>
      </c>
      <c r="F27" s="561"/>
      <c r="G27" s="561"/>
      <c r="I27" s="562" t="s">
        <v>159</v>
      </c>
      <c r="J27" s="562"/>
      <c r="K27" s="513">
        <v>28</v>
      </c>
      <c r="L27" s="513"/>
      <c r="M27" s="513">
        <v>28</v>
      </c>
      <c r="N27" s="513"/>
      <c r="O27" s="513"/>
      <c r="P27" s="562" t="s">
        <v>606</v>
      </c>
      <c r="Q27" s="562"/>
      <c r="R27" s="562"/>
      <c r="S27" s="26">
        <v>5</v>
      </c>
      <c r="T27" s="26">
        <f t="shared" si="0"/>
        <v>140</v>
      </c>
      <c r="U27" s="26">
        <v>110</v>
      </c>
    </row>
    <row r="28" spans="2:21" ht="21" customHeight="1">
      <c r="B28" s="513">
        <v>7</v>
      </c>
      <c r="C28" s="513"/>
      <c r="E28" s="561" t="s">
        <v>135</v>
      </c>
      <c r="F28" s="561"/>
      <c r="G28" s="561"/>
      <c r="I28" s="562" t="s">
        <v>148</v>
      </c>
      <c r="J28" s="562"/>
      <c r="K28" s="513">
        <v>24</v>
      </c>
      <c r="L28" s="513"/>
      <c r="M28" s="513">
        <v>24</v>
      </c>
      <c r="N28" s="513"/>
      <c r="O28" s="513"/>
      <c r="P28" s="562" t="s">
        <v>547</v>
      </c>
      <c r="Q28" s="562"/>
      <c r="R28" s="562"/>
      <c r="S28" s="26">
        <v>8</v>
      </c>
      <c r="T28" s="26">
        <f t="shared" si="0"/>
        <v>192</v>
      </c>
      <c r="U28" s="26">
        <v>178</v>
      </c>
    </row>
    <row r="29" spans="2:21" ht="26.25" customHeight="1">
      <c r="B29" s="513">
        <v>8</v>
      </c>
      <c r="C29" s="513"/>
      <c r="E29" s="561" t="s">
        <v>176</v>
      </c>
      <c r="F29" s="561"/>
      <c r="G29" s="561"/>
      <c r="I29" s="562" t="s">
        <v>177</v>
      </c>
      <c r="J29" s="562"/>
      <c r="K29" s="513">
        <v>34</v>
      </c>
      <c r="L29" s="513"/>
      <c r="M29" s="513">
        <v>34</v>
      </c>
      <c r="N29" s="513"/>
      <c r="O29" s="513"/>
      <c r="P29" s="562" t="s">
        <v>554</v>
      </c>
      <c r="Q29" s="562"/>
      <c r="R29" s="562"/>
      <c r="S29" s="26">
        <v>4</v>
      </c>
      <c r="T29" s="26">
        <f t="shared" si="0"/>
        <v>136</v>
      </c>
      <c r="U29" s="26">
        <v>120</v>
      </c>
    </row>
    <row r="30" spans="2:21" ht="26.25" customHeight="1">
      <c r="B30" s="513">
        <v>9</v>
      </c>
      <c r="C30" s="513"/>
      <c r="E30" s="561" t="s">
        <v>26</v>
      </c>
      <c r="F30" s="561"/>
      <c r="G30" s="561"/>
      <c r="I30" s="562" t="s">
        <v>162</v>
      </c>
      <c r="J30" s="562"/>
      <c r="K30" s="513">
        <v>24</v>
      </c>
      <c r="L30" s="513"/>
      <c r="M30" s="513">
        <v>24</v>
      </c>
      <c r="N30" s="513"/>
      <c r="O30" s="513"/>
      <c r="P30" s="562" t="s">
        <v>544</v>
      </c>
      <c r="Q30" s="562"/>
      <c r="R30" s="562"/>
      <c r="S30" s="26">
        <v>5</v>
      </c>
      <c r="T30" s="26">
        <f t="shared" si="0"/>
        <v>120</v>
      </c>
      <c r="U30" s="26">
        <v>110</v>
      </c>
    </row>
    <row r="31" spans="2:21" ht="24.75" customHeight="1">
      <c r="B31" s="513">
        <v>10</v>
      </c>
      <c r="C31" s="513"/>
      <c r="E31" s="561" t="s">
        <v>26</v>
      </c>
      <c r="F31" s="561"/>
      <c r="G31" s="561"/>
      <c r="I31" s="562" t="s">
        <v>161</v>
      </c>
      <c r="J31" s="562"/>
      <c r="K31" s="513">
        <v>5</v>
      </c>
      <c r="L31" s="513"/>
      <c r="M31" s="513">
        <v>5</v>
      </c>
      <c r="N31" s="513"/>
      <c r="O31" s="513"/>
      <c r="P31" s="562" t="s">
        <v>534</v>
      </c>
      <c r="Q31" s="562"/>
      <c r="R31" s="562"/>
      <c r="S31" s="26">
        <v>5</v>
      </c>
      <c r="T31" s="26">
        <f t="shared" si="0"/>
        <v>25</v>
      </c>
      <c r="U31" s="26">
        <v>110</v>
      </c>
    </row>
    <row r="32" spans="2:21" ht="24" customHeight="1">
      <c r="B32" s="513">
        <v>11</v>
      </c>
      <c r="C32" s="513"/>
      <c r="E32" s="561" t="s">
        <v>26</v>
      </c>
      <c r="F32" s="561"/>
      <c r="G32" s="561"/>
      <c r="I32" s="562" t="s">
        <v>164</v>
      </c>
      <c r="J32" s="562"/>
      <c r="K32" s="513">
        <v>24</v>
      </c>
      <c r="L32" s="513"/>
      <c r="M32" s="513">
        <v>24</v>
      </c>
      <c r="N32" s="513"/>
      <c r="O32" s="513"/>
      <c r="P32" s="562" t="s">
        <v>534</v>
      </c>
      <c r="Q32" s="562"/>
      <c r="R32" s="562"/>
      <c r="S32" s="26">
        <v>5</v>
      </c>
      <c r="T32" s="26">
        <f t="shared" si="0"/>
        <v>120</v>
      </c>
      <c r="U32" s="26">
        <v>110</v>
      </c>
    </row>
    <row r="33" spans="1:21" ht="24" customHeight="1">
      <c r="B33" s="513">
        <v>12</v>
      </c>
      <c r="C33" s="513"/>
      <c r="E33" s="561" t="s">
        <v>26</v>
      </c>
      <c r="F33" s="561"/>
      <c r="G33" s="561"/>
      <c r="I33" s="562" t="s">
        <v>163</v>
      </c>
      <c r="J33" s="562"/>
      <c r="K33" s="513">
        <v>8</v>
      </c>
      <c r="L33" s="513"/>
      <c r="M33" s="513">
        <v>8</v>
      </c>
      <c r="N33" s="513"/>
      <c r="O33" s="513"/>
      <c r="P33" s="562" t="s">
        <v>546</v>
      </c>
      <c r="Q33" s="562"/>
      <c r="R33" s="562"/>
      <c r="S33" s="26">
        <v>5</v>
      </c>
      <c r="T33" s="26">
        <f t="shared" si="0"/>
        <v>40</v>
      </c>
      <c r="U33" s="26">
        <v>110</v>
      </c>
    </row>
    <row r="34" spans="1:21" ht="21" customHeight="1">
      <c r="B34" s="513">
        <v>13</v>
      </c>
      <c r="C34" s="513"/>
      <c r="E34" s="561" t="s">
        <v>102</v>
      </c>
      <c r="F34" s="561"/>
      <c r="G34" s="561"/>
      <c r="I34" s="562" t="s">
        <v>170</v>
      </c>
      <c r="J34" s="562"/>
      <c r="K34" s="513">
        <v>21</v>
      </c>
      <c r="L34" s="513"/>
      <c r="M34" s="513">
        <v>21</v>
      </c>
      <c r="N34" s="513"/>
      <c r="O34" s="513"/>
      <c r="P34" s="562" t="s">
        <v>546</v>
      </c>
      <c r="Q34" s="562"/>
      <c r="R34" s="562"/>
      <c r="S34" s="26">
        <v>5</v>
      </c>
      <c r="T34" s="26">
        <f t="shared" si="0"/>
        <v>105</v>
      </c>
      <c r="U34" s="26">
        <v>80</v>
      </c>
    </row>
    <row r="35" spans="1:21" ht="30.75" customHeight="1">
      <c r="B35" s="513">
        <v>14</v>
      </c>
      <c r="C35" s="513"/>
      <c r="E35" s="563" t="s">
        <v>29</v>
      </c>
      <c r="F35" s="563"/>
      <c r="G35" s="563"/>
      <c r="I35" s="562" t="s">
        <v>174</v>
      </c>
      <c r="J35" s="562"/>
      <c r="K35" s="513">
        <v>19</v>
      </c>
      <c r="L35" s="513"/>
      <c r="M35" s="513">
        <v>19</v>
      </c>
      <c r="N35" s="513"/>
      <c r="O35" s="513"/>
      <c r="P35" s="562" t="s">
        <v>563</v>
      </c>
      <c r="Q35" s="562"/>
      <c r="R35" s="562"/>
      <c r="S35" s="26">
        <v>5</v>
      </c>
      <c r="T35" s="26">
        <f t="shared" si="0"/>
        <v>95</v>
      </c>
      <c r="U35" s="26">
        <v>120</v>
      </c>
    </row>
    <row r="36" spans="1:21" ht="25.5" customHeight="1">
      <c r="B36" s="513">
        <v>15</v>
      </c>
      <c r="C36" s="513"/>
      <c r="E36" s="561" t="s">
        <v>102</v>
      </c>
      <c r="F36" s="561"/>
      <c r="G36" s="561"/>
      <c r="I36" s="562" t="s">
        <v>171</v>
      </c>
      <c r="J36" s="562"/>
      <c r="K36" s="513">
        <v>21</v>
      </c>
      <c r="L36" s="513"/>
      <c r="M36" s="513">
        <v>21</v>
      </c>
      <c r="N36" s="513"/>
      <c r="O36" s="513"/>
      <c r="P36" s="562" t="s">
        <v>607</v>
      </c>
      <c r="Q36" s="562"/>
      <c r="R36" s="562"/>
      <c r="S36" s="26">
        <v>5</v>
      </c>
      <c r="T36" s="26">
        <f t="shared" si="0"/>
        <v>105</v>
      </c>
      <c r="U36" s="26">
        <v>80</v>
      </c>
    </row>
    <row r="37" spans="1:21" ht="27.75" customHeight="1">
      <c r="B37" s="513">
        <v>16</v>
      </c>
      <c r="C37" s="513"/>
      <c r="E37" s="561" t="s">
        <v>102</v>
      </c>
      <c r="F37" s="561"/>
      <c r="G37" s="561"/>
      <c r="I37" s="562" t="s">
        <v>172</v>
      </c>
      <c r="J37" s="562"/>
      <c r="K37" s="513">
        <v>18</v>
      </c>
      <c r="L37" s="513"/>
      <c r="M37" s="513">
        <v>18</v>
      </c>
      <c r="N37" s="513"/>
      <c r="O37" s="513"/>
      <c r="P37" s="562" t="s">
        <v>550</v>
      </c>
      <c r="Q37" s="562"/>
      <c r="R37" s="562"/>
      <c r="S37" s="26">
        <v>5</v>
      </c>
      <c r="T37" s="26">
        <f t="shared" si="0"/>
        <v>90</v>
      </c>
      <c r="U37" s="26">
        <v>80</v>
      </c>
    </row>
    <row r="38" spans="1:21">
      <c r="C38" s="519" t="s">
        <v>15</v>
      </c>
      <c r="D38" s="519"/>
      <c r="E38" s="519"/>
      <c r="F38" s="519"/>
      <c r="G38" s="519"/>
      <c r="K38" s="521" t="s">
        <v>608</v>
      </c>
      <c r="L38" s="521"/>
      <c r="M38" s="521" t="s">
        <v>608</v>
      </c>
      <c r="N38" s="521"/>
      <c r="O38" s="521"/>
      <c r="T38" s="260">
        <f>SUM(T22:T37)</f>
        <v>1811</v>
      </c>
      <c r="U38" s="260">
        <f>SUM(U22:U37)</f>
        <v>1836</v>
      </c>
    </row>
    <row r="39" spans="1:21">
      <c r="B39" s="520" t="s">
        <v>577</v>
      </c>
      <c r="C39" s="520"/>
      <c r="D39" s="520"/>
      <c r="E39" s="520"/>
      <c r="F39" s="199">
        <v>16</v>
      </c>
    </row>
    <row r="40" spans="1:21" ht="24" customHeight="1">
      <c r="A40" s="559" t="s">
        <v>110</v>
      </c>
      <c r="B40" s="559"/>
      <c r="C40" s="559"/>
      <c r="D40" s="559"/>
      <c r="E40" s="559"/>
      <c r="F40" s="559"/>
      <c r="G40" s="559"/>
      <c r="H40" s="559"/>
      <c r="I40" s="559"/>
      <c r="J40" s="559"/>
      <c r="K40" s="559"/>
      <c r="L40" s="559"/>
      <c r="M40" s="559"/>
      <c r="N40" s="559"/>
      <c r="O40" s="559"/>
      <c r="P40" s="559"/>
      <c r="Q40" s="559"/>
      <c r="R40" s="559"/>
      <c r="S40" s="559"/>
      <c r="T40" s="559"/>
    </row>
    <row r="41" spans="1:21" ht="12.75" customHeight="1">
      <c r="A41" s="261" t="s">
        <v>609</v>
      </c>
      <c r="B41" s="261"/>
      <c r="C41" s="261"/>
      <c r="D41" s="261"/>
      <c r="E41" s="261"/>
      <c r="F41" s="261"/>
      <c r="G41" s="261"/>
      <c r="H41" s="261"/>
      <c r="I41" s="261"/>
      <c r="J41" s="261"/>
      <c r="K41" s="261"/>
      <c r="L41" s="261"/>
      <c r="M41" s="261"/>
      <c r="N41" s="261"/>
      <c r="O41" s="261"/>
      <c r="P41" s="261"/>
      <c r="Q41" s="261"/>
      <c r="R41" s="261"/>
      <c r="S41" s="261"/>
      <c r="T41" s="261"/>
    </row>
    <row r="42" spans="1:21" ht="12.75" customHeight="1">
      <c r="A42" s="560" t="s">
        <v>157</v>
      </c>
      <c r="B42" s="560"/>
      <c r="C42" s="560"/>
      <c r="D42" s="560"/>
      <c r="E42" s="560"/>
      <c r="F42" s="560"/>
      <c r="G42" s="560"/>
      <c r="H42" s="560"/>
      <c r="I42" s="560"/>
      <c r="J42" s="560"/>
      <c r="K42" s="560"/>
      <c r="L42" s="560"/>
      <c r="M42" s="560"/>
      <c r="N42" s="560"/>
      <c r="O42" s="560"/>
      <c r="P42" s="560"/>
      <c r="Q42" s="560"/>
      <c r="R42" s="560"/>
      <c r="S42" s="560"/>
      <c r="T42" s="560"/>
    </row>
    <row r="52" spans="28:29" ht="12.75" customHeight="1">
      <c r="AB52" s="105" t="s">
        <v>610</v>
      </c>
      <c r="AC52" s="105" t="s">
        <v>109</v>
      </c>
    </row>
    <row r="53" spans="28:29" ht="12.75" customHeight="1">
      <c r="AB53" s="105" t="s">
        <v>116</v>
      </c>
      <c r="AC53" s="262">
        <f>27+28+24+5+24+8</f>
        <v>116</v>
      </c>
    </row>
    <row r="54" spans="28:29" ht="12.75" customHeight="1">
      <c r="AB54" s="105" t="s">
        <v>176</v>
      </c>
      <c r="AC54" s="262">
        <f>34</f>
        <v>34</v>
      </c>
    </row>
    <row r="55" spans="28:29" ht="12.75" customHeight="1">
      <c r="AB55" s="105" t="s">
        <v>102</v>
      </c>
      <c r="AC55" s="262">
        <f>20+21+21+18</f>
        <v>80</v>
      </c>
    </row>
    <row r="56" spans="28:29" ht="12.75" customHeight="1">
      <c r="AB56" s="105" t="s">
        <v>611</v>
      </c>
      <c r="AC56" s="262">
        <f>19</f>
        <v>19</v>
      </c>
    </row>
    <row r="57" spans="28:29" ht="12.75" customHeight="1">
      <c r="AB57" s="263" t="s">
        <v>612</v>
      </c>
      <c r="AC57" s="105">
        <f>15+24+12</f>
        <v>51</v>
      </c>
    </row>
    <row r="58" spans="28:29" ht="12.75" customHeight="1">
      <c r="AB58" s="105" t="s">
        <v>135</v>
      </c>
      <c r="AC58" s="262">
        <f>24</f>
        <v>24</v>
      </c>
    </row>
    <row r="59" spans="28:29" ht="12.75" customHeight="1">
      <c r="AB59" s="105" t="s">
        <v>15</v>
      </c>
      <c r="AC59" s="262">
        <f>SUM(AC53:AC58)</f>
        <v>324</v>
      </c>
    </row>
  </sheetData>
  <mergeCells count="121">
    <mergeCell ref="B6:T7"/>
    <mergeCell ref="A5:T5"/>
    <mergeCell ref="B3:T4"/>
    <mergeCell ref="S15:S19"/>
    <mergeCell ref="T15:T18"/>
    <mergeCell ref="K16:L19"/>
    <mergeCell ref="M16:O19"/>
    <mergeCell ref="P16:R19"/>
    <mergeCell ref="B17:C18"/>
    <mergeCell ref="E17:G18"/>
    <mergeCell ref="L10:M10"/>
    <mergeCell ref="N10:O10"/>
    <mergeCell ref="P10:R10"/>
    <mergeCell ref="I17:J18"/>
    <mergeCell ref="B8:T8"/>
    <mergeCell ref="B22:C22"/>
    <mergeCell ref="E22:G22"/>
    <mergeCell ref="I22:J22"/>
    <mergeCell ref="K22:L22"/>
    <mergeCell ref="M22:O22"/>
    <mergeCell ref="L12:M12"/>
    <mergeCell ref="O12:P12"/>
    <mergeCell ref="B14:R14"/>
    <mergeCell ref="B24:C24"/>
    <mergeCell ref="E24:G24"/>
    <mergeCell ref="I24:J24"/>
    <mergeCell ref="K24:L24"/>
    <mergeCell ref="M24:O24"/>
    <mergeCell ref="P24:R24"/>
    <mergeCell ref="P22:R22"/>
    <mergeCell ref="B23:C23"/>
    <mergeCell ref="E23:G23"/>
    <mergeCell ref="I23:J23"/>
    <mergeCell ref="K23:L23"/>
    <mergeCell ref="M23:O23"/>
    <mergeCell ref="P23:R23"/>
    <mergeCell ref="B26:C26"/>
    <mergeCell ref="E26:G26"/>
    <mergeCell ref="I26:J26"/>
    <mergeCell ref="K26:L26"/>
    <mergeCell ref="M26:O26"/>
    <mergeCell ref="P26:R26"/>
    <mergeCell ref="B25:C25"/>
    <mergeCell ref="E25:G25"/>
    <mergeCell ref="I25:J25"/>
    <mergeCell ref="K25:L25"/>
    <mergeCell ref="M25:O25"/>
    <mergeCell ref="P25:R25"/>
    <mergeCell ref="B28:C28"/>
    <mergeCell ref="E28:G28"/>
    <mergeCell ref="I28:J28"/>
    <mergeCell ref="K28:L28"/>
    <mergeCell ref="M28:O28"/>
    <mergeCell ref="P28:R28"/>
    <mergeCell ref="B27:C27"/>
    <mergeCell ref="E27:G27"/>
    <mergeCell ref="I27:J27"/>
    <mergeCell ref="K27:L27"/>
    <mergeCell ref="M27:O27"/>
    <mergeCell ref="P27:R27"/>
    <mergeCell ref="B30:C30"/>
    <mergeCell ref="E30:G30"/>
    <mergeCell ref="I30:J30"/>
    <mergeCell ref="K30:L30"/>
    <mergeCell ref="M30:O30"/>
    <mergeCell ref="P30:R30"/>
    <mergeCell ref="B29:C29"/>
    <mergeCell ref="E29:G29"/>
    <mergeCell ref="I29:J29"/>
    <mergeCell ref="K29:L29"/>
    <mergeCell ref="M29:O29"/>
    <mergeCell ref="P29:R29"/>
    <mergeCell ref="B32:C32"/>
    <mergeCell ref="E32:G32"/>
    <mergeCell ref="I32:J32"/>
    <mergeCell ref="K32:L32"/>
    <mergeCell ref="M32:O32"/>
    <mergeCell ref="P32:R32"/>
    <mergeCell ref="B31:C31"/>
    <mergeCell ref="E31:G31"/>
    <mergeCell ref="I31:J31"/>
    <mergeCell ref="K31:L31"/>
    <mergeCell ref="M31:O31"/>
    <mergeCell ref="P31:R31"/>
    <mergeCell ref="P35:R35"/>
    <mergeCell ref="B34:C34"/>
    <mergeCell ref="E34:G34"/>
    <mergeCell ref="I34:J34"/>
    <mergeCell ref="K34:L34"/>
    <mergeCell ref="M34:O34"/>
    <mergeCell ref="P34:R34"/>
    <mergeCell ref="B33:C33"/>
    <mergeCell ref="E33:G33"/>
    <mergeCell ref="I33:J33"/>
    <mergeCell ref="K33:L33"/>
    <mergeCell ref="M33:O33"/>
    <mergeCell ref="P33:R33"/>
    <mergeCell ref="U15:U16"/>
    <mergeCell ref="C38:G38"/>
    <mergeCell ref="K38:L38"/>
    <mergeCell ref="M38:O38"/>
    <mergeCell ref="B39:E39"/>
    <mergeCell ref="A40:T40"/>
    <mergeCell ref="A42:T42"/>
    <mergeCell ref="B37:C37"/>
    <mergeCell ref="E37:G37"/>
    <mergeCell ref="I37:J37"/>
    <mergeCell ref="K37:L37"/>
    <mergeCell ref="M37:O37"/>
    <mergeCell ref="P37:R37"/>
    <mergeCell ref="B36:C36"/>
    <mergeCell ref="E36:G36"/>
    <mergeCell ref="I36:J36"/>
    <mergeCell ref="K36:L36"/>
    <mergeCell ref="M36:O36"/>
    <mergeCell ref="P36:R36"/>
    <mergeCell ref="B35:C35"/>
    <mergeCell ref="E35:G35"/>
    <mergeCell ref="I35:J35"/>
    <mergeCell ref="K35:L35"/>
    <mergeCell ref="M35:O35"/>
  </mergeCells>
  <pageMargins left="0.25" right="0.25" top="0.25" bottom="0.25" header="0" footer="0"/>
  <pageSetup scale="57" fitToWidth="0" fitToHeight="0"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4:P1012"/>
  <sheetViews>
    <sheetView showGridLines="0" zoomScale="115" zoomScaleNormal="115" zoomScaleSheetLayoutView="115" workbookViewId="0">
      <selection activeCell="A12" sqref="A12:F12"/>
    </sheetView>
  </sheetViews>
  <sheetFormatPr baseColWidth="10" defaultColWidth="16.83203125" defaultRowHeight="15" customHeight="1"/>
  <cols>
    <col min="1" max="1" width="14.1640625" style="27" customWidth="1"/>
    <col min="2" max="2" width="9.5" style="27" customWidth="1"/>
    <col min="3" max="3" width="9.6640625" style="27" customWidth="1"/>
    <col min="4" max="4" width="13.5" style="27" customWidth="1"/>
    <col min="5" max="5" width="16.5" style="27" customWidth="1"/>
    <col min="6" max="6" width="64.6640625" style="27" customWidth="1"/>
    <col min="7" max="11" width="11.6640625" style="27" customWidth="1"/>
    <col min="12" max="12" width="34.6640625" style="27" customWidth="1"/>
    <col min="13" max="26" width="11.6640625" style="27" customWidth="1"/>
    <col min="27" max="16384" width="16.83203125" style="27"/>
  </cols>
  <sheetData>
    <row r="4" spans="1:6" ht="15" customHeight="1">
      <c r="A4" s="567"/>
      <c r="B4" s="567"/>
      <c r="C4" s="567"/>
      <c r="D4" s="567"/>
      <c r="E4" s="567"/>
      <c r="F4" s="567"/>
    </row>
    <row r="5" spans="1:6" ht="26.25" customHeight="1">
      <c r="A5" s="567"/>
      <c r="B5" s="567"/>
      <c r="C5" s="567"/>
      <c r="D5" s="567"/>
      <c r="E5" s="567"/>
      <c r="F5" s="567"/>
    </row>
    <row r="6" spans="1:6" ht="15.75">
      <c r="A6" s="566"/>
      <c r="B6" s="566"/>
      <c r="C6" s="566"/>
      <c r="D6" s="566"/>
      <c r="E6" s="566"/>
      <c r="F6" s="566"/>
    </row>
    <row r="7" spans="1:6">
      <c r="A7" s="572" t="s">
        <v>35</v>
      </c>
      <c r="B7" s="572"/>
      <c r="C7" s="572"/>
      <c r="D7" s="572"/>
      <c r="E7" s="572"/>
      <c r="F7" s="572"/>
    </row>
    <row r="8" spans="1:6">
      <c r="A8" s="572" t="s">
        <v>38</v>
      </c>
      <c r="B8" s="572"/>
      <c r="C8" s="572"/>
      <c r="D8" s="572"/>
      <c r="E8" s="572"/>
      <c r="F8" s="572"/>
    </row>
    <row r="9" spans="1:6">
      <c r="A9" s="580" t="s">
        <v>118</v>
      </c>
      <c r="B9" s="580"/>
      <c r="C9" s="580"/>
      <c r="D9" s="580"/>
      <c r="E9" s="580"/>
      <c r="F9" s="580"/>
    </row>
    <row r="10" spans="1:6" ht="18.600000000000001" customHeight="1">
      <c r="A10" s="581" t="s">
        <v>207</v>
      </c>
      <c r="B10" s="581"/>
      <c r="C10" s="581"/>
      <c r="D10" s="581"/>
      <c r="E10" s="581"/>
      <c r="F10" s="581"/>
    </row>
    <row r="11" spans="1:6" ht="19.899999999999999" customHeight="1">
      <c r="A11" s="582"/>
      <c r="B11" s="582"/>
      <c r="C11" s="582"/>
      <c r="D11" s="582"/>
      <c r="E11" s="582"/>
      <c r="F11" s="582"/>
    </row>
    <row r="12" spans="1:6" ht="195.75" customHeight="1">
      <c r="A12" s="583" t="s">
        <v>613</v>
      </c>
      <c r="B12" s="584"/>
      <c r="C12" s="584"/>
      <c r="D12" s="584"/>
      <c r="E12" s="584"/>
      <c r="F12" s="584"/>
    </row>
    <row r="13" spans="1:6">
      <c r="A13" s="40"/>
      <c r="B13" s="41"/>
      <c r="C13" s="41"/>
      <c r="D13" s="41"/>
      <c r="E13" s="41"/>
      <c r="F13" s="41"/>
    </row>
    <row r="14" spans="1:6">
      <c r="A14" s="40"/>
      <c r="B14" s="41"/>
      <c r="C14" s="41"/>
      <c r="D14" s="41"/>
      <c r="E14" s="41"/>
      <c r="F14" s="41"/>
    </row>
    <row r="15" spans="1:6" ht="14.25" customHeight="1">
      <c r="A15" s="578" t="s">
        <v>106</v>
      </c>
      <c r="B15" s="569"/>
      <c r="C15" s="569"/>
      <c r="D15" s="569"/>
      <c r="E15" s="569"/>
      <c r="F15" s="574"/>
    </row>
    <row r="16" spans="1:6" ht="14.25" customHeight="1">
      <c r="A16" s="578" t="s">
        <v>207</v>
      </c>
      <c r="B16" s="574"/>
      <c r="C16" s="574"/>
      <c r="D16" s="574"/>
      <c r="E16" s="574"/>
      <c r="F16" s="574"/>
    </row>
    <row r="17" spans="1:10" ht="14.25" customHeight="1">
      <c r="A17" s="578" t="s">
        <v>107</v>
      </c>
      <c r="B17" s="579"/>
      <c r="C17" s="579"/>
      <c r="D17" s="579"/>
      <c r="E17" s="579"/>
      <c r="F17" s="579"/>
    </row>
    <row r="18" spans="1:10" ht="14.25" customHeight="1" thickBot="1">
      <c r="A18" s="44"/>
      <c r="B18" s="45"/>
      <c r="C18" s="45"/>
      <c r="D18" s="45"/>
      <c r="E18" s="45"/>
      <c r="F18" s="45"/>
    </row>
    <row r="19" spans="1:10" s="43" customFormat="1" ht="24.75" customHeight="1" thickBot="1">
      <c r="A19" s="571" t="s">
        <v>108</v>
      </c>
      <c r="B19" s="571"/>
      <c r="C19" s="571"/>
      <c r="D19" s="571"/>
      <c r="E19" s="571"/>
      <c r="F19" s="66" t="s">
        <v>109</v>
      </c>
    </row>
    <row r="20" spans="1:10" s="43" customFormat="1" ht="24.75" customHeight="1" thickBot="1">
      <c r="A20" s="570">
        <v>16</v>
      </c>
      <c r="B20" s="570"/>
      <c r="C20" s="570"/>
      <c r="D20" s="570"/>
      <c r="E20" s="570"/>
      <c r="F20" s="42">
        <v>324</v>
      </c>
    </row>
    <row r="21" spans="1:10" ht="15" customHeight="1">
      <c r="A21" s="576" t="s">
        <v>110</v>
      </c>
      <c r="B21" s="574"/>
      <c r="C21" s="574"/>
      <c r="D21" s="574"/>
      <c r="E21" s="574"/>
      <c r="F21" s="574"/>
    </row>
    <row r="22" spans="1:10" ht="14.25" customHeight="1"/>
    <row r="23" spans="1:10" ht="14.25" customHeight="1"/>
    <row r="24" spans="1:10" ht="14.25" customHeight="1"/>
    <row r="25" spans="1:10" ht="14.25" customHeight="1"/>
    <row r="26" spans="1:10" ht="14.25" customHeight="1">
      <c r="I26" s="28" t="s">
        <v>108</v>
      </c>
      <c r="J26" s="29">
        <f>A20</f>
        <v>16</v>
      </c>
    </row>
    <row r="27" spans="1:10" ht="14.25" customHeight="1">
      <c r="C27" s="32"/>
      <c r="I27" s="30" t="s">
        <v>109</v>
      </c>
      <c r="J27" s="31">
        <f>+F20</f>
        <v>324</v>
      </c>
    </row>
    <row r="28" spans="1:10" ht="14.25" customHeight="1">
      <c r="C28" s="32"/>
      <c r="I28" s="88"/>
      <c r="J28" s="88"/>
    </row>
    <row r="29" spans="1:10" ht="14.25" customHeight="1">
      <c r="I29" s="86"/>
      <c r="J29" s="86"/>
    </row>
    <row r="30" spans="1:10" ht="14.25" customHeight="1"/>
    <row r="31" spans="1:10" ht="42" customHeight="1">
      <c r="I31" s="86"/>
      <c r="J31" s="86"/>
    </row>
    <row r="32" spans="1:10" ht="14.25" customHeight="1"/>
    <row r="33" spans="1:16" ht="14.25" customHeight="1"/>
    <row r="34" spans="1:16" ht="14.25" customHeight="1"/>
    <row r="35" spans="1:16" ht="14.25" customHeight="1"/>
    <row r="36" spans="1:16" ht="14.25" customHeight="1"/>
    <row r="37" spans="1:16" ht="14.25" customHeight="1"/>
    <row r="38" spans="1:16" ht="14.25" customHeight="1"/>
    <row r="39" spans="1:16" ht="14.25" customHeight="1">
      <c r="A39" s="577"/>
      <c r="B39" s="577"/>
      <c r="C39" s="569"/>
      <c r="D39" s="569"/>
      <c r="E39" s="569"/>
      <c r="F39" s="569"/>
    </row>
    <row r="40" spans="1:16" ht="14.25" customHeight="1">
      <c r="A40" s="569"/>
      <c r="B40" s="33"/>
      <c r="C40" s="33"/>
      <c r="D40" s="33"/>
      <c r="E40" s="33"/>
      <c r="F40" s="33"/>
    </row>
    <row r="41" spans="1:16" ht="14.25" customHeight="1">
      <c r="A41" s="569"/>
    </row>
    <row r="42" spans="1:16" ht="14.25" customHeight="1">
      <c r="C42" s="34"/>
      <c r="D42" s="35"/>
      <c r="F42" s="34"/>
    </row>
    <row r="43" spans="1:16" ht="14.25" customHeight="1">
      <c r="L43" s="573"/>
      <c r="M43" s="574"/>
      <c r="N43" s="573"/>
      <c r="O43" s="574"/>
      <c r="P43" s="574"/>
    </row>
    <row r="44" spans="1:16" ht="14.25" customHeight="1">
      <c r="L44" s="36"/>
      <c r="M44" s="37"/>
      <c r="N44" s="36"/>
      <c r="O44" s="575"/>
      <c r="P44" s="569"/>
    </row>
    <row r="45" spans="1:16" ht="14.25" customHeight="1">
      <c r="L45" s="36"/>
      <c r="M45" s="37"/>
      <c r="N45" s="36"/>
      <c r="O45" s="38"/>
      <c r="P45" s="36"/>
    </row>
    <row r="46" spans="1:16" ht="14.25" customHeight="1">
      <c r="L46" s="39"/>
      <c r="M46" s="39"/>
      <c r="N46" s="39"/>
      <c r="O46" s="39"/>
      <c r="P46" s="39"/>
    </row>
    <row r="47" spans="1:16" ht="14.25" customHeight="1">
      <c r="L47" s="568"/>
      <c r="M47" s="569"/>
      <c r="N47" s="569"/>
      <c r="O47" s="569"/>
      <c r="P47" s="569"/>
    </row>
    <row r="48" spans="1:16"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row r="1002" ht="14.25" customHeight="1"/>
    <row r="1003" ht="14.25" customHeight="1"/>
    <row r="1004" ht="14.25" customHeight="1"/>
    <row r="1005" ht="14.25" customHeight="1"/>
    <row r="1006" ht="14.25" customHeight="1"/>
    <row r="1007" ht="14.25" customHeight="1"/>
    <row r="1008" ht="14.25" customHeight="1"/>
    <row r="1009" ht="14.25" customHeight="1"/>
    <row r="1010" ht="14.25" customHeight="1"/>
    <row r="1011" ht="14.25" customHeight="1"/>
    <row r="1012" ht="14.25" customHeight="1"/>
  </sheetData>
  <mergeCells count="20">
    <mergeCell ref="A10:F10"/>
    <mergeCell ref="A11:F11"/>
    <mergeCell ref="A12:F12"/>
    <mergeCell ref="A15:F15"/>
    <mergeCell ref="A6:F6"/>
    <mergeCell ref="A4:F5"/>
    <mergeCell ref="L47:P47"/>
    <mergeCell ref="A20:E20"/>
    <mergeCell ref="A19:E19"/>
    <mergeCell ref="A8:F8"/>
    <mergeCell ref="A7:F7"/>
    <mergeCell ref="N43:P43"/>
    <mergeCell ref="O44:P44"/>
    <mergeCell ref="A21:F21"/>
    <mergeCell ref="A39:A41"/>
    <mergeCell ref="B39:F39"/>
    <mergeCell ref="L43:M43"/>
    <mergeCell ref="A16:F16"/>
    <mergeCell ref="A17:F17"/>
    <mergeCell ref="A9:F9"/>
  </mergeCells>
  <pageMargins left="0.70866141732283472" right="0.70866141732283472" top="0.74803149606299213" bottom="0.74803149606299213" header="0" footer="0"/>
  <pageSetup scale="78" fitToHeight="0" orientation="portrait" r:id="rId1"/>
  <rowBreaks count="1" manualBreakCount="1">
    <brk id="45"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tabColor rgb="FF00B050"/>
  </sheetPr>
  <dimension ref="A4:AE67"/>
  <sheetViews>
    <sheetView showGridLines="0" zoomScale="80" zoomScaleNormal="80" zoomScaleSheetLayoutView="80" workbookViewId="0">
      <selection activeCell="A7" sqref="A7:S7"/>
    </sheetView>
  </sheetViews>
  <sheetFormatPr baseColWidth="10" defaultColWidth="11.5" defaultRowHeight="15"/>
  <cols>
    <col min="1" max="1" width="17.5" style="10" customWidth="1"/>
    <col min="2" max="3" width="6.1640625" style="10" customWidth="1"/>
    <col min="4" max="5" width="7.5" style="10" customWidth="1"/>
    <col min="6" max="6" width="8" style="10" customWidth="1"/>
    <col min="7" max="7" width="9.33203125" style="10" customWidth="1"/>
    <col min="8" max="9" width="6.6640625" style="10" customWidth="1"/>
    <col min="10" max="10" width="6.1640625" style="10" customWidth="1"/>
    <col min="11" max="11" width="7.83203125" style="10" customWidth="1"/>
    <col min="12" max="12" width="9.6640625" style="10" customWidth="1"/>
    <col min="13" max="14" width="6.1640625" style="10" customWidth="1"/>
    <col min="15" max="15" width="7" style="10" customWidth="1"/>
    <col min="16" max="16" width="15" style="10" customWidth="1"/>
    <col min="17" max="17" width="17.6640625" style="10" customWidth="1"/>
    <col min="18" max="18" width="10.1640625" style="10" customWidth="1"/>
    <col min="19" max="19" width="13.1640625" style="10" customWidth="1"/>
    <col min="20" max="20" width="5.83203125" style="10" customWidth="1"/>
    <col min="21" max="21" width="15.1640625" style="10" customWidth="1"/>
    <col min="22" max="24" width="13.33203125" style="10" customWidth="1"/>
    <col min="25" max="25" width="16.33203125" style="10" customWidth="1"/>
    <col min="26" max="28" width="13.33203125" style="10" customWidth="1"/>
    <col min="29" max="29" width="20" style="10" customWidth="1"/>
    <col min="30" max="30" width="20.83203125" style="10" customWidth="1"/>
    <col min="31" max="31" width="18.6640625" style="10" customWidth="1"/>
    <col min="32" max="257" width="12" style="10"/>
    <col min="258" max="258" width="17.5" style="10" customWidth="1"/>
    <col min="259" max="259" width="7.1640625" style="10" customWidth="1"/>
    <col min="260" max="260" width="7.5" style="10" customWidth="1"/>
    <col min="261" max="261" width="5.83203125" style="10" customWidth="1"/>
    <col min="262" max="262" width="5" style="10" customWidth="1"/>
    <col min="263" max="263" width="7.1640625" style="10" customWidth="1"/>
    <col min="264" max="264" width="6.6640625" style="10" customWidth="1"/>
    <col min="265" max="265" width="7.1640625" style="10" customWidth="1"/>
    <col min="266" max="266" width="6.5" style="10" customWidth="1"/>
    <col min="267" max="267" width="6.1640625" style="10" customWidth="1"/>
    <col min="268" max="269" width="7.83203125" style="10" customWidth="1"/>
    <col min="270" max="270" width="8.83203125" style="10" customWidth="1"/>
    <col min="271" max="271" width="8" style="10" customWidth="1"/>
    <col min="272" max="272" width="16" style="10" customWidth="1"/>
    <col min="273" max="273" width="25.33203125" style="10" customWidth="1"/>
    <col min="274" max="274" width="15.5" style="10" customWidth="1"/>
    <col min="275" max="275" width="21.6640625" style="10" customWidth="1"/>
    <col min="276" max="276" width="5.83203125" style="10" customWidth="1"/>
    <col min="277" max="277" width="15.1640625" style="10" customWidth="1"/>
    <col min="278" max="280" width="13.33203125" style="10" customWidth="1"/>
    <col min="281" max="281" width="16.33203125" style="10" customWidth="1"/>
    <col min="282" max="284" width="13.33203125" style="10" customWidth="1"/>
    <col min="285" max="285" width="20" style="10" customWidth="1"/>
    <col min="286" max="286" width="20.83203125" style="10" customWidth="1"/>
    <col min="287" max="287" width="18.6640625" style="10" customWidth="1"/>
    <col min="288" max="513" width="12" style="10"/>
    <col min="514" max="514" width="17.5" style="10" customWidth="1"/>
    <col min="515" max="515" width="7.1640625" style="10" customWidth="1"/>
    <col min="516" max="516" width="7.5" style="10" customWidth="1"/>
    <col min="517" max="517" width="5.83203125" style="10" customWidth="1"/>
    <col min="518" max="518" width="5" style="10" customWidth="1"/>
    <col min="519" max="519" width="7.1640625" style="10" customWidth="1"/>
    <col min="520" max="520" width="6.6640625" style="10" customWidth="1"/>
    <col min="521" max="521" width="7.1640625" style="10" customWidth="1"/>
    <col min="522" max="522" width="6.5" style="10" customWidth="1"/>
    <col min="523" max="523" width="6.1640625" style="10" customWidth="1"/>
    <col min="524" max="525" width="7.83203125" style="10" customWidth="1"/>
    <col min="526" max="526" width="8.83203125" style="10" customWidth="1"/>
    <col min="527" max="527" width="8" style="10" customWidth="1"/>
    <col min="528" max="528" width="16" style="10" customWidth="1"/>
    <col min="529" max="529" width="25.33203125" style="10" customWidth="1"/>
    <col min="530" max="530" width="15.5" style="10" customWidth="1"/>
    <col min="531" max="531" width="21.6640625" style="10" customWidth="1"/>
    <col min="532" max="532" width="5.83203125" style="10" customWidth="1"/>
    <col min="533" max="533" width="15.1640625" style="10" customWidth="1"/>
    <col min="534" max="536" width="13.33203125" style="10" customWidth="1"/>
    <col min="537" max="537" width="16.33203125" style="10" customWidth="1"/>
    <col min="538" max="540" width="13.33203125" style="10" customWidth="1"/>
    <col min="541" max="541" width="20" style="10" customWidth="1"/>
    <col min="542" max="542" width="20.83203125" style="10" customWidth="1"/>
    <col min="543" max="543" width="18.6640625" style="10" customWidth="1"/>
    <col min="544" max="769" width="12" style="10"/>
    <col min="770" max="770" width="17.5" style="10" customWidth="1"/>
    <col min="771" max="771" width="7.1640625" style="10" customWidth="1"/>
    <col min="772" max="772" width="7.5" style="10" customWidth="1"/>
    <col min="773" max="773" width="5.83203125" style="10" customWidth="1"/>
    <col min="774" max="774" width="5" style="10" customWidth="1"/>
    <col min="775" max="775" width="7.1640625" style="10" customWidth="1"/>
    <col min="776" max="776" width="6.6640625" style="10" customWidth="1"/>
    <col min="777" max="777" width="7.1640625" style="10" customWidth="1"/>
    <col min="778" max="778" width="6.5" style="10" customWidth="1"/>
    <col min="779" max="779" width="6.1640625" style="10" customWidth="1"/>
    <col min="780" max="781" width="7.83203125" style="10" customWidth="1"/>
    <col min="782" max="782" width="8.83203125" style="10" customWidth="1"/>
    <col min="783" max="783" width="8" style="10" customWidth="1"/>
    <col min="784" max="784" width="16" style="10" customWidth="1"/>
    <col min="785" max="785" width="25.33203125" style="10" customWidth="1"/>
    <col min="786" max="786" width="15.5" style="10" customWidth="1"/>
    <col min="787" max="787" width="21.6640625" style="10" customWidth="1"/>
    <col min="788" max="788" width="5.83203125" style="10" customWidth="1"/>
    <col min="789" max="789" width="15.1640625" style="10" customWidth="1"/>
    <col min="790" max="792" width="13.33203125" style="10" customWidth="1"/>
    <col min="793" max="793" width="16.33203125" style="10" customWidth="1"/>
    <col min="794" max="796" width="13.33203125" style="10" customWidth="1"/>
    <col min="797" max="797" width="20" style="10" customWidth="1"/>
    <col min="798" max="798" width="20.83203125" style="10" customWidth="1"/>
    <col min="799" max="799" width="18.6640625" style="10" customWidth="1"/>
    <col min="800" max="1025" width="12" style="10"/>
    <col min="1026" max="1026" width="17.5" style="10" customWidth="1"/>
    <col min="1027" max="1027" width="7.1640625" style="10" customWidth="1"/>
    <col min="1028" max="1028" width="7.5" style="10" customWidth="1"/>
    <col min="1029" max="1029" width="5.83203125" style="10" customWidth="1"/>
    <col min="1030" max="1030" width="5" style="10" customWidth="1"/>
    <col min="1031" max="1031" width="7.1640625" style="10" customWidth="1"/>
    <col min="1032" max="1032" width="6.6640625" style="10" customWidth="1"/>
    <col min="1033" max="1033" width="7.1640625" style="10" customWidth="1"/>
    <col min="1034" max="1034" width="6.5" style="10" customWidth="1"/>
    <col min="1035" max="1035" width="6.1640625" style="10" customWidth="1"/>
    <col min="1036" max="1037" width="7.83203125" style="10" customWidth="1"/>
    <col min="1038" max="1038" width="8.83203125" style="10" customWidth="1"/>
    <col min="1039" max="1039" width="8" style="10" customWidth="1"/>
    <col min="1040" max="1040" width="16" style="10" customWidth="1"/>
    <col min="1041" max="1041" width="25.33203125" style="10" customWidth="1"/>
    <col min="1042" max="1042" width="15.5" style="10" customWidth="1"/>
    <col min="1043" max="1043" width="21.6640625" style="10" customWidth="1"/>
    <col min="1044" max="1044" width="5.83203125" style="10" customWidth="1"/>
    <col min="1045" max="1045" width="15.1640625" style="10" customWidth="1"/>
    <col min="1046" max="1048" width="13.33203125" style="10" customWidth="1"/>
    <col min="1049" max="1049" width="16.33203125" style="10" customWidth="1"/>
    <col min="1050" max="1052" width="13.33203125" style="10" customWidth="1"/>
    <col min="1053" max="1053" width="20" style="10" customWidth="1"/>
    <col min="1054" max="1054" width="20.83203125" style="10" customWidth="1"/>
    <col min="1055" max="1055" width="18.6640625" style="10" customWidth="1"/>
    <col min="1056" max="1281" width="12" style="10"/>
    <col min="1282" max="1282" width="17.5" style="10" customWidth="1"/>
    <col min="1283" max="1283" width="7.1640625" style="10" customWidth="1"/>
    <col min="1284" max="1284" width="7.5" style="10" customWidth="1"/>
    <col min="1285" max="1285" width="5.83203125" style="10" customWidth="1"/>
    <col min="1286" max="1286" width="5" style="10" customWidth="1"/>
    <col min="1287" max="1287" width="7.1640625" style="10" customWidth="1"/>
    <col min="1288" max="1288" width="6.6640625" style="10" customWidth="1"/>
    <col min="1289" max="1289" width="7.1640625" style="10" customWidth="1"/>
    <col min="1290" max="1290" width="6.5" style="10" customWidth="1"/>
    <col min="1291" max="1291" width="6.1640625" style="10" customWidth="1"/>
    <col min="1292" max="1293" width="7.83203125" style="10" customWidth="1"/>
    <col min="1294" max="1294" width="8.83203125" style="10" customWidth="1"/>
    <col min="1295" max="1295" width="8" style="10" customWidth="1"/>
    <col min="1296" max="1296" width="16" style="10" customWidth="1"/>
    <col min="1297" max="1297" width="25.33203125" style="10" customWidth="1"/>
    <col min="1298" max="1298" width="15.5" style="10" customWidth="1"/>
    <col min="1299" max="1299" width="21.6640625" style="10" customWidth="1"/>
    <col min="1300" max="1300" width="5.83203125" style="10" customWidth="1"/>
    <col min="1301" max="1301" width="15.1640625" style="10" customWidth="1"/>
    <col min="1302" max="1304" width="13.33203125" style="10" customWidth="1"/>
    <col min="1305" max="1305" width="16.33203125" style="10" customWidth="1"/>
    <col min="1306" max="1308" width="13.33203125" style="10" customWidth="1"/>
    <col min="1309" max="1309" width="20" style="10" customWidth="1"/>
    <col min="1310" max="1310" width="20.83203125" style="10" customWidth="1"/>
    <col min="1311" max="1311" width="18.6640625" style="10" customWidth="1"/>
    <col min="1312" max="1537" width="12" style="10"/>
    <col min="1538" max="1538" width="17.5" style="10" customWidth="1"/>
    <col min="1539" max="1539" width="7.1640625" style="10" customWidth="1"/>
    <col min="1540" max="1540" width="7.5" style="10" customWidth="1"/>
    <col min="1541" max="1541" width="5.83203125" style="10" customWidth="1"/>
    <col min="1542" max="1542" width="5" style="10" customWidth="1"/>
    <col min="1543" max="1543" width="7.1640625" style="10" customWidth="1"/>
    <col min="1544" max="1544" width="6.6640625" style="10" customWidth="1"/>
    <col min="1545" max="1545" width="7.1640625" style="10" customWidth="1"/>
    <col min="1546" max="1546" width="6.5" style="10" customWidth="1"/>
    <col min="1547" max="1547" width="6.1640625" style="10" customWidth="1"/>
    <col min="1548" max="1549" width="7.83203125" style="10" customWidth="1"/>
    <col min="1550" max="1550" width="8.83203125" style="10" customWidth="1"/>
    <col min="1551" max="1551" width="8" style="10" customWidth="1"/>
    <col min="1552" max="1552" width="16" style="10" customWidth="1"/>
    <col min="1553" max="1553" width="25.33203125" style="10" customWidth="1"/>
    <col min="1554" max="1554" width="15.5" style="10" customWidth="1"/>
    <col min="1555" max="1555" width="21.6640625" style="10" customWidth="1"/>
    <col min="1556" max="1556" width="5.83203125" style="10" customWidth="1"/>
    <col min="1557" max="1557" width="15.1640625" style="10" customWidth="1"/>
    <col min="1558" max="1560" width="13.33203125" style="10" customWidth="1"/>
    <col min="1561" max="1561" width="16.33203125" style="10" customWidth="1"/>
    <col min="1562" max="1564" width="13.33203125" style="10" customWidth="1"/>
    <col min="1565" max="1565" width="20" style="10" customWidth="1"/>
    <col min="1566" max="1566" width="20.83203125" style="10" customWidth="1"/>
    <col min="1567" max="1567" width="18.6640625" style="10" customWidth="1"/>
    <col min="1568" max="1793" width="12" style="10"/>
    <col min="1794" max="1794" width="17.5" style="10" customWidth="1"/>
    <col min="1795" max="1795" width="7.1640625" style="10" customWidth="1"/>
    <col min="1796" max="1796" width="7.5" style="10" customWidth="1"/>
    <col min="1797" max="1797" width="5.83203125" style="10" customWidth="1"/>
    <col min="1798" max="1798" width="5" style="10" customWidth="1"/>
    <col min="1799" max="1799" width="7.1640625" style="10" customWidth="1"/>
    <col min="1800" max="1800" width="6.6640625" style="10" customWidth="1"/>
    <col min="1801" max="1801" width="7.1640625" style="10" customWidth="1"/>
    <col min="1802" max="1802" width="6.5" style="10" customWidth="1"/>
    <col min="1803" max="1803" width="6.1640625" style="10" customWidth="1"/>
    <col min="1804" max="1805" width="7.83203125" style="10" customWidth="1"/>
    <col min="1806" max="1806" width="8.83203125" style="10" customWidth="1"/>
    <col min="1807" max="1807" width="8" style="10" customWidth="1"/>
    <col min="1808" max="1808" width="16" style="10" customWidth="1"/>
    <col min="1809" max="1809" width="25.33203125" style="10" customWidth="1"/>
    <col min="1810" max="1810" width="15.5" style="10" customWidth="1"/>
    <col min="1811" max="1811" width="21.6640625" style="10" customWidth="1"/>
    <col min="1812" max="1812" width="5.83203125" style="10" customWidth="1"/>
    <col min="1813" max="1813" width="15.1640625" style="10" customWidth="1"/>
    <col min="1814" max="1816" width="13.33203125" style="10" customWidth="1"/>
    <col min="1817" max="1817" width="16.33203125" style="10" customWidth="1"/>
    <col min="1818" max="1820" width="13.33203125" style="10" customWidth="1"/>
    <col min="1821" max="1821" width="20" style="10" customWidth="1"/>
    <col min="1822" max="1822" width="20.83203125" style="10" customWidth="1"/>
    <col min="1823" max="1823" width="18.6640625" style="10" customWidth="1"/>
    <col min="1824" max="2049" width="12" style="10"/>
    <col min="2050" max="2050" width="17.5" style="10" customWidth="1"/>
    <col min="2051" max="2051" width="7.1640625" style="10" customWidth="1"/>
    <col min="2052" max="2052" width="7.5" style="10" customWidth="1"/>
    <col min="2053" max="2053" width="5.83203125" style="10" customWidth="1"/>
    <col min="2054" max="2054" width="5" style="10" customWidth="1"/>
    <col min="2055" max="2055" width="7.1640625" style="10" customWidth="1"/>
    <col min="2056" max="2056" width="6.6640625" style="10" customWidth="1"/>
    <col min="2057" max="2057" width="7.1640625" style="10" customWidth="1"/>
    <col min="2058" max="2058" width="6.5" style="10" customWidth="1"/>
    <col min="2059" max="2059" width="6.1640625" style="10" customWidth="1"/>
    <col min="2060" max="2061" width="7.83203125" style="10" customWidth="1"/>
    <col min="2062" max="2062" width="8.83203125" style="10" customWidth="1"/>
    <col min="2063" max="2063" width="8" style="10" customWidth="1"/>
    <col min="2064" max="2064" width="16" style="10" customWidth="1"/>
    <col min="2065" max="2065" width="25.33203125" style="10" customWidth="1"/>
    <col min="2066" max="2066" width="15.5" style="10" customWidth="1"/>
    <col min="2067" max="2067" width="21.6640625" style="10" customWidth="1"/>
    <col min="2068" max="2068" width="5.83203125" style="10" customWidth="1"/>
    <col min="2069" max="2069" width="15.1640625" style="10" customWidth="1"/>
    <col min="2070" max="2072" width="13.33203125" style="10" customWidth="1"/>
    <col min="2073" max="2073" width="16.33203125" style="10" customWidth="1"/>
    <col min="2074" max="2076" width="13.33203125" style="10" customWidth="1"/>
    <col min="2077" max="2077" width="20" style="10" customWidth="1"/>
    <col min="2078" max="2078" width="20.83203125" style="10" customWidth="1"/>
    <col min="2079" max="2079" width="18.6640625" style="10" customWidth="1"/>
    <col min="2080" max="2305" width="12" style="10"/>
    <col min="2306" max="2306" width="17.5" style="10" customWidth="1"/>
    <col min="2307" max="2307" width="7.1640625" style="10" customWidth="1"/>
    <col min="2308" max="2308" width="7.5" style="10" customWidth="1"/>
    <col min="2309" max="2309" width="5.83203125" style="10" customWidth="1"/>
    <col min="2310" max="2310" width="5" style="10" customWidth="1"/>
    <col min="2311" max="2311" width="7.1640625" style="10" customWidth="1"/>
    <col min="2312" max="2312" width="6.6640625" style="10" customWidth="1"/>
    <col min="2313" max="2313" width="7.1640625" style="10" customWidth="1"/>
    <col min="2314" max="2314" width="6.5" style="10" customWidth="1"/>
    <col min="2315" max="2315" width="6.1640625" style="10" customWidth="1"/>
    <col min="2316" max="2317" width="7.83203125" style="10" customWidth="1"/>
    <col min="2318" max="2318" width="8.83203125" style="10" customWidth="1"/>
    <col min="2319" max="2319" width="8" style="10" customWidth="1"/>
    <col min="2320" max="2320" width="16" style="10" customWidth="1"/>
    <col min="2321" max="2321" width="25.33203125" style="10" customWidth="1"/>
    <col min="2322" max="2322" width="15.5" style="10" customWidth="1"/>
    <col min="2323" max="2323" width="21.6640625" style="10" customWidth="1"/>
    <col min="2324" max="2324" width="5.83203125" style="10" customWidth="1"/>
    <col min="2325" max="2325" width="15.1640625" style="10" customWidth="1"/>
    <col min="2326" max="2328" width="13.33203125" style="10" customWidth="1"/>
    <col min="2329" max="2329" width="16.33203125" style="10" customWidth="1"/>
    <col min="2330" max="2332" width="13.33203125" style="10" customWidth="1"/>
    <col min="2333" max="2333" width="20" style="10" customWidth="1"/>
    <col min="2334" max="2334" width="20.83203125" style="10" customWidth="1"/>
    <col min="2335" max="2335" width="18.6640625" style="10" customWidth="1"/>
    <col min="2336" max="2561" width="12" style="10"/>
    <col min="2562" max="2562" width="17.5" style="10" customWidth="1"/>
    <col min="2563" max="2563" width="7.1640625" style="10" customWidth="1"/>
    <col min="2564" max="2564" width="7.5" style="10" customWidth="1"/>
    <col min="2565" max="2565" width="5.83203125" style="10" customWidth="1"/>
    <col min="2566" max="2566" width="5" style="10" customWidth="1"/>
    <col min="2567" max="2567" width="7.1640625" style="10" customWidth="1"/>
    <col min="2568" max="2568" width="6.6640625" style="10" customWidth="1"/>
    <col min="2569" max="2569" width="7.1640625" style="10" customWidth="1"/>
    <col min="2570" max="2570" width="6.5" style="10" customWidth="1"/>
    <col min="2571" max="2571" width="6.1640625" style="10" customWidth="1"/>
    <col min="2572" max="2573" width="7.83203125" style="10" customWidth="1"/>
    <col min="2574" max="2574" width="8.83203125" style="10" customWidth="1"/>
    <col min="2575" max="2575" width="8" style="10" customWidth="1"/>
    <col min="2576" max="2576" width="16" style="10" customWidth="1"/>
    <col min="2577" max="2577" width="25.33203125" style="10" customWidth="1"/>
    <col min="2578" max="2578" width="15.5" style="10" customWidth="1"/>
    <col min="2579" max="2579" width="21.6640625" style="10" customWidth="1"/>
    <col min="2580" max="2580" width="5.83203125" style="10" customWidth="1"/>
    <col min="2581" max="2581" width="15.1640625" style="10" customWidth="1"/>
    <col min="2582" max="2584" width="13.33203125" style="10" customWidth="1"/>
    <col min="2585" max="2585" width="16.33203125" style="10" customWidth="1"/>
    <col min="2586" max="2588" width="13.33203125" style="10" customWidth="1"/>
    <col min="2589" max="2589" width="20" style="10" customWidth="1"/>
    <col min="2590" max="2590" width="20.83203125" style="10" customWidth="1"/>
    <col min="2591" max="2591" width="18.6640625" style="10" customWidth="1"/>
    <col min="2592" max="2817" width="12" style="10"/>
    <col min="2818" max="2818" width="17.5" style="10" customWidth="1"/>
    <col min="2819" max="2819" width="7.1640625" style="10" customWidth="1"/>
    <col min="2820" max="2820" width="7.5" style="10" customWidth="1"/>
    <col min="2821" max="2821" width="5.83203125" style="10" customWidth="1"/>
    <col min="2822" max="2822" width="5" style="10" customWidth="1"/>
    <col min="2823" max="2823" width="7.1640625" style="10" customWidth="1"/>
    <col min="2824" max="2824" width="6.6640625" style="10" customWidth="1"/>
    <col min="2825" max="2825" width="7.1640625" style="10" customWidth="1"/>
    <col min="2826" max="2826" width="6.5" style="10" customWidth="1"/>
    <col min="2827" max="2827" width="6.1640625" style="10" customWidth="1"/>
    <col min="2828" max="2829" width="7.83203125" style="10" customWidth="1"/>
    <col min="2830" max="2830" width="8.83203125" style="10" customWidth="1"/>
    <col min="2831" max="2831" width="8" style="10" customWidth="1"/>
    <col min="2832" max="2832" width="16" style="10" customWidth="1"/>
    <col min="2833" max="2833" width="25.33203125" style="10" customWidth="1"/>
    <col min="2834" max="2834" width="15.5" style="10" customWidth="1"/>
    <col min="2835" max="2835" width="21.6640625" style="10" customWidth="1"/>
    <col min="2836" max="2836" width="5.83203125" style="10" customWidth="1"/>
    <col min="2837" max="2837" width="15.1640625" style="10" customWidth="1"/>
    <col min="2838" max="2840" width="13.33203125" style="10" customWidth="1"/>
    <col min="2841" max="2841" width="16.33203125" style="10" customWidth="1"/>
    <col min="2842" max="2844" width="13.33203125" style="10" customWidth="1"/>
    <col min="2845" max="2845" width="20" style="10" customWidth="1"/>
    <col min="2846" max="2846" width="20.83203125" style="10" customWidth="1"/>
    <col min="2847" max="2847" width="18.6640625" style="10" customWidth="1"/>
    <col min="2848" max="3073" width="12" style="10"/>
    <col min="3074" max="3074" width="17.5" style="10" customWidth="1"/>
    <col min="3075" max="3075" width="7.1640625" style="10" customWidth="1"/>
    <col min="3076" max="3076" width="7.5" style="10" customWidth="1"/>
    <col min="3077" max="3077" width="5.83203125" style="10" customWidth="1"/>
    <col min="3078" max="3078" width="5" style="10" customWidth="1"/>
    <col min="3079" max="3079" width="7.1640625" style="10" customWidth="1"/>
    <col min="3080" max="3080" width="6.6640625" style="10" customWidth="1"/>
    <col min="3081" max="3081" width="7.1640625" style="10" customWidth="1"/>
    <col min="3082" max="3082" width="6.5" style="10" customWidth="1"/>
    <col min="3083" max="3083" width="6.1640625" style="10" customWidth="1"/>
    <col min="3084" max="3085" width="7.83203125" style="10" customWidth="1"/>
    <col min="3086" max="3086" width="8.83203125" style="10" customWidth="1"/>
    <col min="3087" max="3087" width="8" style="10" customWidth="1"/>
    <col min="3088" max="3088" width="16" style="10" customWidth="1"/>
    <col min="3089" max="3089" width="25.33203125" style="10" customWidth="1"/>
    <col min="3090" max="3090" width="15.5" style="10" customWidth="1"/>
    <col min="3091" max="3091" width="21.6640625" style="10" customWidth="1"/>
    <col min="3092" max="3092" width="5.83203125" style="10" customWidth="1"/>
    <col min="3093" max="3093" width="15.1640625" style="10" customWidth="1"/>
    <col min="3094" max="3096" width="13.33203125" style="10" customWidth="1"/>
    <col min="3097" max="3097" width="16.33203125" style="10" customWidth="1"/>
    <col min="3098" max="3100" width="13.33203125" style="10" customWidth="1"/>
    <col min="3101" max="3101" width="20" style="10" customWidth="1"/>
    <col min="3102" max="3102" width="20.83203125" style="10" customWidth="1"/>
    <col min="3103" max="3103" width="18.6640625" style="10" customWidth="1"/>
    <col min="3104" max="3329" width="12" style="10"/>
    <col min="3330" max="3330" width="17.5" style="10" customWidth="1"/>
    <col min="3331" max="3331" width="7.1640625" style="10" customWidth="1"/>
    <col min="3332" max="3332" width="7.5" style="10" customWidth="1"/>
    <col min="3333" max="3333" width="5.83203125" style="10" customWidth="1"/>
    <col min="3334" max="3334" width="5" style="10" customWidth="1"/>
    <col min="3335" max="3335" width="7.1640625" style="10" customWidth="1"/>
    <col min="3336" max="3336" width="6.6640625" style="10" customWidth="1"/>
    <col min="3337" max="3337" width="7.1640625" style="10" customWidth="1"/>
    <col min="3338" max="3338" width="6.5" style="10" customWidth="1"/>
    <col min="3339" max="3339" width="6.1640625" style="10" customWidth="1"/>
    <col min="3340" max="3341" width="7.83203125" style="10" customWidth="1"/>
    <col min="3342" max="3342" width="8.83203125" style="10" customWidth="1"/>
    <col min="3343" max="3343" width="8" style="10" customWidth="1"/>
    <col min="3344" max="3344" width="16" style="10" customWidth="1"/>
    <col min="3345" max="3345" width="25.33203125" style="10" customWidth="1"/>
    <col min="3346" max="3346" width="15.5" style="10" customWidth="1"/>
    <col min="3347" max="3347" width="21.6640625" style="10" customWidth="1"/>
    <col min="3348" max="3348" width="5.83203125" style="10" customWidth="1"/>
    <col min="3349" max="3349" width="15.1640625" style="10" customWidth="1"/>
    <col min="3350" max="3352" width="13.33203125" style="10" customWidth="1"/>
    <col min="3353" max="3353" width="16.33203125" style="10" customWidth="1"/>
    <col min="3354" max="3356" width="13.33203125" style="10" customWidth="1"/>
    <col min="3357" max="3357" width="20" style="10" customWidth="1"/>
    <col min="3358" max="3358" width="20.83203125" style="10" customWidth="1"/>
    <col min="3359" max="3359" width="18.6640625" style="10" customWidth="1"/>
    <col min="3360" max="3585" width="12" style="10"/>
    <col min="3586" max="3586" width="17.5" style="10" customWidth="1"/>
    <col min="3587" max="3587" width="7.1640625" style="10" customWidth="1"/>
    <col min="3588" max="3588" width="7.5" style="10" customWidth="1"/>
    <col min="3589" max="3589" width="5.83203125" style="10" customWidth="1"/>
    <col min="3590" max="3590" width="5" style="10" customWidth="1"/>
    <col min="3591" max="3591" width="7.1640625" style="10" customWidth="1"/>
    <col min="3592" max="3592" width="6.6640625" style="10" customWidth="1"/>
    <col min="3593" max="3593" width="7.1640625" style="10" customWidth="1"/>
    <col min="3594" max="3594" width="6.5" style="10" customWidth="1"/>
    <col min="3595" max="3595" width="6.1640625" style="10" customWidth="1"/>
    <col min="3596" max="3597" width="7.83203125" style="10" customWidth="1"/>
    <col min="3598" max="3598" width="8.83203125" style="10" customWidth="1"/>
    <col min="3599" max="3599" width="8" style="10" customWidth="1"/>
    <col min="3600" max="3600" width="16" style="10" customWidth="1"/>
    <col min="3601" max="3601" width="25.33203125" style="10" customWidth="1"/>
    <col min="3602" max="3602" width="15.5" style="10" customWidth="1"/>
    <col min="3603" max="3603" width="21.6640625" style="10" customWidth="1"/>
    <col min="3604" max="3604" width="5.83203125" style="10" customWidth="1"/>
    <col min="3605" max="3605" width="15.1640625" style="10" customWidth="1"/>
    <col min="3606" max="3608" width="13.33203125" style="10" customWidth="1"/>
    <col min="3609" max="3609" width="16.33203125" style="10" customWidth="1"/>
    <col min="3610" max="3612" width="13.33203125" style="10" customWidth="1"/>
    <col min="3613" max="3613" width="20" style="10" customWidth="1"/>
    <col min="3614" max="3614" width="20.83203125" style="10" customWidth="1"/>
    <col min="3615" max="3615" width="18.6640625" style="10" customWidth="1"/>
    <col min="3616" max="3841" width="12" style="10"/>
    <col min="3842" max="3842" width="17.5" style="10" customWidth="1"/>
    <col min="3843" max="3843" width="7.1640625" style="10" customWidth="1"/>
    <col min="3844" max="3844" width="7.5" style="10" customWidth="1"/>
    <col min="3845" max="3845" width="5.83203125" style="10" customWidth="1"/>
    <col min="3846" max="3846" width="5" style="10" customWidth="1"/>
    <col min="3847" max="3847" width="7.1640625" style="10" customWidth="1"/>
    <col min="3848" max="3848" width="6.6640625" style="10" customWidth="1"/>
    <col min="3849" max="3849" width="7.1640625" style="10" customWidth="1"/>
    <col min="3850" max="3850" width="6.5" style="10" customWidth="1"/>
    <col min="3851" max="3851" width="6.1640625" style="10" customWidth="1"/>
    <col min="3852" max="3853" width="7.83203125" style="10" customWidth="1"/>
    <col min="3854" max="3854" width="8.83203125" style="10" customWidth="1"/>
    <col min="3855" max="3855" width="8" style="10" customWidth="1"/>
    <col min="3856" max="3856" width="16" style="10" customWidth="1"/>
    <col min="3857" max="3857" width="25.33203125" style="10" customWidth="1"/>
    <col min="3858" max="3858" width="15.5" style="10" customWidth="1"/>
    <col min="3859" max="3859" width="21.6640625" style="10" customWidth="1"/>
    <col min="3860" max="3860" width="5.83203125" style="10" customWidth="1"/>
    <col min="3861" max="3861" width="15.1640625" style="10" customWidth="1"/>
    <col min="3862" max="3864" width="13.33203125" style="10" customWidth="1"/>
    <col min="3865" max="3865" width="16.33203125" style="10" customWidth="1"/>
    <col min="3866" max="3868" width="13.33203125" style="10" customWidth="1"/>
    <col min="3869" max="3869" width="20" style="10" customWidth="1"/>
    <col min="3870" max="3870" width="20.83203125" style="10" customWidth="1"/>
    <col min="3871" max="3871" width="18.6640625" style="10" customWidth="1"/>
    <col min="3872" max="4097" width="12" style="10"/>
    <col min="4098" max="4098" width="17.5" style="10" customWidth="1"/>
    <col min="4099" max="4099" width="7.1640625" style="10" customWidth="1"/>
    <col min="4100" max="4100" width="7.5" style="10" customWidth="1"/>
    <col min="4101" max="4101" width="5.83203125" style="10" customWidth="1"/>
    <col min="4102" max="4102" width="5" style="10" customWidth="1"/>
    <col min="4103" max="4103" width="7.1640625" style="10" customWidth="1"/>
    <col min="4104" max="4104" width="6.6640625" style="10" customWidth="1"/>
    <col min="4105" max="4105" width="7.1640625" style="10" customWidth="1"/>
    <col min="4106" max="4106" width="6.5" style="10" customWidth="1"/>
    <col min="4107" max="4107" width="6.1640625" style="10" customWidth="1"/>
    <col min="4108" max="4109" width="7.83203125" style="10" customWidth="1"/>
    <col min="4110" max="4110" width="8.83203125" style="10" customWidth="1"/>
    <col min="4111" max="4111" width="8" style="10" customWidth="1"/>
    <col min="4112" max="4112" width="16" style="10" customWidth="1"/>
    <col min="4113" max="4113" width="25.33203125" style="10" customWidth="1"/>
    <col min="4114" max="4114" width="15.5" style="10" customWidth="1"/>
    <col min="4115" max="4115" width="21.6640625" style="10" customWidth="1"/>
    <col min="4116" max="4116" width="5.83203125" style="10" customWidth="1"/>
    <col min="4117" max="4117" width="15.1640625" style="10" customWidth="1"/>
    <col min="4118" max="4120" width="13.33203125" style="10" customWidth="1"/>
    <col min="4121" max="4121" width="16.33203125" style="10" customWidth="1"/>
    <col min="4122" max="4124" width="13.33203125" style="10" customWidth="1"/>
    <col min="4125" max="4125" width="20" style="10" customWidth="1"/>
    <col min="4126" max="4126" width="20.83203125" style="10" customWidth="1"/>
    <col min="4127" max="4127" width="18.6640625" style="10" customWidth="1"/>
    <col min="4128" max="4353" width="12" style="10"/>
    <col min="4354" max="4354" width="17.5" style="10" customWidth="1"/>
    <col min="4355" max="4355" width="7.1640625" style="10" customWidth="1"/>
    <col min="4356" max="4356" width="7.5" style="10" customWidth="1"/>
    <col min="4357" max="4357" width="5.83203125" style="10" customWidth="1"/>
    <col min="4358" max="4358" width="5" style="10" customWidth="1"/>
    <col min="4359" max="4359" width="7.1640625" style="10" customWidth="1"/>
    <col min="4360" max="4360" width="6.6640625" style="10" customWidth="1"/>
    <col min="4361" max="4361" width="7.1640625" style="10" customWidth="1"/>
    <col min="4362" max="4362" width="6.5" style="10" customWidth="1"/>
    <col min="4363" max="4363" width="6.1640625" style="10" customWidth="1"/>
    <col min="4364" max="4365" width="7.83203125" style="10" customWidth="1"/>
    <col min="4366" max="4366" width="8.83203125" style="10" customWidth="1"/>
    <col min="4367" max="4367" width="8" style="10" customWidth="1"/>
    <col min="4368" max="4368" width="16" style="10" customWidth="1"/>
    <col min="4369" max="4369" width="25.33203125" style="10" customWidth="1"/>
    <col min="4370" max="4370" width="15.5" style="10" customWidth="1"/>
    <col min="4371" max="4371" width="21.6640625" style="10" customWidth="1"/>
    <col min="4372" max="4372" width="5.83203125" style="10" customWidth="1"/>
    <col min="4373" max="4373" width="15.1640625" style="10" customWidth="1"/>
    <col min="4374" max="4376" width="13.33203125" style="10" customWidth="1"/>
    <col min="4377" max="4377" width="16.33203125" style="10" customWidth="1"/>
    <col min="4378" max="4380" width="13.33203125" style="10" customWidth="1"/>
    <col min="4381" max="4381" width="20" style="10" customWidth="1"/>
    <col min="4382" max="4382" width="20.83203125" style="10" customWidth="1"/>
    <col min="4383" max="4383" width="18.6640625" style="10" customWidth="1"/>
    <col min="4384" max="4609" width="12" style="10"/>
    <col min="4610" max="4610" width="17.5" style="10" customWidth="1"/>
    <col min="4611" max="4611" width="7.1640625" style="10" customWidth="1"/>
    <col min="4612" max="4612" width="7.5" style="10" customWidth="1"/>
    <col min="4613" max="4613" width="5.83203125" style="10" customWidth="1"/>
    <col min="4614" max="4614" width="5" style="10" customWidth="1"/>
    <col min="4615" max="4615" width="7.1640625" style="10" customWidth="1"/>
    <col min="4616" max="4616" width="6.6640625" style="10" customWidth="1"/>
    <col min="4617" max="4617" width="7.1640625" style="10" customWidth="1"/>
    <col min="4618" max="4618" width="6.5" style="10" customWidth="1"/>
    <col min="4619" max="4619" width="6.1640625" style="10" customWidth="1"/>
    <col min="4620" max="4621" width="7.83203125" style="10" customWidth="1"/>
    <col min="4622" max="4622" width="8.83203125" style="10" customWidth="1"/>
    <col min="4623" max="4623" width="8" style="10" customWidth="1"/>
    <col min="4624" max="4624" width="16" style="10" customWidth="1"/>
    <col min="4625" max="4625" width="25.33203125" style="10" customWidth="1"/>
    <col min="4626" max="4626" width="15.5" style="10" customWidth="1"/>
    <col min="4627" max="4627" width="21.6640625" style="10" customWidth="1"/>
    <col min="4628" max="4628" width="5.83203125" style="10" customWidth="1"/>
    <col min="4629" max="4629" width="15.1640625" style="10" customWidth="1"/>
    <col min="4630" max="4632" width="13.33203125" style="10" customWidth="1"/>
    <col min="4633" max="4633" width="16.33203125" style="10" customWidth="1"/>
    <col min="4634" max="4636" width="13.33203125" style="10" customWidth="1"/>
    <col min="4637" max="4637" width="20" style="10" customWidth="1"/>
    <col min="4638" max="4638" width="20.83203125" style="10" customWidth="1"/>
    <col min="4639" max="4639" width="18.6640625" style="10" customWidth="1"/>
    <col min="4640" max="4865" width="12" style="10"/>
    <col min="4866" max="4866" width="17.5" style="10" customWidth="1"/>
    <col min="4867" max="4867" width="7.1640625" style="10" customWidth="1"/>
    <col min="4868" max="4868" width="7.5" style="10" customWidth="1"/>
    <col min="4869" max="4869" width="5.83203125" style="10" customWidth="1"/>
    <col min="4870" max="4870" width="5" style="10" customWidth="1"/>
    <col min="4871" max="4871" width="7.1640625" style="10" customWidth="1"/>
    <col min="4872" max="4872" width="6.6640625" style="10" customWidth="1"/>
    <col min="4873" max="4873" width="7.1640625" style="10" customWidth="1"/>
    <col min="4874" max="4874" width="6.5" style="10" customWidth="1"/>
    <col min="4875" max="4875" width="6.1640625" style="10" customWidth="1"/>
    <col min="4876" max="4877" width="7.83203125" style="10" customWidth="1"/>
    <col min="4878" max="4878" width="8.83203125" style="10" customWidth="1"/>
    <col min="4879" max="4879" width="8" style="10" customWidth="1"/>
    <col min="4880" max="4880" width="16" style="10" customWidth="1"/>
    <col min="4881" max="4881" width="25.33203125" style="10" customWidth="1"/>
    <col min="4882" max="4882" width="15.5" style="10" customWidth="1"/>
    <col min="4883" max="4883" width="21.6640625" style="10" customWidth="1"/>
    <col min="4884" max="4884" width="5.83203125" style="10" customWidth="1"/>
    <col min="4885" max="4885" width="15.1640625" style="10" customWidth="1"/>
    <col min="4886" max="4888" width="13.33203125" style="10" customWidth="1"/>
    <col min="4889" max="4889" width="16.33203125" style="10" customWidth="1"/>
    <col min="4890" max="4892" width="13.33203125" style="10" customWidth="1"/>
    <col min="4893" max="4893" width="20" style="10" customWidth="1"/>
    <col min="4894" max="4894" width="20.83203125" style="10" customWidth="1"/>
    <col min="4895" max="4895" width="18.6640625" style="10" customWidth="1"/>
    <col min="4896" max="5121" width="12" style="10"/>
    <col min="5122" max="5122" width="17.5" style="10" customWidth="1"/>
    <col min="5123" max="5123" width="7.1640625" style="10" customWidth="1"/>
    <col min="5124" max="5124" width="7.5" style="10" customWidth="1"/>
    <col min="5125" max="5125" width="5.83203125" style="10" customWidth="1"/>
    <col min="5126" max="5126" width="5" style="10" customWidth="1"/>
    <col min="5127" max="5127" width="7.1640625" style="10" customWidth="1"/>
    <col min="5128" max="5128" width="6.6640625" style="10" customWidth="1"/>
    <col min="5129" max="5129" width="7.1640625" style="10" customWidth="1"/>
    <col min="5130" max="5130" width="6.5" style="10" customWidth="1"/>
    <col min="5131" max="5131" width="6.1640625" style="10" customWidth="1"/>
    <col min="5132" max="5133" width="7.83203125" style="10" customWidth="1"/>
    <col min="5134" max="5134" width="8.83203125" style="10" customWidth="1"/>
    <col min="5135" max="5135" width="8" style="10" customWidth="1"/>
    <col min="5136" max="5136" width="16" style="10" customWidth="1"/>
    <col min="5137" max="5137" width="25.33203125" style="10" customWidth="1"/>
    <col min="5138" max="5138" width="15.5" style="10" customWidth="1"/>
    <col min="5139" max="5139" width="21.6640625" style="10" customWidth="1"/>
    <col min="5140" max="5140" width="5.83203125" style="10" customWidth="1"/>
    <col min="5141" max="5141" width="15.1640625" style="10" customWidth="1"/>
    <col min="5142" max="5144" width="13.33203125" style="10" customWidth="1"/>
    <col min="5145" max="5145" width="16.33203125" style="10" customWidth="1"/>
    <col min="5146" max="5148" width="13.33203125" style="10" customWidth="1"/>
    <col min="5149" max="5149" width="20" style="10" customWidth="1"/>
    <col min="5150" max="5150" width="20.83203125" style="10" customWidth="1"/>
    <col min="5151" max="5151" width="18.6640625" style="10" customWidth="1"/>
    <col min="5152" max="5377" width="12" style="10"/>
    <col min="5378" max="5378" width="17.5" style="10" customWidth="1"/>
    <col min="5379" max="5379" width="7.1640625" style="10" customWidth="1"/>
    <col min="5380" max="5380" width="7.5" style="10" customWidth="1"/>
    <col min="5381" max="5381" width="5.83203125" style="10" customWidth="1"/>
    <col min="5382" max="5382" width="5" style="10" customWidth="1"/>
    <col min="5383" max="5383" width="7.1640625" style="10" customWidth="1"/>
    <col min="5384" max="5384" width="6.6640625" style="10" customWidth="1"/>
    <col min="5385" max="5385" width="7.1640625" style="10" customWidth="1"/>
    <col min="5386" max="5386" width="6.5" style="10" customWidth="1"/>
    <col min="5387" max="5387" width="6.1640625" style="10" customWidth="1"/>
    <col min="5388" max="5389" width="7.83203125" style="10" customWidth="1"/>
    <col min="5390" max="5390" width="8.83203125" style="10" customWidth="1"/>
    <col min="5391" max="5391" width="8" style="10" customWidth="1"/>
    <col min="5392" max="5392" width="16" style="10" customWidth="1"/>
    <col min="5393" max="5393" width="25.33203125" style="10" customWidth="1"/>
    <col min="5394" max="5394" width="15.5" style="10" customWidth="1"/>
    <col min="5395" max="5395" width="21.6640625" style="10" customWidth="1"/>
    <col min="5396" max="5396" width="5.83203125" style="10" customWidth="1"/>
    <col min="5397" max="5397" width="15.1640625" style="10" customWidth="1"/>
    <col min="5398" max="5400" width="13.33203125" style="10" customWidth="1"/>
    <col min="5401" max="5401" width="16.33203125" style="10" customWidth="1"/>
    <col min="5402" max="5404" width="13.33203125" style="10" customWidth="1"/>
    <col min="5405" max="5405" width="20" style="10" customWidth="1"/>
    <col min="5406" max="5406" width="20.83203125" style="10" customWidth="1"/>
    <col min="5407" max="5407" width="18.6640625" style="10" customWidth="1"/>
    <col min="5408" max="5633" width="12" style="10"/>
    <col min="5634" max="5634" width="17.5" style="10" customWidth="1"/>
    <col min="5635" max="5635" width="7.1640625" style="10" customWidth="1"/>
    <col min="5636" max="5636" width="7.5" style="10" customWidth="1"/>
    <col min="5637" max="5637" width="5.83203125" style="10" customWidth="1"/>
    <col min="5638" max="5638" width="5" style="10" customWidth="1"/>
    <col min="5639" max="5639" width="7.1640625" style="10" customWidth="1"/>
    <col min="5640" max="5640" width="6.6640625" style="10" customWidth="1"/>
    <col min="5641" max="5641" width="7.1640625" style="10" customWidth="1"/>
    <col min="5642" max="5642" width="6.5" style="10" customWidth="1"/>
    <col min="5643" max="5643" width="6.1640625" style="10" customWidth="1"/>
    <col min="5644" max="5645" width="7.83203125" style="10" customWidth="1"/>
    <col min="5646" max="5646" width="8.83203125" style="10" customWidth="1"/>
    <col min="5647" max="5647" width="8" style="10" customWidth="1"/>
    <col min="5648" max="5648" width="16" style="10" customWidth="1"/>
    <col min="5649" max="5649" width="25.33203125" style="10" customWidth="1"/>
    <col min="5650" max="5650" width="15.5" style="10" customWidth="1"/>
    <col min="5651" max="5651" width="21.6640625" style="10" customWidth="1"/>
    <col min="5652" max="5652" width="5.83203125" style="10" customWidth="1"/>
    <col min="5653" max="5653" width="15.1640625" style="10" customWidth="1"/>
    <col min="5654" max="5656" width="13.33203125" style="10" customWidth="1"/>
    <col min="5657" max="5657" width="16.33203125" style="10" customWidth="1"/>
    <col min="5658" max="5660" width="13.33203125" style="10" customWidth="1"/>
    <col min="5661" max="5661" width="20" style="10" customWidth="1"/>
    <col min="5662" max="5662" width="20.83203125" style="10" customWidth="1"/>
    <col min="5663" max="5663" width="18.6640625" style="10" customWidth="1"/>
    <col min="5664" max="5889" width="12" style="10"/>
    <col min="5890" max="5890" width="17.5" style="10" customWidth="1"/>
    <col min="5891" max="5891" width="7.1640625" style="10" customWidth="1"/>
    <col min="5892" max="5892" width="7.5" style="10" customWidth="1"/>
    <col min="5893" max="5893" width="5.83203125" style="10" customWidth="1"/>
    <col min="5894" max="5894" width="5" style="10" customWidth="1"/>
    <col min="5895" max="5895" width="7.1640625" style="10" customWidth="1"/>
    <col min="5896" max="5896" width="6.6640625" style="10" customWidth="1"/>
    <col min="5897" max="5897" width="7.1640625" style="10" customWidth="1"/>
    <col min="5898" max="5898" width="6.5" style="10" customWidth="1"/>
    <col min="5899" max="5899" width="6.1640625" style="10" customWidth="1"/>
    <col min="5900" max="5901" width="7.83203125" style="10" customWidth="1"/>
    <col min="5902" max="5902" width="8.83203125" style="10" customWidth="1"/>
    <col min="5903" max="5903" width="8" style="10" customWidth="1"/>
    <col min="5904" max="5904" width="16" style="10" customWidth="1"/>
    <col min="5905" max="5905" width="25.33203125" style="10" customWidth="1"/>
    <col min="5906" max="5906" width="15.5" style="10" customWidth="1"/>
    <col min="5907" max="5907" width="21.6640625" style="10" customWidth="1"/>
    <col min="5908" max="5908" width="5.83203125" style="10" customWidth="1"/>
    <col min="5909" max="5909" width="15.1640625" style="10" customWidth="1"/>
    <col min="5910" max="5912" width="13.33203125" style="10" customWidth="1"/>
    <col min="5913" max="5913" width="16.33203125" style="10" customWidth="1"/>
    <col min="5914" max="5916" width="13.33203125" style="10" customWidth="1"/>
    <col min="5917" max="5917" width="20" style="10" customWidth="1"/>
    <col min="5918" max="5918" width="20.83203125" style="10" customWidth="1"/>
    <col min="5919" max="5919" width="18.6640625" style="10" customWidth="1"/>
    <col min="5920" max="6145" width="12" style="10"/>
    <col min="6146" max="6146" width="17.5" style="10" customWidth="1"/>
    <col min="6147" max="6147" width="7.1640625" style="10" customWidth="1"/>
    <col min="6148" max="6148" width="7.5" style="10" customWidth="1"/>
    <col min="6149" max="6149" width="5.83203125" style="10" customWidth="1"/>
    <col min="6150" max="6150" width="5" style="10" customWidth="1"/>
    <col min="6151" max="6151" width="7.1640625" style="10" customWidth="1"/>
    <col min="6152" max="6152" width="6.6640625" style="10" customWidth="1"/>
    <col min="6153" max="6153" width="7.1640625" style="10" customWidth="1"/>
    <col min="6154" max="6154" width="6.5" style="10" customWidth="1"/>
    <col min="6155" max="6155" width="6.1640625" style="10" customWidth="1"/>
    <col min="6156" max="6157" width="7.83203125" style="10" customWidth="1"/>
    <col min="6158" max="6158" width="8.83203125" style="10" customWidth="1"/>
    <col min="6159" max="6159" width="8" style="10" customWidth="1"/>
    <col min="6160" max="6160" width="16" style="10" customWidth="1"/>
    <col min="6161" max="6161" width="25.33203125" style="10" customWidth="1"/>
    <col min="6162" max="6162" width="15.5" style="10" customWidth="1"/>
    <col min="6163" max="6163" width="21.6640625" style="10" customWidth="1"/>
    <col min="6164" max="6164" width="5.83203125" style="10" customWidth="1"/>
    <col min="6165" max="6165" width="15.1640625" style="10" customWidth="1"/>
    <col min="6166" max="6168" width="13.33203125" style="10" customWidth="1"/>
    <col min="6169" max="6169" width="16.33203125" style="10" customWidth="1"/>
    <col min="6170" max="6172" width="13.33203125" style="10" customWidth="1"/>
    <col min="6173" max="6173" width="20" style="10" customWidth="1"/>
    <col min="6174" max="6174" width="20.83203125" style="10" customWidth="1"/>
    <col min="6175" max="6175" width="18.6640625" style="10" customWidth="1"/>
    <col min="6176" max="6401" width="12" style="10"/>
    <col min="6402" max="6402" width="17.5" style="10" customWidth="1"/>
    <col min="6403" max="6403" width="7.1640625" style="10" customWidth="1"/>
    <col min="6404" max="6404" width="7.5" style="10" customWidth="1"/>
    <col min="6405" max="6405" width="5.83203125" style="10" customWidth="1"/>
    <col min="6406" max="6406" width="5" style="10" customWidth="1"/>
    <col min="6407" max="6407" width="7.1640625" style="10" customWidth="1"/>
    <col min="6408" max="6408" width="6.6640625" style="10" customWidth="1"/>
    <col min="6409" max="6409" width="7.1640625" style="10" customWidth="1"/>
    <col min="6410" max="6410" width="6.5" style="10" customWidth="1"/>
    <col min="6411" max="6411" width="6.1640625" style="10" customWidth="1"/>
    <col min="6412" max="6413" width="7.83203125" style="10" customWidth="1"/>
    <col min="6414" max="6414" width="8.83203125" style="10" customWidth="1"/>
    <col min="6415" max="6415" width="8" style="10" customWidth="1"/>
    <col min="6416" max="6416" width="16" style="10" customWidth="1"/>
    <col min="6417" max="6417" width="25.33203125" style="10" customWidth="1"/>
    <col min="6418" max="6418" width="15.5" style="10" customWidth="1"/>
    <col min="6419" max="6419" width="21.6640625" style="10" customWidth="1"/>
    <col min="6420" max="6420" width="5.83203125" style="10" customWidth="1"/>
    <col min="6421" max="6421" width="15.1640625" style="10" customWidth="1"/>
    <col min="6422" max="6424" width="13.33203125" style="10" customWidth="1"/>
    <col min="6425" max="6425" width="16.33203125" style="10" customWidth="1"/>
    <col min="6426" max="6428" width="13.33203125" style="10" customWidth="1"/>
    <col min="6429" max="6429" width="20" style="10" customWidth="1"/>
    <col min="6430" max="6430" width="20.83203125" style="10" customWidth="1"/>
    <col min="6431" max="6431" width="18.6640625" style="10" customWidth="1"/>
    <col min="6432" max="6657" width="12" style="10"/>
    <col min="6658" max="6658" width="17.5" style="10" customWidth="1"/>
    <col min="6659" max="6659" width="7.1640625" style="10" customWidth="1"/>
    <col min="6660" max="6660" width="7.5" style="10" customWidth="1"/>
    <col min="6661" max="6661" width="5.83203125" style="10" customWidth="1"/>
    <col min="6662" max="6662" width="5" style="10" customWidth="1"/>
    <col min="6663" max="6663" width="7.1640625" style="10" customWidth="1"/>
    <col min="6664" max="6664" width="6.6640625" style="10" customWidth="1"/>
    <col min="6665" max="6665" width="7.1640625" style="10" customWidth="1"/>
    <col min="6666" max="6666" width="6.5" style="10" customWidth="1"/>
    <col min="6667" max="6667" width="6.1640625" style="10" customWidth="1"/>
    <col min="6668" max="6669" width="7.83203125" style="10" customWidth="1"/>
    <col min="6670" max="6670" width="8.83203125" style="10" customWidth="1"/>
    <col min="6671" max="6671" width="8" style="10" customWidth="1"/>
    <col min="6672" max="6672" width="16" style="10" customWidth="1"/>
    <col min="6673" max="6673" width="25.33203125" style="10" customWidth="1"/>
    <col min="6674" max="6674" width="15.5" style="10" customWidth="1"/>
    <col min="6675" max="6675" width="21.6640625" style="10" customWidth="1"/>
    <col min="6676" max="6676" width="5.83203125" style="10" customWidth="1"/>
    <col min="6677" max="6677" width="15.1640625" style="10" customWidth="1"/>
    <col min="6678" max="6680" width="13.33203125" style="10" customWidth="1"/>
    <col min="6681" max="6681" width="16.33203125" style="10" customWidth="1"/>
    <col min="6682" max="6684" width="13.33203125" style="10" customWidth="1"/>
    <col min="6685" max="6685" width="20" style="10" customWidth="1"/>
    <col min="6686" max="6686" width="20.83203125" style="10" customWidth="1"/>
    <col min="6687" max="6687" width="18.6640625" style="10" customWidth="1"/>
    <col min="6688" max="6913" width="12" style="10"/>
    <col min="6914" max="6914" width="17.5" style="10" customWidth="1"/>
    <col min="6915" max="6915" width="7.1640625" style="10" customWidth="1"/>
    <col min="6916" max="6916" width="7.5" style="10" customWidth="1"/>
    <col min="6917" max="6917" width="5.83203125" style="10" customWidth="1"/>
    <col min="6918" max="6918" width="5" style="10" customWidth="1"/>
    <col min="6919" max="6919" width="7.1640625" style="10" customWidth="1"/>
    <col min="6920" max="6920" width="6.6640625" style="10" customWidth="1"/>
    <col min="6921" max="6921" width="7.1640625" style="10" customWidth="1"/>
    <col min="6922" max="6922" width="6.5" style="10" customWidth="1"/>
    <col min="6923" max="6923" width="6.1640625" style="10" customWidth="1"/>
    <col min="6924" max="6925" width="7.83203125" style="10" customWidth="1"/>
    <col min="6926" max="6926" width="8.83203125" style="10" customWidth="1"/>
    <col min="6927" max="6927" width="8" style="10" customWidth="1"/>
    <col min="6928" max="6928" width="16" style="10" customWidth="1"/>
    <col min="6929" max="6929" width="25.33203125" style="10" customWidth="1"/>
    <col min="6930" max="6930" width="15.5" style="10" customWidth="1"/>
    <col min="6931" max="6931" width="21.6640625" style="10" customWidth="1"/>
    <col min="6932" max="6932" width="5.83203125" style="10" customWidth="1"/>
    <col min="6933" max="6933" width="15.1640625" style="10" customWidth="1"/>
    <col min="6934" max="6936" width="13.33203125" style="10" customWidth="1"/>
    <col min="6937" max="6937" width="16.33203125" style="10" customWidth="1"/>
    <col min="6938" max="6940" width="13.33203125" style="10" customWidth="1"/>
    <col min="6941" max="6941" width="20" style="10" customWidth="1"/>
    <col min="6942" max="6942" width="20.83203125" style="10" customWidth="1"/>
    <col min="6943" max="6943" width="18.6640625" style="10" customWidth="1"/>
    <col min="6944" max="7169" width="12" style="10"/>
    <col min="7170" max="7170" width="17.5" style="10" customWidth="1"/>
    <col min="7171" max="7171" width="7.1640625" style="10" customWidth="1"/>
    <col min="7172" max="7172" width="7.5" style="10" customWidth="1"/>
    <col min="7173" max="7173" width="5.83203125" style="10" customWidth="1"/>
    <col min="7174" max="7174" width="5" style="10" customWidth="1"/>
    <col min="7175" max="7175" width="7.1640625" style="10" customWidth="1"/>
    <col min="7176" max="7176" width="6.6640625" style="10" customWidth="1"/>
    <col min="7177" max="7177" width="7.1640625" style="10" customWidth="1"/>
    <col min="7178" max="7178" width="6.5" style="10" customWidth="1"/>
    <col min="7179" max="7179" width="6.1640625" style="10" customWidth="1"/>
    <col min="7180" max="7181" width="7.83203125" style="10" customWidth="1"/>
    <col min="7182" max="7182" width="8.83203125" style="10" customWidth="1"/>
    <col min="7183" max="7183" width="8" style="10" customWidth="1"/>
    <col min="7184" max="7184" width="16" style="10" customWidth="1"/>
    <col min="7185" max="7185" width="25.33203125" style="10" customWidth="1"/>
    <col min="7186" max="7186" width="15.5" style="10" customWidth="1"/>
    <col min="7187" max="7187" width="21.6640625" style="10" customWidth="1"/>
    <col min="7188" max="7188" width="5.83203125" style="10" customWidth="1"/>
    <col min="7189" max="7189" width="15.1640625" style="10" customWidth="1"/>
    <col min="7190" max="7192" width="13.33203125" style="10" customWidth="1"/>
    <col min="7193" max="7193" width="16.33203125" style="10" customWidth="1"/>
    <col min="7194" max="7196" width="13.33203125" style="10" customWidth="1"/>
    <col min="7197" max="7197" width="20" style="10" customWidth="1"/>
    <col min="7198" max="7198" width="20.83203125" style="10" customWidth="1"/>
    <col min="7199" max="7199" width="18.6640625" style="10" customWidth="1"/>
    <col min="7200" max="7425" width="12" style="10"/>
    <col min="7426" max="7426" width="17.5" style="10" customWidth="1"/>
    <col min="7427" max="7427" width="7.1640625" style="10" customWidth="1"/>
    <col min="7428" max="7428" width="7.5" style="10" customWidth="1"/>
    <col min="7429" max="7429" width="5.83203125" style="10" customWidth="1"/>
    <col min="7430" max="7430" width="5" style="10" customWidth="1"/>
    <col min="7431" max="7431" width="7.1640625" style="10" customWidth="1"/>
    <col min="7432" max="7432" width="6.6640625" style="10" customWidth="1"/>
    <col min="7433" max="7433" width="7.1640625" style="10" customWidth="1"/>
    <col min="7434" max="7434" width="6.5" style="10" customWidth="1"/>
    <col min="7435" max="7435" width="6.1640625" style="10" customWidth="1"/>
    <col min="7436" max="7437" width="7.83203125" style="10" customWidth="1"/>
    <col min="7438" max="7438" width="8.83203125" style="10" customWidth="1"/>
    <col min="7439" max="7439" width="8" style="10" customWidth="1"/>
    <col min="7440" max="7440" width="16" style="10" customWidth="1"/>
    <col min="7441" max="7441" width="25.33203125" style="10" customWidth="1"/>
    <col min="7442" max="7442" width="15.5" style="10" customWidth="1"/>
    <col min="7443" max="7443" width="21.6640625" style="10" customWidth="1"/>
    <col min="7444" max="7444" width="5.83203125" style="10" customWidth="1"/>
    <col min="7445" max="7445" width="15.1640625" style="10" customWidth="1"/>
    <col min="7446" max="7448" width="13.33203125" style="10" customWidth="1"/>
    <col min="7449" max="7449" width="16.33203125" style="10" customWidth="1"/>
    <col min="7450" max="7452" width="13.33203125" style="10" customWidth="1"/>
    <col min="7453" max="7453" width="20" style="10" customWidth="1"/>
    <col min="7454" max="7454" width="20.83203125" style="10" customWidth="1"/>
    <col min="7455" max="7455" width="18.6640625" style="10" customWidth="1"/>
    <col min="7456" max="7681" width="12" style="10"/>
    <col min="7682" max="7682" width="17.5" style="10" customWidth="1"/>
    <col min="7683" max="7683" width="7.1640625" style="10" customWidth="1"/>
    <col min="7684" max="7684" width="7.5" style="10" customWidth="1"/>
    <col min="7685" max="7685" width="5.83203125" style="10" customWidth="1"/>
    <col min="7686" max="7686" width="5" style="10" customWidth="1"/>
    <col min="7687" max="7687" width="7.1640625" style="10" customWidth="1"/>
    <col min="7688" max="7688" width="6.6640625" style="10" customWidth="1"/>
    <col min="7689" max="7689" width="7.1640625" style="10" customWidth="1"/>
    <col min="7690" max="7690" width="6.5" style="10" customWidth="1"/>
    <col min="7691" max="7691" width="6.1640625" style="10" customWidth="1"/>
    <col min="7692" max="7693" width="7.83203125" style="10" customWidth="1"/>
    <col min="7694" max="7694" width="8.83203125" style="10" customWidth="1"/>
    <col min="7695" max="7695" width="8" style="10" customWidth="1"/>
    <col min="7696" max="7696" width="16" style="10" customWidth="1"/>
    <col min="7697" max="7697" width="25.33203125" style="10" customWidth="1"/>
    <col min="7698" max="7698" width="15.5" style="10" customWidth="1"/>
    <col min="7699" max="7699" width="21.6640625" style="10" customWidth="1"/>
    <col min="7700" max="7700" width="5.83203125" style="10" customWidth="1"/>
    <col min="7701" max="7701" width="15.1640625" style="10" customWidth="1"/>
    <col min="7702" max="7704" width="13.33203125" style="10" customWidth="1"/>
    <col min="7705" max="7705" width="16.33203125" style="10" customWidth="1"/>
    <col min="7706" max="7708" width="13.33203125" style="10" customWidth="1"/>
    <col min="7709" max="7709" width="20" style="10" customWidth="1"/>
    <col min="7710" max="7710" width="20.83203125" style="10" customWidth="1"/>
    <col min="7711" max="7711" width="18.6640625" style="10" customWidth="1"/>
    <col min="7712" max="7937" width="12" style="10"/>
    <col min="7938" max="7938" width="17.5" style="10" customWidth="1"/>
    <col min="7939" max="7939" width="7.1640625" style="10" customWidth="1"/>
    <col min="7940" max="7940" width="7.5" style="10" customWidth="1"/>
    <col min="7941" max="7941" width="5.83203125" style="10" customWidth="1"/>
    <col min="7942" max="7942" width="5" style="10" customWidth="1"/>
    <col min="7943" max="7943" width="7.1640625" style="10" customWidth="1"/>
    <col min="7944" max="7944" width="6.6640625" style="10" customWidth="1"/>
    <col min="7945" max="7945" width="7.1640625" style="10" customWidth="1"/>
    <col min="7946" max="7946" width="6.5" style="10" customWidth="1"/>
    <col min="7947" max="7947" width="6.1640625" style="10" customWidth="1"/>
    <col min="7948" max="7949" width="7.83203125" style="10" customWidth="1"/>
    <col min="7950" max="7950" width="8.83203125" style="10" customWidth="1"/>
    <col min="7951" max="7951" width="8" style="10" customWidth="1"/>
    <col min="7952" max="7952" width="16" style="10" customWidth="1"/>
    <col min="7953" max="7953" width="25.33203125" style="10" customWidth="1"/>
    <col min="7954" max="7954" width="15.5" style="10" customWidth="1"/>
    <col min="7955" max="7955" width="21.6640625" style="10" customWidth="1"/>
    <col min="7956" max="7956" width="5.83203125" style="10" customWidth="1"/>
    <col min="7957" max="7957" width="15.1640625" style="10" customWidth="1"/>
    <col min="7958" max="7960" width="13.33203125" style="10" customWidth="1"/>
    <col min="7961" max="7961" width="16.33203125" style="10" customWidth="1"/>
    <col min="7962" max="7964" width="13.33203125" style="10" customWidth="1"/>
    <col min="7965" max="7965" width="20" style="10" customWidth="1"/>
    <col min="7966" max="7966" width="20.83203125" style="10" customWidth="1"/>
    <col min="7967" max="7967" width="18.6640625" style="10" customWidth="1"/>
    <col min="7968" max="8193" width="12" style="10"/>
    <col min="8194" max="8194" width="17.5" style="10" customWidth="1"/>
    <col min="8195" max="8195" width="7.1640625" style="10" customWidth="1"/>
    <col min="8196" max="8196" width="7.5" style="10" customWidth="1"/>
    <col min="8197" max="8197" width="5.83203125" style="10" customWidth="1"/>
    <col min="8198" max="8198" width="5" style="10" customWidth="1"/>
    <col min="8199" max="8199" width="7.1640625" style="10" customWidth="1"/>
    <col min="8200" max="8200" width="6.6640625" style="10" customWidth="1"/>
    <col min="8201" max="8201" width="7.1640625" style="10" customWidth="1"/>
    <col min="8202" max="8202" width="6.5" style="10" customWidth="1"/>
    <col min="8203" max="8203" width="6.1640625" style="10" customWidth="1"/>
    <col min="8204" max="8205" width="7.83203125" style="10" customWidth="1"/>
    <col min="8206" max="8206" width="8.83203125" style="10" customWidth="1"/>
    <col min="8207" max="8207" width="8" style="10" customWidth="1"/>
    <col min="8208" max="8208" width="16" style="10" customWidth="1"/>
    <col min="8209" max="8209" width="25.33203125" style="10" customWidth="1"/>
    <col min="8210" max="8210" width="15.5" style="10" customWidth="1"/>
    <col min="8211" max="8211" width="21.6640625" style="10" customWidth="1"/>
    <col min="8212" max="8212" width="5.83203125" style="10" customWidth="1"/>
    <col min="8213" max="8213" width="15.1640625" style="10" customWidth="1"/>
    <col min="8214" max="8216" width="13.33203125" style="10" customWidth="1"/>
    <col min="8217" max="8217" width="16.33203125" style="10" customWidth="1"/>
    <col min="8218" max="8220" width="13.33203125" style="10" customWidth="1"/>
    <col min="8221" max="8221" width="20" style="10" customWidth="1"/>
    <col min="8222" max="8222" width="20.83203125" style="10" customWidth="1"/>
    <col min="8223" max="8223" width="18.6640625" style="10" customWidth="1"/>
    <col min="8224" max="8449" width="12" style="10"/>
    <col min="8450" max="8450" width="17.5" style="10" customWidth="1"/>
    <col min="8451" max="8451" width="7.1640625" style="10" customWidth="1"/>
    <col min="8452" max="8452" width="7.5" style="10" customWidth="1"/>
    <col min="8453" max="8453" width="5.83203125" style="10" customWidth="1"/>
    <col min="8454" max="8454" width="5" style="10" customWidth="1"/>
    <col min="8455" max="8455" width="7.1640625" style="10" customWidth="1"/>
    <col min="8456" max="8456" width="6.6640625" style="10" customWidth="1"/>
    <col min="8457" max="8457" width="7.1640625" style="10" customWidth="1"/>
    <col min="8458" max="8458" width="6.5" style="10" customWidth="1"/>
    <col min="8459" max="8459" width="6.1640625" style="10" customWidth="1"/>
    <col min="8460" max="8461" width="7.83203125" style="10" customWidth="1"/>
    <col min="8462" max="8462" width="8.83203125" style="10" customWidth="1"/>
    <col min="8463" max="8463" width="8" style="10" customWidth="1"/>
    <col min="8464" max="8464" width="16" style="10" customWidth="1"/>
    <col min="8465" max="8465" width="25.33203125" style="10" customWidth="1"/>
    <col min="8466" max="8466" width="15.5" style="10" customWidth="1"/>
    <col min="8467" max="8467" width="21.6640625" style="10" customWidth="1"/>
    <col min="8468" max="8468" width="5.83203125" style="10" customWidth="1"/>
    <col min="8469" max="8469" width="15.1640625" style="10" customWidth="1"/>
    <col min="8470" max="8472" width="13.33203125" style="10" customWidth="1"/>
    <col min="8473" max="8473" width="16.33203125" style="10" customWidth="1"/>
    <col min="8474" max="8476" width="13.33203125" style="10" customWidth="1"/>
    <col min="8477" max="8477" width="20" style="10" customWidth="1"/>
    <col min="8478" max="8478" width="20.83203125" style="10" customWidth="1"/>
    <col min="8479" max="8479" width="18.6640625" style="10" customWidth="1"/>
    <col min="8480" max="8705" width="12" style="10"/>
    <col min="8706" max="8706" width="17.5" style="10" customWidth="1"/>
    <col min="8707" max="8707" width="7.1640625" style="10" customWidth="1"/>
    <col min="8708" max="8708" width="7.5" style="10" customWidth="1"/>
    <col min="8709" max="8709" width="5.83203125" style="10" customWidth="1"/>
    <col min="8710" max="8710" width="5" style="10" customWidth="1"/>
    <col min="8711" max="8711" width="7.1640625" style="10" customWidth="1"/>
    <col min="8712" max="8712" width="6.6640625" style="10" customWidth="1"/>
    <col min="8713" max="8713" width="7.1640625" style="10" customWidth="1"/>
    <col min="8714" max="8714" width="6.5" style="10" customWidth="1"/>
    <col min="8715" max="8715" width="6.1640625" style="10" customWidth="1"/>
    <col min="8716" max="8717" width="7.83203125" style="10" customWidth="1"/>
    <col min="8718" max="8718" width="8.83203125" style="10" customWidth="1"/>
    <col min="8719" max="8719" width="8" style="10" customWidth="1"/>
    <col min="8720" max="8720" width="16" style="10" customWidth="1"/>
    <col min="8721" max="8721" width="25.33203125" style="10" customWidth="1"/>
    <col min="8722" max="8722" width="15.5" style="10" customWidth="1"/>
    <col min="8723" max="8723" width="21.6640625" style="10" customWidth="1"/>
    <col min="8724" max="8724" width="5.83203125" style="10" customWidth="1"/>
    <col min="8725" max="8725" width="15.1640625" style="10" customWidth="1"/>
    <col min="8726" max="8728" width="13.33203125" style="10" customWidth="1"/>
    <col min="8729" max="8729" width="16.33203125" style="10" customWidth="1"/>
    <col min="8730" max="8732" width="13.33203125" style="10" customWidth="1"/>
    <col min="8733" max="8733" width="20" style="10" customWidth="1"/>
    <col min="8734" max="8734" width="20.83203125" style="10" customWidth="1"/>
    <col min="8735" max="8735" width="18.6640625" style="10" customWidth="1"/>
    <col min="8736" max="8961" width="12" style="10"/>
    <col min="8962" max="8962" width="17.5" style="10" customWidth="1"/>
    <col min="8963" max="8963" width="7.1640625" style="10" customWidth="1"/>
    <col min="8964" max="8964" width="7.5" style="10" customWidth="1"/>
    <col min="8965" max="8965" width="5.83203125" style="10" customWidth="1"/>
    <col min="8966" max="8966" width="5" style="10" customWidth="1"/>
    <col min="8967" max="8967" width="7.1640625" style="10" customWidth="1"/>
    <col min="8968" max="8968" width="6.6640625" style="10" customWidth="1"/>
    <col min="8969" max="8969" width="7.1640625" style="10" customWidth="1"/>
    <col min="8970" max="8970" width="6.5" style="10" customWidth="1"/>
    <col min="8971" max="8971" width="6.1640625" style="10" customWidth="1"/>
    <col min="8972" max="8973" width="7.83203125" style="10" customWidth="1"/>
    <col min="8974" max="8974" width="8.83203125" style="10" customWidth="1"/>
    <col min="8975" max="8975" width="8" style="10" customWidth="1"/>
    <col min="8976" max="8976" width="16" style="10" customWidth="1"/>
    <col min="8977" max="8977" width="25.33203125" style="10" customWidth="1"/>
    <col min="8978" max="8978" width="15.5" style="10" customWidth="1"/>
    <col min="8979" max="8979" width="21.6640625" style="10" customWidth="1"/>
    <col min="8980" max="8980" width="5.83203125" style="10" customWidth="1"/>
    <col min="8981" max="8981" width="15.1640625" style="10" customWidth="1"/>
    <col min="8982" max="8984" width="13.33203125" style="10" customWidth="1"/>
    <col min="8985" max="8985" width="16.33203125" style="10" customWidth="1"/>
    <col min="8986" max="8988" width="13.33203125" style="10" customWidth="1"/>
    <col min="8989" max="8989" width="20" style="10" customWidth="1"/>
    <col min="8990" max="8990" width="20.83203125" style="10" customWidth="1"/>
    <col min="8991" max="8991" width="18.6640625" style="10" customWidth="1"/>
    <col min="8992" max="9217" width="12" style="10"/>
    <col min="9218" max="9218" width="17.5" style="10" customWidth="1"/>
    <col min="9219" max="9219" width="7.1640625" style="10" customWidth="1"/>
    <col min="9220" max="9220" width="7.5" style="10" customWidth="1"/>
    <col min="9221" max="9221" width="5.83203125" style="10" customWidth="1"/>
    <col min="9222" max="9222" width="5" style="10" customWidth="1"/>
    <col min="9223" max="9223" width="7.1640625" style="10" customWidth="1"/>
    <col min="9224" max="9224" width="6.6640625" style="10" customWidth="1"/>
    <col min="9225" max="9225" width="7.1640625" style="10" customWidth="1"/>
    <col min="9226" max="9226" width="6.5" style="10" customWidth="1"/>
    <col min="9227" max="9227" width="6.1640625" style="10" customWidth="1"/>
    <col min="9228" max="9229" width="7.83203125" style="10" customWidth="1"/>
    <col min="9230" max="9230" width="8.83203125" style="10" customWidth="1"/>
    <col min="9231" max="9231" width="8" style="10" customWidth="1"/>
    <col min="9232" max="9232" width="16" style="10" customWidth="1"/>
    <col min="9233" max="9233" width="25.33203125" style="10" customWidth="1"/>
    <col min="9234" max="9234" width="15.5" style="10" customWidth="1"/>
    <col min="9235" max="9235" width="21.6640625" style="10" customWidth="1"/>
    <col min="9236" max="9236" width="5.83203125" style="10" customWidth="1"/>
    <col min="9237" max="9237" width="15.1640625" style="10" customWidth="1"/>
    <col min="9238" max="9240" width="13.33203125" style="10" customWidth="1"/>
    <col min="9241" max="9241" width="16.33203125" style="10" customWidth="1"/>
    <col min="9242" max="9244" width="13.33203125" style="10" customWidth="1"/>
    <col min="9245" max="9245" width="20" style="10" customWidth="1"/>
    <col min="9246" max="9246" width="20.83203125" style="10" customWidth="1"/>
    <col min="9247" max="9247" width="18.6640625" style="10" customWidth="1"/>
    <col min="9248" max="9473" width="12" style="10"/>
    <col min="9474" max="9474" width="17.5" style="10" customWidth="1"/>
    <col min="9475" max="9475" width="7.1640625" style="10" customWidth="1"/>
    <col min="9476" max="9476" width="7.5" style="10" customWidth="1"/>
    <col min="9477" max="9477" width="5.83203125" style="10" customWidth="1"/>
    <col min="9478" max="9478" width="5" style="10" customWidth="1"/>
    <col min="9479" max="9479" width="7.1640625" style="10" customWidth="1"/>
    <col min="9480" max="9480" width="6.6640625" style="10" customWidth="1"/>
    <col min="9481" max="9481" width="7.1640625" style="10" customWidth="1"/>
    <col min="9482" max="9482" width="6.5" style="10" customWidth="1"/>
    <col min="9483" max="9483" width="6.1640625" style="10" customWidth="1"/>
    <col min="9484" max="9485" width="7.83203125" style="10" customWidth="1"/>
    <col min="9486" max="9486" width="8.83203125" style="10" customWidth="1"/>
    <col min="9487" max="9487" width="8" style="10" customWidth="1"/>
    <col min="9488" max="9488" width="16" style="10" customWidth="1"/>
    <col min="9489" max="9489" width="25.33203125" style="10" customWidth="1"/>
    <col min="9490" max="9490" width="15.5" style="10" customWidth="1"/>
    <col min="9491" max="9491" width="21.6640625" style="10" customWidth="1"/>
    <col min="9492" max="9492" width="5.83203125" style="10" customWidth="1"/>
    <col min="9493" max="9493" width="15.1640625" style="10" customWidth="1"/>
    <col min="9494" max="9496" width="13.33203125" style="10" customWidth="1"/>
    <col min="9497" max="9497" width="16.33203125" style="10" customWidth="1"/>
    <col min="9498" max="9500" width="13.33203125" style="10" customWidth="1"/>
    <col min="9501" max="9501" width="20" style="10" customWidth="1"/>
    <col min="9502" max="9502" width="20.83203125" style="10" customWidth="1"/>
    <col min="9503" max="9503" width="18.6640625" style="10" customWidth="1"/>
    <col min="9504" max="9729" width="12" style="10"/>
    <col min="9730" max="9730" width="17.5" style="10" customWidth="1"/>
    <col min="9731" max="9731" width="7.1640625" style="10" customWidth="1"/>
    <col min="9732" max="9732" width="7.5" style="10" customWidth="1"/>
    <col min="9733" max="9733" width="5.83203125" style="10" customWidth="1"/>
    <col min="9734" max="9734" width="5" style="10" customWidth="1"/>
    <col min="9735" max="9735" width="7.1640625" style="10" customWidth="1"/>
    <col min="9736" max="9736" width="6.6640625" style="10" customWidth="1"/>
    <col min="9737" max="9737" width="7.1640625" style="10" customWidth="1"/>
    <col min="9738" max="9738" width="6.5" style="10" customWidth="1"/>
    <col min="9739" max="9739" width="6.1640625" style="10" customWidth="1"/>
    <col min="9740" max="9741" width="7.83203125" style="10" customWidth="1"/>
    <col min="9742" max="9742" width="8.83203125" style="10" customWidth="1"/>
    <col min="9743" max="9743" width="8" style="10" customWidth="1"/>
    <col min="9744" max="9744" width="16" style="10" customWidth="1"/>
    <col min="9745" max="9745" width="25.33203125" style="10" customWidth="1"/>
    <col min="9746" max="9746" width="15.5" style="10" customWidth="1"/>
    <col min="9747" max="9747" width="21.6640625" style="10" customWidth="1"/>
    <col min="9748" max="9748" width="5.83203125" style="10" customWidth="1"/>
    <col min="9749" max="9749" width="15.1640625" style="10" customWidth="1"/>
    <col min="9750" max="9752" width="13.33203125" style="10" customWidth="1"/>
    <col min="9753" max="9753" width="16.33203125" style="10" customWidth="1"/>
    <col min="9754" max="9756" width="13.33203125" style="10" customWidth="1"/>
    <col min="9757" max="9757" width="20" style="10" customWidth="1"/>
    <col min="9758" max="9758" width="20.83203125" style="10" customWidth="1"/>
    <col min="9759" max="9759" width="18.6640625" style="10" customWidth="1"/>
    <col min="9760" max="9985" width="12" style="10"/>
    <col min="9986" max="9986" width="17.5" style="10" customWidth="1"/>
    <col min="9987" max="9987" width="7.1640625" style="10" customWidth="1"/>
    <col min="9988" max="9988" width="7.5" style="10" customWidth="1"/>
    <col min="9989" max="9989" width="5.83203125" style="10" customWidth="1"/>
    <col min="9990" max="9990" width="5" style="10" customWidth="1"/>
    <col min="9991" max="9991" width="7.1640625" style="10" customWidth="1"/>
    <col min="9992" max="9992" width="6.6640625" style="10" customWidth="1"/>
    <col min="9993" max="9993" width="7.1640625" style="10" customWidth="1"/>
    <col min="9994" max="9994" width="6.5" style="10" customWidth="1"/>
    <col min="9995" max="9995" width="6.1640625" style="10" customWidth="1"/>
    <col min="9996" max="9997" width="7.83203125" style="10" customWidth="1"/>
    <col min="9998" max="9998" width="8.83203125" style="10" customWidth="1"/>
    <col min="9999" max="9999" width="8" style="10" customWidth="1"/>
    <col min="10000" max="10000" width="16" style="10" customWidth="1"/>
    <col min="10001" max="10001" width="25.33203125" style="10" customWidth="1"/>
    <col min="10002" max="10002" width="15.5" style="10" customWidth="1"/>
    <col min="10003" max="10003" width="21.6640625" style="10" customWidth="1"/>
    <col min="10004" max="10004" width="5.83203125" style="10" customWidth="1"/>
    <col min="10005" max="10005" width="15.1640625" style="10" customWidth="1"/>
    <col min="10006" max="10008" width="13.33203125" style="10" customWidth="1"/>
    <col min="10009" max="10009" width="16.33203125" style="10" customWidth="1"/>
    <col min="10010" max="10012" width="13.33203125" style="10" customWidth="1"/>
    <col min="10013" max="10013" width="20" style="10" customWidth="1"/>
    <col min="10014" max="10014" width="20.83203125" style="10" customWidth="1"/>
    <col min="10015" max="10015" width="18.6640625" style="10" customWidth="1"/>
    <col min="10016" max="10241" width="12" style="10"/>
    <col min="10242" max="10242" width="17.5" style="10" customWidth="1"/>
    <col min="10243" max="10243" width="7.1640625" style="10" customWidth="1"/>
    <col min="10244" max="10244" width="7.5" style="10" customWidth="1"/>
    <col min="10245" max="10245" width="5.83203125" style="10" customWidth="1"/>
    <col min="10246" max="10246" width="5" style="10" customWidth="1"/>
    <col min="10247" max="10247" width="7.1640625" style="10" customWidth="1"/>
    <col min="10248" max="10248" width="6.6640625" style="10" customWidth="1"/>
    <col min="10249" max="10249" width="7.1640625" style="10" customWidth="1"/>
    <col min="10250" max="10250" width="6.5" style="10" customWidth="1"/>
    <col min="10251" max="10251" width="6.1640625" style="10" customWidth="1"/>
    <col min="10252" max="10253" width="7.83203125" style="10" customWidth="1"/>
    <col min="10254" max="10254" width="8.83203125" style="10" customWidth="1"/>
    <col min="10255" max="10255" width="8" style="10" customWidth="1"/>
    <col min="10256" max="10256" width="16" style="10" customWidth="1"/>
    <col min="10257" max="10257" width="25.33203125" style="10" customWidth="1"/>
    <col min="10258" max="10258" width="15.5" style="10" customWidth="1"/>
    <col min="10259" max="10259" width="21.6640625" style="10" customWidth="1"/>
    <col min="10260" max="10260" width="5.83203125" style="10" customWidth="1"/>
    <col min="10261" max="10261" width="15.1640625" style="10" customWidth="1"/>
    <col min="10262" max="10264" width="13.33203125" style="10" customWidth="1"/>
    <col min="10265" max="10265" width="16.33203125" style="10" customWidth="1"/>
    <col min="10266" max="10268" width="13.33203125" style="10" customWidth="1"/>
    <col min="10269" max="10269" width="20" style="10" customWidth="1"/>
    <col min="10270" max="10270" width="20.83203125" style="10" customWidth="1"/>
    <col min="10271" max="10271" width="18.6640625" style="10" customWidth="1"/>
    <col min="10272" max="10497" width="12" style="10"/>
    <col min="10498" max="10498" width="17.5" style="10" customWidth="1"/>
    <col min="10499" max="10499" width="7.1640625" style="10" customWidth="1"/>
    <col min="10500" max="10500" width="7.5" style="10" customWidth="1"/>
    <col min="10501" max="10501" width="5.83203125" style="10" customWidth="1"/>
    <col min="10502" max="10502" width="5" style="10" customWidth="1"/>
    <col min="10503" max="10503" width="7.1640625" style="10" customWidth="1"/>
    <col min="10504" max="10504" width="6.6640625" style="10" customWidth="1"/>
    <col min="10505" max="10505" width="7.1640625" style="10" customWidth="1"/>
    <col min="10506" max="10506" width="6.5" style="10" customWidth="1"/>
    <col min="10507" max="10507" width="6.1640625" style="10" customWidth="1"/>
    <col min="10508" max="10509" width="7.83203125" style="10" customWidth="1"/>
    <col min="10510" max="10510" width="8.83203125" style="10" customWidth="1"/>
    <col min="10511" max="10511" width="8" style="10" customWidth="1"/>
    <col min="10512" max="10512" width="16" style="10" customWidth="1"/>
    <col min="10513" max="10513" width="25.33203125" style="10" customWidth="1"/>
    <col min="10514" max="10514" width="15.5" style="10" customWidth="1"/>
    <col min="10515" max="10515" width="21.6640625" style="10" customWidth="1"/>
    <col min="10516" max="10516" width="5.83203125" style="10" customWidth="1"/>
    <col min="10517" max="10517" width="15.1640625" style="10" customWidth="1"/>
    <col min="10518" max="10520" width="13.33203125" style="10" customWidth="1"/>
    <col min="10521" max="10521" width="16.33203125" style="10" customWidth="1"/>
    <col min="10522" max="10524" width="13.33203125" style="10" customWidth="1"/>
    <col min="10525" max="10525" width="20" style="10" customWidth="1"/>
    <col min="10526" max="10526" width="20.83203125" style="10" customWidth="1"/>
    <col min="10527" max="10527" width="18.6640625" style="10" customWidth="1"/>
    <col min="10528" max="10753" width="12" style="10"/>
    <col min="10754" max="10754" width="17.5" style="10" customWidth="1"/>
    <col min="10755" max="10755" width="7.1640625" style="10" customWidth="1"/>
    <col min="10756" max="10756" width="7.5" style="10" customWidth="1"/>
    <col min="10757" max="10757" width="5.83203125" style="10" customWidth="1"/>
    <col min="10758" max="10758" width="5" style="10" customWidth="1"/>
    <col min="10759" max="10759" width="7.1640625" style="10" customWidth="1"/>
    <col min="10760" max="10760" width="6.6640625" style="10" customWidth="1"/>
    <col min="10761" max="10761" width="7.1640625" style="10" customWidth="1"/>
    <col min="10762" max="10762" width="6.5" style="10" customWidth="1"/>
    <col min="10763" max="10763" width="6.1640625" style="10" customWidth="1"/>
    <col min="10764" max="10765" width="7.83203125" style="10" customWidth="1"/>
    <col min="10766" max="10766" width="8.83203125" style="10" customWidth="1"/>
    <col min="10767" max="10767" width="8" style="10" customWidth="1"/>
    <col min="10768" max="10768" width="16" style="10" customWidth="1"/>
    <col min="10769" max="10769" width="25.33203125" style="10" customWidth="1"/>
    <col min="10770" max="10770" width="15.5" style="10" customWidth="1"/>
    <col min="10771" max="10771" width="21.6640625" style="10" customWidth="1"/>
    <col min="10772" max="10772" width="5.83203125" style="10" customWidth="1"/>
    <col min="10773" max="10773" width="15.1640625" style="10" customWidth="1"/>
    <col min="10774" max="10776" width="13.33203125" style="10" customWidth="1"/>
    <col min="10777" max="10777" width="16.33203125" style="10" customWidth="1"/>
    <col min="10778" max="10780" width="13.33203125" style="10" customWidth="1"/>
    <col min="10781" max="10781" width="20" style="10" customWidth="1"/>
    <col min="10782" max="10782" width="20.83203125" style="10" customWidth="1"/>
    <col min="10783" max="10783" width="18.6640625" style="10" customWidth="1"/>
    <col min="10784" max="11009" width="12" style="10"/>
    <col min="11010" max="11010" width="17.5" style="10" customWidth="1"/>
    <col min="11011" max="11011" width="7.1640625" style="10" customWidth="1"/>
    <col min="11012" max="11012" width="7.5" style="10" customWidth="1"/>
    <col min="11013" max="11013" width="5.83203125" style="10" customWidth="1"/>
    <col min="11014" max="11014" width="5" style="10" customWidth="1"/>
    <col min="11015" max="11015" width="7.1640625" style="10" customWidth="1"/>
    <col min="11016" max="11016" width="6.6640625" style="10" customWidth="1"/>
    <col min="11017" max="11017" width="7.1640625" style="10" customWidth="1"/>
    <col min="11018" max="11018" width="6.5" style="10" customWidth="1"/>
    <col min="11019" max="11019" width="6.1640625" style="10" customWidth="1"/>
    <col min="11020" max="11021" width="7.83203125" style="10" customWidth="1"/>
    <col min="11022" max="11022" width="8.83203125" style="10" customWidth="1"/>
    <col min="11023" max="11023" width="8" style="10" customWidth="1"/>
    <col min="11024" max="11024" width="16" style="10" customWidth="1"/>
    <col min="11025" max="11025" width="25.33203125" style="10" customWidth="1"/>
    <col min="11026" max="11026" width="15.5" style="10" customWidth="1"/>
    <col min="11027" max="11027" width="21.6640625" style="10" customWidth="1"/>
    <col min="11028" max="11028" width="5.83203125" style="10" customWidth="1"/>
    <col min="11029" max="11029" width="15.1640625" style="10" customWidth="1"/>
    <col min="11030" max="11032" width="13.33203125" style="10" customWidth="1"/>
    <col min="11033" max="11033" width="16.33203125" style="10" customWidth="1"/>
    <col min="11034" max="11036" width="13.33203125" style="10" customWidth="1"/>
    <col min="11037" max="11037" width="20" style="10" customWidth="1"/>
    <col min="11038" max="11038" width="20.83203125" style="10" customWidth="1"/>
    <col min="11039" max="11039" width="18.6640625" style="10" customWidth="1"/>
    <col min="11040" max="11265" width="12" style="10"/>
    <col min="11266" max="11266" width="17.5" style="10" customWidth="1"/>
    <col min="11267" max="11267" width="7.1640625" style="10" customWidth="1"/>
    <col min="11268" max="11268" width="7.5" style="10" customWidth="1"/>
    <col min="11269" max="11269" width="5.83203125" style="10" customWidth="1"/>
    <col min="11270" max="11270" width="5" style="10" customWidth="1"/>
    <col min="11271" max="11271" width="7.1640625" style="10" customWidth="1"/>
    <col min="11272" max="11272" width="6.6640625" style="10" customWidth="1"/>
    <col min="11273" max="11273" width="7.1640625" style="10" customWidth="1"/>
    <col min="11274" max="11274" width="6.5" style="10" customWidth="1"/>
    <col min="11275" max="11275" width="6.1640625" style="10" customWidth="1"/>
    <col min="11276" max="11277" width="7.83203125" style="10" customWidth="1"/>
    <col min="11278" max="11278" width="8.83203125" style="10" customWidth="1"/>
    <col min="11279" max="11279" width="8" style="10" customWidth="1"/>
    <col min="11280" max="11280" width="16" style="10" customWidth="1"/>
    <col min="11281" max="11281" width="25.33203125" style="10" customWidth="1"/>
    <col min="11282" max="11282" width="15.5" style="10" customWidth="1"/>
    <col min="11283" max="11283" width="21.6640625" style="10" customWidth="1"/>
    <col min="11284" max="11284" width="5.83203125" style="10" customWidth="1"/>
    <col min="11285" max="11285" width="15.1640625" style="10" customWidth="1"/>
    <col min="11286" max="11288" width="13.33203125" style="10" customWidth="1"/>
    <col min="11289" max="11289" width="16.33203125" style="10" customWidth="1"/>
    <col min="11290" max="11292" width="13.33203125" style="10" customWidth="1"/>
    <col min="11293" max="11293" width="20" style="10" customWidth="1"/>
    <col min="11294" max="11294" width="20.83203125" style="10" customWidth="1"/>
    <col min="11295" max="11295" width="18.6640625" style="10" customWidth="1"/>
    <col min="11296" max="11521" width="12" style="10"/>
    <col min="11522" max="11522" width="17.5" style="10" customWidth="1"/>
    <col min="11523" max="11523" width="7.1640625" style="10" customWidth="1"/>
    <col min="11524" max="11524" width="7.5" style="10" customWidth="1"/>
    <col min="11525" max="11525" width="5.83203125" style="10" customWidth="1"/>
    <col min="11526" max="11526" width="5" style="10" customWidth="1"/>
    <col min="11527" max="11527" width="7.1640625" style="10" customWidth="1"/>
    <col min="11528" max="11528" width="6.6640625" style="10" customWidth="1"/>
    <col min="11529" max="11529" width="7.1640625" style="10" customWidth="1"/>
    <col min="11530" max="11530" width="6.5" style="10" customWidth="1"/>
    <col min="11531" max="11531" width="6.1640625" style="10" customWidth="1"/>
    <col min="11532" max="11533" width="7.83203125" style="10" customWidth="1"/>
    <col min="11534" max="11534" width="8.83203125" style="10" customWidth="1"/>
    <col min="11535" max="11535" width="8" style="10" customWidth="1"/>
    <col min="11536" max="11536" width="16" style="10" customWidth="1"/>
    <col min="11537" max="11537" width="25.33203125" style="10" customWidth="1"/>
    <col min="11538" max="11538" width="15.5" style="10" customWidth="1"/>
    <col min="11539" max="11539" width="21.6640625" style="10" customWidth="1"/>
    <col min="11540" max="11540" width="5.83203125" style="10" customWidth="1"/>
    <col min="11541" max="11541" width="15.1640625" style="10" customWidth="1"/>
    <col min="11542" max="11544" width="13.33203125" style="10" customWidth="1"/>
    <col min="11545" max="11545" width="16.33203125" style="10" customWidth="1"/>
    <col min="11546" max="11548" width="13.33203125" style="10" customWidth="1"/>
    <col min="11549" max="11549" width="20" style="10" customWidth="1"/>
    <col min="11550" max="11550" width="20.83203125" style="10" customWidth="1"/>
    <col min="11551" max="11551" width="18.6640625" style="10" customWidth="1"/>
    <col min="11552" max="11777" width="12" style="10"/>
    <col min="11778" max="11778" width="17.5" style="10" customWidth="1"/>
    <col min="11779" max="11779" width="7.1640625" style="10" customWidth="1"/>
    <col min="11780" max="11780" width="7.5" style="10" customWidth="1"/>
    <col min="11781" max="11781" width="5.83203125" style="10" customWidth="1"/>
    <col min="11782" max="11782" width="5" style="10" customWidth="1"/>
    <col min="11783" max="11783" width="7.1640625" style="10" customWidth="1"/>
    <col min="11784" max="11784" width="6.6640625" style="10" customWidth="1"/>
    <col min="11785" max="11785" width="7.1640625" style="10" customWidth="1"/>
    <col min="11786" max="11786" width="6.5" style="10" customWidth="1"/>
    <col min="11787" max="11787" width="6.1640625" style="10" customWidth="1"/>
    <col min="11788" max="11789" width="7.83203125" style="10" customWidth="1"/>
    <col min="11790" max="11790" width="8.83203125" style="10" customWidth="1"/>
    <col min="11791" max="11791" width="8" style="10" customWidth="1"/>
    <col min="11792" max="11792" width="16" style="10" customWidth="1"/>
    <col min="11793" max="11793" width="25.33203125" style="10" customWidth="1"/>
    <col min="11794" max="11794" width="15.5" style="10" customWidth="1"/>
    <col min="11795" max="11795" width="21.6640625" style="10" customWidth="1"/>
    <col min="11796" max="11796" width="5.83203125" style="10" customWidth="1"/>
    <col min="11797" max="11797" width="15.1640625" style="10" customWidth="1"/>
    <col min="11798" max="11800" width="13.33203125" style="10" customWidth="1"/>
    <col min="11801" max="11801" width="16.33203125" style="10" customWidth="1"/>
    <col min="11802" max="11804" width="13.33203125" style="10" customWidth="1"/>
    <col min="11805" max="11805" width="20" style="10" customWidth="1"/>
    <col min="11806" max="11806" width="20.83203125" style="10" customWidth="1"/>
    <col min="11807" max="11807" width="18.6640625" style="10" customWidth="1"/>
    <col min="11808" max="12033" width="12" style="10"/>
    <col min="12034" max="12034" width="17.5" style="10" customWidth="1"/>
    <col min="12035" max="12035" width="7.1640625" style="10" customWidth="1"/>
    <col min="12036" max="12036" width="7.5" style="10" customWidth="1"/>
    <col min="12037" max="12037" width="5.83203125" style="10" customWidth="1"/>
    <col min="12038" max="12038" width="5" style="10" customWidth="1"/>
    <col min="12039" max="12039" width="7.1640625" style="10" customWidth="1"/>
    <col min="12040" max="12040" width="6.6640625" style="10" customWidth="1"/>
    <col min="12041" max="12041" width="7.1640625" style="10" customWidth="1"/>
    <col min="12042" max="12042" width="6.5" style="10" customWidth="1"/>
    <col min="12043" max="12043" width="6.1640625" style="10" customWidth="1"/>
    <col min="12044" max="12045" width="7.83203125" style="10" customWidth="1"/>
    <col min="12046" max="12046" width="8.83203125" style="10" customWidth="1"/>
    <col min="12047" max="12047" width="8" style="10" customWidth="1"/>
    <col min="12048" max="12048" width="16" style="10" customWidth="1"/>
    <col min="12049" max="12049" width="25.33203125" style="10" customWidth="1"/>
    <col min="12050" max="12050" width="15.5" style="10" customWidth="1"/>
    <col min="12051" max="12051" width="21.6640625" style="10" customWidth="1"/>
    <col min="12052" max="12052" width="5.83203125" style="10" customWidth="1"/>
    <col min="12053" max="12053" width="15.1640625" style="10" customWidth="1"/>
    <col min="12054" max="12056" width="13.33203125" style="10" customWidth="1"/>
    <col min="12057" max="12057" width="16.33203125" style="10" customWidth="1"/>
    <col min="12058" max="12060" width="13.33203125" style="10" customWidth="1"/>
    <col min="12061" max="12061" width="20" style="10" customWidth="1"/>
    <col min="12062" max="12062" width="20.83203125" style="10" customWidth="1"/>
    <col min="12063" max="12063" width="18.6640625" style="10" customWidth="1"/>
    <col min="12064" max="12289" width="12" style="10"/>
    <col min="12290" max="12290" width="17.5" style="10" customWidth="1"/>
    <col min="12291" max="12291" width="7.1640625" style="10" customWidth="1"/>
    <col min="12292" max="12292" width="7.5" style="10" customWidth="1"/>
    <col min="12293" max="12293" width="5.83203125" style="10" customWidth="1"/>
    <col min="12294" max="12294" width="5" style="10" customWidth="1"/>
    <col min="12295" max="12295" width="7.1640625" style="10" customWidth="1"/>
    <col min="12296" max="12296" width="6.6640625" style="10" customWidth="1"/>
    <col min="12297" max="12297" width="7.1640625" style="10" customWidth="1"/>
    <col min="12298" max="12298" width="6.5" style="10" customWidth="1"/>
    <col min="12299" max="12299" width="6.1640625" style="10" customWidth="1"/>
    <col min="12300" max="12301" width="7.83203125" style="10" customWidth="1"/>
    <col min="12302" max="12302" width="8.83203125" style="10" customWidth="1"/>
    <col min="12303" max="12303" width="8" style="10" customWidth="1"/>
    <col min="12304" max="12304" width="16" style="10" customWidth="1"/>
    <col min="12305" max="12305" width="25.33203125" style="10" customWidth="1"/>
    <col min="12306" max="12306" width="15.5" style="10" customWidth="1"/>
    <col min="12307" max="12307" width="21.6640625" style="10" customWidth="1"/>
    <col min="12308" max="12308" width="5.83203125" style="10" customWidth="1"/>
    <col min="12309" max="12309" width="15.1640625" style="10" customWidth="1"/>
    <col min="12310" max="12312" width="13.33203125" style="10" customWidth="1"/>
    <col min="12313" max="12313" width="16.33203125" style="10" customWidth="1"/>
    <col min="12314" max="12316" width="13.33203125" style="10" customWidth="1"/>
    <col min="12317" max="12317" width="20" style="10" customWidth="1"/>
    <col min="12318" max="12318" width="20.83203125" style="10" customWidth="1"/>
    <col min="12319" max="12319" width="18.6640625" style="10" customWidth="1"/>
    <col min="12320" max="12545" width="12" style="10"/>
    <col min="12546" max="12546" width="17.5" style="10" customWidth="1"/>
    <col min="12547" max="12547" width="7.1640625" style="10" customWidth="1"/>
    <col min="12548" max="12548" width="7.5" style="10" customWidth="1"/>
    <col min="12549" max="12549" width="5.83203125" style="10" customWidth="1"/>
    <col min="12550" max="12550" width="5" style="10" customWidth="1"/>
    <col min="12551" max="12551" width="7.1640625" style="10" customWidth="1"/>
    <col min="12552" max="12552" width="6.6640625" style="10" customWidth="1"/>
    <col min="12553" max="12553" width="7.1640625" style="10" customWidth="1"/>
    <col min="12554" max="12554" width="6.5" style="10" customWidth="1"/>
    <col min="12555" max="12555" width="6.1640625" style="10" customWidth="1"/>
    <col min="12556" max="12557" width="7.83203125" style="10" customWidth="1"/>
    <col min="12558" max="12558" width="8.83203125" style="10" customWidth="1"/>
    <col min="12559" max="12559" width="8" style="10" customWidth="1"/>
    <col min="12560" max="12560" width="16" style="10" customWidth="1"/>
    <col min="12561" max="12561" width="25.33203125" style="10" customWidth="1"/>
    <col min="12562" max="12562" width="15.5" style="10" customWidth="1"/>
    <col min="12563" max="12563" width="21.6640625" style="10" customWidth="1"/>
    <col min="12564" max="12564" width="5.83203125" style="10" customWidth="1"/>
    <col min="12565" max="12565" width="15.1640625" style="10" customWidth="1"/>
    <col min="12566" max="12568" width="13.33203125" style="10" customWidth="1"/>
    <col min="12569" max="12569" width="16.33203125" style="10" customWidth="1"/>
    <col min="12570" max="12572" width="13.33203125" style="10" customWidth="1"/>
    <col min="12573" max="12573" width="20" style="10" customWidth="1"/>
    <col min="12574" max="12574" width="20.83203125" style="10" customWidth="1"/>
    <col min="12575" max="12575" width="18.6640625" style="10" customWidth="1"/>
    <col min="12576" max="12801" width="12" style="10"/>
    <col min="12802" max="12802" width="17.5" style="10" customWidth="1"/>
    <col min="12803" max="12803" width="7.1640625" style="10" customWidth="1"/>
    <col min="12804" max="12804" width="7.5" style="10" customWidth="1"/>
    <col min="12805" max="12805" width="5.83203125" style="10" customWidth="1"/>
    <col min="12806" max="12806" width="5" style="10" customWidth="1"/>
    <col min="12807" max="12807" width="7.1640625" style="10" customWidth="1"/>
    <col min="12808" max="12808" width="6.6640625" style="10" customWidth="1"/>
    <col min="12809" max="12809" width="7.1640625" style="10" customWidth="1"/>
    <col min="12810" max="12810" width="6.5" style="10" customWidth="1"/>
    <col min="12811" max="12811" width="6.1640625" style="10" customWidth="1"/>
    <col min="12812" max="12813" width="7.83203125" style="10" customWidth="1"/>
    <col min="12814" max="12814" width="8.83203125" style="10" customWidth="1"/>
    <col min="12815" max="12815" width="8" style="10" customWidth="1"/>
    <col min="12816" max="12816" width="16" style="10" customWidth="1"/>
    <col min="12817" max="12817" width="25.33203125" style="10" customWidth="1"/>
    <col min="12818" max="12818" width="15.5" style="10" customWidth="1"/>
    <col min="12819" max="12819" width="21.6640625" style="10" customWidth="1"/>
    <col min="12820" max="12820" width="5.83203125" style="10" customWidth="1"/>
    <col min="12821" max="12821" width="15.1640625" style="10" customWidth="1"/>
    <col min="12822" max="12824" width="13.33203125" style="10" customWidth="1"/>
    <col min="12825" max="12825" width="16.33203125" style="10" customWidth="1"/>
    <col min="12826" max="12828" width="13.33203125" style="10" customWidth="1"/>
    <col min="12829" max="12829" width="20" style="10" customWidth="1"/>
    <col min="12830" max="12830" width="20.83203125" style="10" customWidth="1"/>
    <col min="12831" max="12831" width="18.6640625" style="10" customWidth="1"/>
    <col min="12832" max="13057" width="12" style="10"/>
    <col min="13058" max="13058" width="17.5" style="10" customWidth="1"/>
    <col min="13059" max="13059" width="7.1640625" style="10" customWidth="1"/>
    <col min="13060" max="13060" width="7.5" style="10" customWidth="1"/>
    <col min="13061" max="13061" width="5.83203125" style="10" customWidth="1"/>
    <col min="13062" max="13062" width="5" style="10" customWidth="1"/>
    <col min="13063" max="13063" width="7.1640625" style="10" customWidth="1"/>
    <col min="13064" max="13064" width="6.6640625" style="10" customWidth="1"/>
    <col min="13065" max="13065" width="7.1640625" style="10" customWidth="1"/>
    <col min="13066" max="13066" width="6.5" style="10" customWidth="1"/>
    <col min="13067" max="13067" width="6.1640625" style="10" customWidth="1"/>
    <col min="13068" max="13069" width="7.83203125" style="10" customWidth="1"/>
    <col min="13070" max="13070" width="8.83203125" style="10" customWidth="1"/>
    <col min="13071" max="13071" width="8" style="10" customWidth="1"/>
    <col min="13072" max="13072" width="16" style="10" customWidth="1"/>
    <col min="13073" max="13073" width="25.33203125" style="10" customWidth="1"/>
    <col min="13074" max="13074" width="15.5" style="10" customWidth="1"/>
    <col min="13075" max="13075" width="21.6640625" style="10" customWidth="1"/>
    <col min="13076" max="13076" width="5.83203125" style="10" customWidth="1"/>
    <col min="13077" max="13077" width="15.1640625" style="10" customWidth="1"/>
    <col min="13078" max="13080" width="13.33203125" style="10" customWidth="1"/>
    <col min="13081" max="13081" width="16.33203125" style="10" customWidth="1"/>
    <col min="13082" max="13084" width="13.33203125" style="10" customWidth="1"/>
    <col min="13085" max="13085" width="20" style="10" customWidth="1"/>
    <col min="13086" max="13086" width="20.83203125" style="10" customWidth="1"/>
    <col min="13087" max="13087" width="18.6640625" style="10" customWidth="1"/>
    <col min="13088" max="13313" width="12" style="10"/>
    <col min="13314" max="13314" width="17.5" style="10" customWidth="1"/>
    <col min="13315" max="13315" width="7.1640625" style="10" customWidth="1"/>
    <col min="13316" max="13316" width="7.5" style="10" customWidth="1"/>
    <col min="13317" max="13317" width="5.83203125" style="10" customWidth="1"/>
    <col min="13318" max="13318" width="5" style="10" customWidth="1"/>
    <col min="13319" max="13319" width="7.1640625" style="10" customWidth="1"/>
    <col min="13320" max="13320" width="6.6640625" style="10" customWidth="1"/>
    <col min="13321" max="13321" width="7.1640625" style="10" customWidth="1"/>
    <col min="13322" max="13322" width="6.5" style="10" customWidth="1"/>
    <col min="13323" max="13323" width="6.1640625" style="10" customWidth="1"/>
    <col min="13324" max="13325" width="7.83203125" style="10" customWidth="1"/>
    <col min="13326" max="13326" width="8.83203125" style="10" customWidth="1"/>
    <col min="13327" max="13327" width="8" style="10" customWidth="1"/>
    <col min="13328" max="13328" width="16" style="10" customWidth="1"/>
    <col min="13329" max="13329" width="25.33203125" style="10" customWidth="1"/>
    <col min="13330" max="13330" width="15.5" style="10" customWidth="1"/>
    <col min="13331" max="13331" width="21.6640625" style="10" customWidth="1"/>
    <col min="13332" max="13332" width="5.83203125" style="10" customWidth="1"/>
    <col min="13333" max="13333" width="15.1640625" style="10" customWidth="1"/>
    <col min="13334" max="13336" width="13.33203125" style="10" customWidth="1"/>
    <col min="13337" max="13337" width="16.33203125" style="10" customWidth="1"/>
    <col min="13338" max="13340" width="13.33203125" style="10" customWidth="1"/>
    <col min="13341" max="13341" width="20" style="10" customWidth="1"/>
    <col min="13342" max="13342" width="20.83203125" style="10" customWidth="1"/>
    <col min="13343" max="13343" width="18.6640625" style="10" customWidth="1"/>
    <col min="13344" max="13569" width="12" style="10"/>
    <col min="13570" max="13570" width="17.5" style="10" customWidth="1"/>
    <col min="13571" max="13571" width="7.1640625" style="10" customWidth="1"/>
    <col min="13572" max="13572" width="7.5" style="10" customWidth="1"/>
    <col min="13573" max="13573" width="5.83203125" style="10" customWidth="1"/>
    <col min="13574" max="13574" width="5" style="10" customWidth="1"/>
    <col min="13575" max="13575" width="7.1640625" style="10" customWidth="1"/>
    <col min="13576" max="13576" width="6.6640625" style="10" customWidth="1"/>
    <col min="13577" max="13577" width="7.1640625" style="10" customWidth="1"/>
    <col min="13578" max="13578" width="6.5" style="10" customWidth="1"/>
    <col min="13579" max="13579" width="6.1640625" style="10" customWidth="1"/>
    <col min="13580" max="13581" width="7.83203125" style="10" customWidth="1"/>
    <col min="13582" max="13582" width="8.83203125" style="10" customWidth="1"/>
    <col min="13583" max="13583" width="8" style="10" customWidth="1"/>
    <col min="13584" max="13584" width="16" style="10" customWidth="1"/>
    <col min="13585" max="13585" width="25.33203125" style="10" customWidth="1"/>
    <col min="13586" max="13586" width="15.5" style="10" customWidth="1"/>
    <col min="13587" max="13587" width="21.6640625" style="10" customWidth="1"/>
    <col min="13588" max="13588" width="5.83203125" style="10" customWidth="1"/>
    <col min="13589" max="13589" width="15.1640625" style="10" customWidth="1"/>
    <col min="13590" max="13592" width="13.33203125" style="10" customWidth="1"/>
    <col min="13593" max="13593" width="16.33203125" style="10" customWidth="1"/>
    <col min="13594" max="13596" width="13.33203125" style="10" customWidth="1"/>
    <col min="13597" max="13597" width="20" style="10" customWidth="1"/>
    <col min="13598" max="13598" width="20.83203125" style="10" customWidth="1"/>
    <col min="13599" max="13599" width="18.6640625" style="10" customWidth="1"/>
    <col min="13600" max="13825" width="12" style="10"/>
    <col min="13826" max="13826" width="17.5" style="10" customWidth="1"/>
    <col min="13827" max="13827" width="7.1640625" style="10" customWidth="1"/>
    <col min="13828" max="13828" width="7.5" style="10" customWidth="1"/>
    <col min="13829" max="13829" width="5.83203125" style="10" customWidth="1"/>
    <col min="13830" max="13830" width="5" style="10" customWidth="1"/>
    <col min="13831" max="13831" width="7.1640625" style="10" customWidth="1"/>
    <col min="13832" max="13832" width="6.6640625" style="10" customWidth="1"/>
    <col min="13833" max="13833" width="7.1640625" style="10" customWidth="1"/>
    <col min="13834" max="13834" width="6.5" style="10" customWidth="1"/>
    <col min="13835" max="13835" width="6.1640625" style="10" customWidth="1"/>
    <col min="13836" max="13837" width="7.83203125" style="10" customWidth="1"/>
    <col min="13838" max="13838" width="8.83203125" style="10" customWidth="1"/>
    <col min="13839" max="13839" width="8" style="10" customWidth="1"/>
    <col min="13840" max="13840" width="16" style="10" customWidth="1"/>
    <col min="13841" max="13841" width="25.33203125" style="10" customWidth="1"/>
    <col min="13842" max="13842" width="15.5" style="10" customWidth="1"/>
    <col min="13843" max="13843" width="21.6640625" style="10" customWidth="1"/>
    <col min="13844" max="13844" width="5.83203125" style="10" customWidth="1"/>
    <col min="13845" max="13845" width="15.1640625" style="10" customWidth="1"/>
    <col min="13846" max="13848" width="13.33203125" style="10" customWidth="1"/>
    <col min="13849" max="13849" width="16.33203125" style="10" customWidth="1"/>
    <col min="13850" max="13852" width="13.33203125" style="10" customWidth="1"/>
    <col min="13853" max="13853" width="20" style="10" customWidth="1"/>
    <col min="13854" max="13854" width="20.83203125" style="10" customWidth="1"/>
    <col min="13855" max="13855" width="18.6640625" style="10" customWidth="1"/>
    <col min="13856" max="14081" width="12" style="10"/>
    <col min="14082" max="14082" width="17.5" style="10" customWidth="1"/>
    <col min="14083" max="14083" width="7.1640625" style="10" customWidth="1"/>
    <col min="14084" max="14084" width="7.5" style="10" customWidth="1"/>
    <col min="14085" max="14085" width="5.83203125" style="10" customWidth="1"/>
    <col min="14086" max="14086" width="5" style="10" customWidth="1"/>
    <col min="14087" max="14087" width="7.1640625" style="10" customWidth="1"/>
    <col min="14088" max="14088" width="6.6640625" style="10" customWidth="1"/>
    <col min="14089" max="14089" width="7.1640625" style="10" customWidth="1"/>
    <col min="14090" max="14090" width="6.5" style="10" customWidth="1"/>
    <col min="14091" max="14091" width="6.1640625" style="10" customWidth="1"/>
    <col min="14092" max="14093" width="7.83203125" style="10" customWidth="1"/>
    <col min="14094" max="14094" width="8.83203125" style="10" customWidth="1"/>
    <col min="14095" max="14095" width="8" style="10" customWidth="1"/>
    <col min="14096" max="14096" width="16" style="10" customWidth="1"/>
    <col min="14097" max="14097" width="25.33203125" style="10" customWidth="1"/>
    <col min="14098" max="14098" width="15.5" style="10" customWidth="1"/>
    <col min="14099" max="14099" width="21.6640625" style="10" customWidth="1"/>
    <col min="14100" max="14100" width="5.83203125" style="10" customWidth="1"/>
    <col min="14101" max="14101" width="15.1640625" style="10" customWidth="1"/>
    <col min="14102" max="14104" width="13.33203125" style="10" customWidth="1"/>
    <col min="14105" max="14105" width="16.33203125" style="10" customWidth="1"/>
    <col min="14106" max="14108" width="13.33203125" style="10" customWidth="1"/>
    <col min="14109" max="14109" width="20" style="10" customWidth="1"/>
    <col min="14110" max="14110" width="20.83203125" style="10" customWidth="1"/>
    <col min="14111" max="14111" width="18.6640625" style="10" customWidth="1"/>
    <col min="14112" max="14337" width="12" style="10"/>
    <col min="14338" max="14338" width="17.5" style="10" customWidth="1"/>
    <col min="14339" max="14339" width="7.1640625" style="10" customWidth="1"/>
    <col min="14340" max="14340" width="7.5" style="10" customWidth="1"/>
    <col min="14341" max="14341" width="5.83203125" style="10" customWidth="1"/>
    <col min="14342" max="14342" width="5" style="10" customWidth="1"/>
    <col min="14343" max="14343" width="7.1640625" style="10" customWidth="1"/>
    <col min="14344" max="14344" width="6.6640625" style="10" customWidth="1"/>
    <col min="14345" max="14345" width="7.1640625" style="10" customWidth="1"/>
    <col min="14346" max="14346" width="6.5" style="10" customWidth="1"/>
    <col min="14347" max="14347" width="6.1640625" style="10" customWidth="1"/>
    <col min="14348" max="14349" width="7.83203125" style="10" customWidth="1"/>
    <col min="14350" max="14350" width="8.83203125" style="10" customWidth="1"/>
    <col min="14351" max="14351" width="8" style="10" customWidth="1"/>
    <col min="14352" max="14352" width="16" style="10" customWidth="1"/>
    <col min="14353" max="14353" width="25.33203125" style="10" customWidth="1"/>
    <col min="14354" max="14354" width="15.5" style="10" customWidth="1"/>
    <col min="14355" max="14355" width="21.6640625" style="10" customWidth="1"/>
    <col min="14356" max="14356" width="5.83203125" style="10" customWidth="1"/>
    <col min="14357" max="14357" width="15.1640625" style="10" customWidth="1"/>
    <col min="14358" max="14360" width="13.33203125" style="10" customWidth="1"/>
    <col min="14361" max="14361" width="16.33203125" style="10" customWidth="1"/>
    <col min="14362" max="14364" width="13.33203125" style="10" customWidth="1"/>
    <col min="14365" max="14365" width="20" style="10" customWidth="1"/>
    <col min="14366" max="14366" width="20.83203125" style="10" customWidth="1"/>
    <col min="14367" max="14367" width="18.6640625" style="10" customWidth="1"/>
    <col min="14368" max="14593" width="12" style="10"/>
    <col min="14594" max="14594" width="17.5" style="10" customWidth="1"/>
    <col min="14595" max="14595" width="7.1640625" style="10" customWidth="1"/>
    <col min="14596" max="14596" width="7.5" style="10" customWidth="1"/>
    <col min="14597" max="14597" width="5.83203125" style="10" customWidth="1"/>
    <col min="14598" max="14598" width="5" style="10" customWidth="1"/>
    <col min="14599" max="14599" width="7.1640625" style="10" customWidth="1"/>
    <col min="14600" max="14600" width="6.6640625" style="10" customWidth="1"/>
    <col min="14601" max="14601" width="7.1640625" style="10" customWidth="1"/>
    <col min="14602" max="14602" width="6.5" style="10" customWidth="1"/>
    <col min="14603" max="14603" width="6.1640625" style="10" customWidth="1"/>
    <col min="14604" max="14605" width="7.83203125" style="10" customWidth="1"/>
    <col min="14606" max="14606" width="8.83203125" style="10" customWidth="1"/>
    <col min="14607" max="14607" width="8" style="10" customWidth="1"/>
    <col min="14608" max="14608" width="16" style="10" customWidth="1"/>
    <col min="14609" max="14609" width="25.33203125" style="10" customWidth="1"/>
    <col min="14610" max="14610" width="15.5" style="10" customWidth="1"/>
    <col min="14611" max="14611" width="21.6640625" style="10" customWidth="1"/>
    <col min="14612" max="14612" width="5.83203125" style="10" customWidth="1"/>
    <col min="14613" max="14613" width="15.1640625" style="10" customWidth="1"/>
    <col min="14614" max="14616" width="13.33203125" style="10" customWidth="1"/>
    <col min="14617" max="14617" width="16.33203125" style="10" customWidth="1"/>
    <col min="14618" max="14620" width="13.33203125" style="10" customWidth="1"/>
    <col min="14621" max="14621" width="20" style="10" customWidth="1"/>
    <col min="14622" max="14622" width="20.83203125" style="10" customWidth="1"/>
    <col min="14623" max="14623" width="18.6640625" style="10" customWidth="1"/>
    <col min="14624" max="14849" width="12" style="10"/>
    <col min="14850" max="14850" width="17.5" style="10" customWidth="1"/>
    <col min="14851" max="14851" width="7.1640625" style="10" customWidth="1"/>
    <col min="14852" max="14852" width="7.5" style="10" customWidth="1"/>
    <col min="14853" max="14853" width="5.83203125" style="10" customWidth="1"/>
    <col min="14854" max="14854" width="5" style="10" customWidth="1"/>
    <col min="14855" max="14855" width="7.1640625" style="10" customWidth="1"/>
    <col min="14856" max="14856" width="6.6640625" style="10" customWidth="1"/>
    <col min="14857" max="14857" width="7.1640625" style="10" customWidth="1"/>
    <col min="14858" max="14858" width="6.5" style="10" customWidth="1"/>
    <col min="14859" max="14859" width="6.1640625" style="10" customWidth="1"/>
    <col min="14860" max="14861" width="7.83203125" style="10" customWidth="1"/>
    <col min="14862" max="14862" width="8.83203125" style="10" customWidth="1"/>
    <col min="14863" max="14863" width="8" style="10" customWidth="1"/>
    <col min="14864" max="14864" width="16" style="10" customWidth="1"/>
    <col min="14865" max="14865" width="25.33203125" style="10" customWidth="1"/>
    <col min="14866" max="14866" width="15.5" style="10" customWidth="1"/>
    <col min="14867" max="14867" width="21.6640625" style="10" customWidth="1"/>
    <col min="14868" max="14868" width="5.83203125" style="10" customWidth="1"/>
    <col min="14869" max="14869" width="15.1640625" style="10" customWidth="1"/>
    <col min="14870" max="14872" width="13.33203125" style="10" customWidth="1"/>
    <col min="14873" max="14873" width="16.33203125" style="10" customWidth="1"/>
    <col min="14874" max="14876" width="13.33203125" style="10" customWidth="1"/>
    <col min="14877" max="14877" width="20" style="10" customWidth="1"/>
    <col min="14878" max="14878" width="20.83203125" style="10" customWidth="1"/>
    <col min="14879" max="14879" width="18.6640625" style="10" customWidth="1"/>
    <col min="14880" max="15105" width="12" style="10"/>
    <col min="15106" max="15106" width="17.5" style="10" customWidth="1"/>
    <col min="15107" max="15107" width="7.1640625" style="10" customWidth="1"/>
    <col min="15108" max="15108" width="7.5" style="10" customWidth="1"/>
    <col min="15109" max="15109" width="5.83203125" style="10" customWidth="1"/>
    <col min="15110" max="15110" width="5" style="10" customWidth="1"/>
    <col min="15111" max="15111" width="7.1640625" style="10" customWidth="1"/>
    <col min="15112" max="15112" width="6.6640625" style="10" customWidth="1"/>
    <col min="15113" max="15113" width="7.1640625" style="10" customWidth="1"/>
    <col min="15114" max="15114" width="6.5" style="10" customWidth="1"/>
    <col min="15115" max="15115" width="6.1640625" style="10" customWidth="1"/>
    <col min="15116" max="15117" width="7.83203125" style="10" customWidth="1"/>
    <col min="15118" max="15118" width="8.83203125" style="10" customWidth="1"/>
    <col min="15119" max="15119" width="8" style="10" customWidth="1"/>
    <col min="15120" max="15120" width="16" style="10" customWidth="1"/>
    <col min="15121" max="15121" width="25.33203125" style="10" customWidth="1"/>
    <col min="15122" max="15122" width="15.5" style="10" customWidth="1"/>
    <col min="15123" max="15123" width="21.6640625" style="10" customWidth="1"/>
    <col min="15124" max="15124" width="5.83203125" style="10" customWidth="1"/>
    <col min="15125" max="15125" width="15.1640625" style="10" customWidth="1"/>
    <col min="15126" max="15128" width="13.33203125" style="10" customWidth="1"/>
    <col min="15129" max="15129" width="16.33203125" style="10" customWidth="1"/>
    <col min="15130" max="15132" width="13.33203125" style="10" customWidth="1"/>
    <col min="15133" max="15133" width="20" style="10" customWidth="1"/>
    <col min="15134" max="15134" width="20.83203125" style="10" customWidth="1"/>
    <col min="15135" max="15135" width="18.6640625" style="10" customWidth="1"/>
    <col min="15136" max="15361" width="12" style="10"/>
    <col min="15362" max="15362" width="17.5" style="10" customWidth="1"/>
    <col min="15363" max="15363" width="7.1640625" style="10" customWidth="1"/>
    <col min="15364" max="15364" width="7.5" style="10" customWidth="1"/>
    <col min="15365" max="15365" width="5.83203125" style="10" customWidth="1"/>
    <col min="15366" max="15366" width="5" style="10" customWidth="1"/>
    <col min="15367" max="15367" width="7.1640625" style="10" customWidth="1"/>
    <col min="15368" max="15368" width="6.6640625" style="10" customWidth="1"/>
    <col min="15369" max="15369" width="7.1640625" style="10" customWidth="1"/>
    <col min="15370" max="15370" width="6.5" style="10" customWidth="1"/>
    <col min="15371" max="15371" width="6.1640625" style="10" customWidth="1"/>
    <col min="15372" max="15373" width="7.83203125" style="10" customWidth="1"/>
    <col min="15374" max="15374" width="8.83203125" style="10" customWidth="1"/>
    <col min="15375" max="15375" width="8" style="10" customWidth="1"/>
    <col min="15376" max="15376" width="16" style="10" customWidth="1"/>
    <col min="15377" max="15377" width="25.33203125" style="10" customWidth="1"/>
    <col min="15378" max="15378" width="15.5" style="10" customWidth="1"/>
    <col min="15379" max="15379" width="21.6640625" style="10" customWidth="1"/>
    <col min="15380" max="15380" width="5.83203125" style="10" customWidth="1"/>
    <col min="15381" max="15381" width="15.1640625" style="10" customWidth="1"/>
    <col min="15382" max="15384" width="13.33203125" style="10" customWidth="1"/>
    <col min="15385" max="15385" width="16.33203125" style="10" customWidth="1"/>
    <col min="15386" max="15388" width="13.33203125" style="10" customWidth="1"/>
    <col min="15389" max="15389" width="20" style="10" customWidth="1"/>
    <col min="15390" max="15390" width="20.83203125" style="10" customWidth="1"/>
    <col min="15391" max="15391" width="18.6640625" style="10" customWidth="1"/>
    <col min="15392" max="15617" width="12" style="10"/>
    <col min="15618" max="15618" width="17.5" style="10" customWidth="1"/>
    <col min="15619" max="15619" width="7.1640625" style="10" customWidth="1"/>
    <col min="15620" max="15620" width="7.5" style="10" customWidth="1"/>
    <col min="15621" max="15621" width="5.83203125" style="10" customWidth="1"/>
    <col min="15622" max="15622" width="5" style="10" customWidth="1"/>
    <col min="15623" max="15623" width="7.1640625" style="10" customWidth="1"/>
    <col min="15624" max="15624" width="6.6640625" style="10" customWidth="1"/>
    <col min="15625" max="15625" width="7.1640625" style="10" customWidth="1"/>
    <col min="15626" max="15626" width="6.5" style="10" customWidth="1"/>
    <col min="15627" max="15627" width="6.1640625" style="10" customWidth="1"/>
    <col min="15628" max="15629" width="7.83203125" style="10" customWidth="1"/>
    <col min="15630" max="15630" width="8.83203125" style="10" customWidth="1"/>
    <col min="15631" max="15631" width="8" style="10" customWidth="1"/>
    <col min="15632" max="15632" width="16" style="10" customWidth="1"/>
    <col min="15633" max="15633" width="25.33203125" style="10" customWidth="1"/>
    <col min="15634" max="15634" width="15.5" style="10" customWidth="1"/>
    <col min="15635" max="15635" width="21.6640625" style="10" customWidth="1"/>
    <col min="15636" max="15636" width="5.83203125" style="10" customWidth="1"/>
    <col min="15637" max="15637" width="15.1640625" style="10" customWidth="1"/>
    <col min="15638" max="15640" width="13.33203125" style="10" customWidth="1"/>
    <col min="15641" max="15641" width="16.33203125" style="10" customWidth="1"/>
    <col min="15642" max="15644" width="13.33203125" style="10" customWidth="1"/>
    <col min="15645" max="15645" width="20" style="10" customWidth="1"/>
    <col min="15646" max="15646" width="20.83203125" style="10" customWidth="1"/>
    <col min="15647" max="15647" width="18.6640625" style="10" customWidth="1"/>
    <col min="15648" max="15873" width="12" style="10"/>
    <col min="15874" max="15874" width="17.5" style="10" customWidth="1"/>
    <col min="15875" max="15875" width="7.1640625" style="10" customWidth="1"/>
    <col min="15876" max="15876" width="7.5" style="10" customWidth="1"/>
    <col min="15877" max="15877" width="5.83203125" style="10" customWidth="1"/>
    <col min="15878" max="15878" width="5" style="10" customWidth="1"/>
    <col min="15879" max="15879" width="7.1640625" style="10" customWidth="1"/>
    <col min="15880" max="15880" width="6.6640625" style="10" customWidth="1"/>
    <col min="15881" max="15881" width="7.1640625" style="10" customWidth="1"/>
    <col min="15882" max="15882" width="6.5" style="10" customWidth="1"/>
    <col min="15883" max="15883" width="6.1640625" style="10" customWidth="1"/>
    <col min="15884" max="15885" width="7.83203125" style="10" customWidth="1"/>
    <col min="15886" max="15886" width="8.83203125" style="10" customWidth="1"/>
    <col min="15887" max="15887" width="8" style="10" customWidth="1"/>
    <col min="15888" max="15888" width="16" style="10" customWidth="1"/>
    <col min="15889" max="15889" width="25.33203125" style="10" customWidth="1"/>
    <col min="15890" max="15890" width="15.5" style="10" customWidth="1"/>
    <col min="15891" max="15891" width="21.6640625" style="10" customWidth="1"/>
    <col min="15892" max="15892" width="5.83203125" style="10" customWidth="1"/>
    <col min="15893" max="15893" width="15.1640625" style="10" customWidth="1"/>
    <col min="15894" max="15896" width="13.33203125" style="10" customWidth="1"/>
    <col min="15897" max="15897" width="16.33203125" style="10" customWidth="1"/>
    <col min="15898" max="15900" width="13.33203125" style="10" customWidth="1"/>
    <col min="15901" max="15901" width="20" style="10" customWidth="1"/>
    <col min="15902" max="15902" width="20.83203125" style="10" customWidth="1"/>
    <col min="15903" max="15903" width="18.6640625" style="10" customWidth="1"/>
    <col min="15904" max="16129" width="12" style="10"/>
    <col min="16130" max="16130" width="17.5" style="10" customWidth="1"/>
    <col min="16131" max="16131" width="7.1640625" style="10" customWidth="1"/>
    <col min="16132" max="16132" width="7.5" style="10" customWidth="1"/>
    <col min="16133" max="16133" width="5.83203125" style="10" customWidth="1"/>
    <col min="16134" max="16134" width="5" style="10" customWidth="1"/>
    <col min="16135" max="16135" width="7.1640625" style="10" customWidth="1"/>
    <col min="16136" max="16136" width="6.6640625" style="10" customWidth="1"/>
    <col min="16137" max="16137" width="7.1640625" style="10" customWidth="1"/>
    <col min="16138" max="16138" width="6.5" style="10" customWidth="1"/>
    <col min="16139" max="16139" width="6.1640625" style="10" customWidth="1"/>
    <col min="16140" max="16141" width="7.83203125" style="10" customWidth="1"/>
    <col min="16142" max="16142" width="8.83203125" style="10" customWidth="1"/>
    <col min="16143" max="16143" width="8" style="10" customWidth="1"/>
    <col min="16144" max="16144" width="16" style="10" customWidth="1"/>
    <col min="16145" max="16145" width="25.33203125" style="10" customWidth="1"/>
    <col min="16146" max="16146" width="15.5" style="10" customWidth="1"/>
    <col min="16147" max="16147" width="21.6640625" style="10" customWidth="1"/>
    <col min="16148" max="16148" width="5.83203125" style="10" customWidth="1"/>
    <col min="16149" max="16149" width="15.1640625" style="10" customWidth="1"/>
    <col min="16150" max="16152" width="13.33203125" style="10" customWidth="1"/>
    <col min="16153" max="16153" width="16.33203125" style="10" customWidth="1"/>
    <col min="16154" max="16156" width="13.33203125" style="10" customWidth="1"/>
    <col min="16157" max="16157" width="20" style="10" customWidth="1"/>
    <col min="16158" max="16158" width="20.83203125" style="10" customWidth="1"/>
    <col min="16159" max="16159" width="18.6640625" style="10" customWidth="1"/>
    <col min="16160" max="16384" width="12" style="10"/>
  </cols>
  <sheetData>
    <row r="4" spans="1:19">
      <c r="A4" s="598"/>
      <c r="B4" s="599"/>
      <c r="C4" s="599"/>
      <c r="D4" s="599"/>
      <c r="E4" s="599"/>
      <c r="F4" s="599"/>
      <c r="G4" s="599"/>
      <c r="H4" s="599"/>
      <c r="I4" s="599"/>
      <c r="J4" s="599"/>
      <c r="K4" s="599"/>
      <c r="L4" s="599"/>
      <c r="M4" s="599"/>
      <c r="N4" s="599"/>
      <c r="O4" s="599"/>
      <c r="P4" s="599"/>
      <c r="Q4" s="599"/>
      <c r="R4" s="599"/>
      <c r="S4" s="599"/>
    </row>
    <row r="5" spans="1:19">
      <c r="A5" s="599"/>
      <c r="B5" s="599"/>
      <c r="C5" s="599"/>
      <c r="D5" s="599"/>
      <c r="E5" s="599"/>
      <c r="F5" s="599"/>
      <c r="G5" s="599"/>
      <c r="H5" s="599"/>
      <c r="I5" s="599"/>
      <c r="J5" s="599"/>
      <c r="K5" s="599"/>
      <c r="L5" s="599"/>
      <c r="M5" s="599"/>
      <c r="N5" s="599"/>
      <c r="O5" s="599"/>
      <c r="P5" s="599"/>
      <c r="Q5" s="599"/>
      <c r="R5" s="599"/>
      <c r="S5" s="599"/>
    </row>
    <row r="6" spans="1:19" ht="23.25" customHeight="1">
      <c r="A6" s="599"/>
      <c r="B6" s="599"/>
      <c r="C6" s="599"/>
      <c r="D6" s="599"/>
      <c r="E6" s="599"/>
      <c r="F6" s="599"/>
      <c r="G6" s="599"/>
      <c r="H6" s="599"/>
      <c r="I6" s="599"/>
      <c r="J6" s="599"/>
      <c r="K6" s="599"/>
      <c r="L6" s="599"/>
      <c r="M6" s="599"/>
      <c r="N6" s="599"/>
      <c r="O6" s="599"/>
      <c r="P6" s="599"/>
      <c r="Q6" s="599"/>
      <c r="R6" s="599"/>
      <c r="S6" s="599"/>
    </row>
    <row r="7" spans="1:19" ht="18.75">
      <c r="A7" s="616"/>
      <c r="B7" s="616"/>
      <c r="C7" s="616"/>
      <c r="D7" s="616"/>
      <c r="E7" s="616"/>
      <c r="F7" s="616"/>
      <c r="G7" s="616"/>
      <c r="H7" s="616"/>
      <c r="I7" s="616"/>
      <c r="J7" s="616"/>
      <c r="K7" s="616"/>
      <c r="L7" s="616"/>
      <c r="M7" s="616"/>
      <c r="N7" s="616"/>
      <c r="O7" s="616"/>
      <c r="P7" s="616"/>
      <c r="Q7" s="616"/>
      <c r="R7" s="616"/>
      <c r="S7" s="616"/>
    </row>
    <row r="8" spans="1:19">
      <c r="A8" s="617" t="s">
        <v>64</v>
      </c>
      <c r="B8" s="617"/>
      <c r="C8" s="617"/>
      <c r="D8" s="617"/>
      <c r="E8" s="617"/>
      <c r="F8" s="617"/>
      <c r="G8" s="617"/>
      <c r="H8" s="617"/>
      <c r="I8" s="617"/>
      <c r="J8" s="617"/>
      <c r="K8" s="617"/>
      <c r="L8" s="617"/>
      <c r="M8" s="617"/>
      <c r="N8" s="617"/>
      <c r="O8" s="617"/>
      <c r="P8" s="617"/>
      <c r="Q8" s="617"/>
      <c r="R8" s="617"/>
      <c r="S8" s="617"/>
    </row>
    <row r="9" spans="1:19">
      <c r="A9" s="618" t="s">
        <v>65</v>
      </c>
      <c r="B9" s="618"/>
      <c r="C9" s="618"/>
      <c r="D9" s="618"/>
      <c r="E9" s="618"/>
      <c r="F9" s="618"/>
      <c r="G9" s="618"/>
      <c r="H9" s="618"/>
      <c r="I9" s="618"/>
      <c r="J9" s="618"/>
      <c r="K9" s="618"/>
      <c r="L9" s="618"/>
      <c r="M9" s="618"/>
      <c r="N9" s="618"/>
      <c r="O9" s="618"/>
      <c r="P9" s="618"/>
      <c r="Q9" s="618"/>
      <c r="R9" s="618"/>
      <c r="S9" s="618"/>
    </row>
    <row r="10" spans="1:19" ht="15.75" customHeight="1">
      <c r="A10" s="614" t="s">
        <v>207</v>
      </c>
      <c r="B10" s="615"/>
      <c r="C10" s="615"/>
      <c r="D10" s="615"/>
      <c r="E10" s="615"/>
      <c r="F10" s="615"/>
      <c r="G10" s="615"/>
      <c r="H10" s="615"/>
      <c r="I10" s="615"/>
      <c r="J10" s="615"/>
      <c r="K10" s="615"/>
      <c r="L10" s="615"/>
      <c r="M10" s="615"/>
      <c r="N10" s="615"/>
      <c r="O10" s="615"/>
      <c r="P10" s="615"/>
      <c r="Q10" s="615"/>
      <c r="R10" s="615"/>
      <c r="S10" s="615"/>
    </row>
    <row r="11" spans="1:19" ht="136.5" customHeight="1">
      <c r="A11" s="619" t="s">
        <v>616</v>
      </c>
      <c r="B11" s="620"/>
      <c r="C11" s="620"/>
      <c r="D11" s="620"/>
      <c r="E11" s="620"/>
      <c r="F11" s="620"/>
      <c r="G11" s="620"/>
      <c r="H11" s="620"/>
      <c r="I11" s="620"/>
      <c r="J11" s="620"/>
      <c r="K11" s="620"/>
      <c r="L11" s="620"/>
      <c r="M11" s="620"/>
      <c r="N11" s="620"/>
      <c r="O11" s="620"/>
      <c r="P11" s="620"/>
      <c r="Q11" s="620"/>
      <c r="R11" s="620"/>
      <c r="S11" s="620"/>
    </row>
    <row r="12" spans="1:19" ht="17.25" customHeight="1">
      <c r="A12" s="603" t="s">
        <v>66</v>
      </c>
      <c r="B12" s="591" t="s">
        <v>67</v>
      </c>
      <c r="C12" s="591"/>
      <c r="D12" s="591"/>
      <c r="E12" s="591"/>
      <c r="F12" s="591"/>
      <c r="G12" s="591"/>
      <c r="H12" s="591"/>
      <c r="I12" s="591"/>
      <c r="J12" s="591"/>
      <c r="K12" s="591"/>
      <c r="L12" s="591"/>
      <c r="M12" s="605" t="s">
        <v>15</v>
      </c>
      <c r="N12" s="605"/>
      <c r="O12" s="606"/>
      <c r="P12" s="610" t="s">
        <v>68</v>
      </c>
      <c r="Q12" s="611" t="s">
        <v>69</v>
      </c>
      <c r="R12" s="612"/>
      <c r="S12" s="613"/>
    </row>
    <row r="13" spans="1:19" ht="16.5" customHeight="1">
      <c r="A13" s="603"/>
      <c r="B13" s="591" t="s">
        <v>40</v>
      </c>
      <c r="C13" s="591"/>
      <c r="D13" s="591"/>
      <c r="E13" s="591"/>
      <c r="F13" s="591"/>
      <c r="G13" s="591"/>
      <c r="H13" s="591" t="s">
        <v>70</v>
      </c>
      <c r="I13" s="591"/>
      <c r="J13" s="591"/>
      <c r="K13" s="591"/>
      <c r="L13" s="591"/>
      <c r="M13" s="600"/>
      <c r="N13" s="600"/>
      <c r="O13" s="607"/>
      <c r="P13" s="610"/>
      <c r="Q13" s="611"/>
      <c r="R13" s="612"/>
      <c r="S13" s="613"/>
    </row>
    <row r="14" spans="1:19" ht="15.75" customHeight="1">
      <c r="A14" s="603"/>
      <c r="B14" s="591" t="s">
        <v>71</v>
      </c>
      <c r="C14" s="591"/>
      <c r="D14" s="591"/>
      <c r="E14" s="591"/>
      <c r="F14" s="591" t="s">
        <v>72</v>
      </c>
      <c r="G14" s="591"/>
      <c r="H14" s="591" t="s">
        <v>73</v>
      </c>
      <c r="I14" s="591"/>
      <c r="J14" s="591" t="s">
        <v>74</v>
      </c>
      <c r="K14" s="591"/>
      <c r="L14" s="591" t="s">
        <v>155</v>
      </c>
      <c r="M14" s="608"/>
      <c r="N14" s="608"/>
      <c r="O14" s="609"/>
      <c r="P14" s="610"/>
      <c r="Q14" s="611"/>
      <c r="R14" s="612"/>
      <c r="S14" s="613"/>
    </row>
    <row r="15" spans="1:19" ht="16.5" customHeight="1">
      <c r="A15" s="603"/>
      <c r="B15" s="591" t="s">
        <v>75</v>
      </c>
      <c r="C15" s="591"/>
      <c r="D15" s="591" t="s">
        <v>76</v>
      </c>
      <c r="E15" s="591"/>
      <c r="F15" s="591"/>
      <c r="G15" s="591"/>
      <c r="H15" s="591"/>
      <c r="I15" s="591"/>
      <c r="J15" s="591"/>
      <c r="K15" s="591"/>
      <c r="L15" s="591"/>
      <c r="M15" s="593" t="s">
        <v>45</v>
      </c>
      <c r="N15" s="589" t="s">
        <v>44</v>
      </c>
      <c r="O15" s="587" t="s">
        <v>15</v>
      </c>
      <c r="P15" s="610"/>
      <c r="Q15" s="611"/>
      <c r="R15" s="612"/>
      <c r="S15" s="613"/>
    </row>
    <row r="16" spans="1:19" ht="19.5" customHeight="1" thickBot="1">
      <c r="A16" s="604"/>
      <c r="B16" s="67" t="s">
        <v>45</v>
      </c>
      <c r="C16" s="68" t="s">
        <v>44</v>
      </c>
      <c r="D16" s="68" t="s">
        <v>45</v>
      </c>
      <c r="E16" s="68" t="s">
        <v>44</v>
      </c>
      <c r="F16" s="68" t="s">
        <v>45</v>
      </c>
      <c r="G16" s="68" t="s">
        <v>44</v>
      </c>
      <c r="H16" s="68" t="s">
        <v>45</v>
      </c>
      <c r="I16" s="68" t="s">
        <v>44</v>
      </c>
      <c r="J16" s="68" t="s">
        <v>45</v>
      </c>
      <c r="K16" s="69" t="s">
        <v>44</v>
      </c>
      <c r="L16" s="68" t="s">
        <v>154</v>
      </c>
      <c r="M16" s="594"/>
      <c r="N16" s="590"/>
      <c r="O16" s="588"/>
      <c r="P16" s="604"/>
      <c r="Q16" s="70" t="s">
        <v>77</v>
      </c>
      <c r="R16" s="71" t="s">
        <v>119</v>
      </c>
      <c r="S16" s="72" t="s">
        <v>120</v>
      </c>
    </row>
    <row r="17" spans="1:31" ht="14.25" customHeight="1">
      <c r="A17" s="76" t="s">
        <v>78</v>
      </c>
      <c r="B17" s="106"/>
      <c r="C17" s="107"/>
      <c r="D17" s="107"/>
      <c r="E17" s="107"/>
      <c r="F17" s="107"/>
      <c r="G17" s="107"/>
      <c r="H17" s="107"/>
      <c r="I17" s="107"/>
      <c r="J17" s="107"/>
      <c r="K17" s="108"/>
      <c r="L17" s="107"/>
      <c r="M17" s="109">
        <f>B17+D17+F17+H17+J17+L17</f>
        <v>0</v>
      </c>
      <c r="N17" s="110">
        <f>K17+I17+G17+E17+C17+M17</f>
        <v>0</v>
      </c>
      <c r="O17" s="111">
        <f>M17+N17+L17</f>
        <v>0</v>
      </c>
      <c r="P17" s="112"/>
      <c r="Q17" s="77" t="s">
        <v>79</v>
      </c>
      <c r="R17" s="78"/>
      <c r="S17" s="79"/>
    </row>
    <row r="18" spans="1:31" ht="17.25" customHeight="1">
      <c r="A18" s="76" t="s">
        <v>80</v>
      </c>
      <c r="B18" s="113"/>
      <c r="C18" s="114"/>
      <c r="D18" s="114"/>
      <c r="E18" s="114"/>
      <c r="F18" s="114"/>
      <c r="G18" s="114"/>
      <c r="H18" s="114"/>
      <c r="I18" s="114"/>
      <c r="J18" s="114"/>
      <c r="K18" s="115"/>
      <c r="L18" s="114"/>
      <c r="M18" s="109">
        <f t="shared" ref="M18:M28" si="0">B18+D18+F18+H18+J18</f>
        <v>0</v>
      </c>
      <c r="N18" s="110">
        <f t="shared" ref="N18:N28" si="1">K18+I18+G18+E18+C18</f>
        <v>0</v>
      </c>
      <c r="O18" s="111">
        <f t="shared" ref="O18:O28" si="2">M18+N18+L18</f>
        <v>0</v>
      </c>
      <c r="P18" s="112"/>
      <c r="Q18" s="80" t="s">
        <v>82</v>
      </c>
      <c r="R18" s="78"/>
      <c r="S18" s="79"/>
    </row>
    <row r="19" spans="1:31" ht="15.75" customHeight="1">
      <c r="A19" s="76" t="s">
        <v>81</v>
      </c>
      <c r="B19" s="113"/>
      <c r="C19" s="114"/>
      <c r="D19" s="114"/>
      <c r="E19" s="114"/>
      <c r="F19" s="114"/>
      <c r="G19" s="114"/>
      <c r="H19" s="114"/>
      <c r="I19" s="114"/>
      <c r="J19" s="114"/>
      <c r="K19" s="115"/>
      <c r="L19" s="114"/>
      <c r="M19" s="109">
        <f t="shared" si="0"/>
        <v>0</v>
      </c>
      <c r="N19" s="110">
        <f t="shared" si="1"/>
        <v>0</v>
      </c>
      <c r="O19" s="111">
        <f t="shared" si="2"/>
        <v>0</v>
      </c>
      <c r="P19" s="112"/>
      <c r="Q19" s="80" t="s">
        <v>90</v>
      </c>
      <c r="R19" s="78"/>
      <c r="S19" s="79"/>
    </row>
    <row r="20" spans="1:31">
      <c r="A20" s="76" t="s">
        <v>129</v>
      </c>
      <c r="B20" s="113"/>
      <c r="C20" s="114"/>
      <c r="D20" s="114"/>
      <c r="E20" s="114"/>
      <c r="F20" s="114"/>
      <c r="G20" s="114"/>
      <c r="H20" s="114"/>
      <c r="I20" s="114"/>
      <c r="J20" s="114"/>
      <c r="K20" s="115"/>
      <c r="L20" s="114"/>
      <c r="M20" s="109">
        <f t="shared" si="0"/>
        <v>0</v>
      </c>
      <c r="N20" s="110">
        <f t="shared" si="1"/>
        <v>0</v>
      </c>
      <c r="O20" s="111">
        <f t="shared" si="2"/>
        <v>0</v>
      </c>
      <c r="P20" s="112"/>
      <c r="Q20" s="80" t="s">
        <v>83</v>
      </c>
      <c r="R20" s="78"/>
      <c r="S20" s="79"/>
      <c r="AE20" s="90"/>
    </row>
    <row r="21" spans="1:31" ht="30">
      <c r="A21" s="76" t="s">
        <v>84</v>
      </c>
      <c r="B21" s="113"/>
      <c r="C21" s="114"/>
      <c r="D21" s="114"/>
      <c r="E21" s="114"/>
      <c r="F21" s="114"/>
      <c r="G21" s="114"/>
      <c r="H21" s="114"/>
      <c r="I21" s="114"/>
      <c r="J21" s="114"/>
      <c r="K21" s="115"/>
      <c r="L21" s="114"/>
      <c r="M21" s="109">
        <f t="shared" si="0"/>
        <v>0</v>
      </c>
      <c r="N21" s="110">
        <f t="shared" si="1"/>
        <v>0</v>
      </c>
      <c r="O21" s="111">
        <f t="shared" si="2"/>
        <v>0</v>
      </c>
      <c r="P21" s="112"/>
      <c r="Q21" s="287" t="s">
        <v>615</v>
      </c>
      <c r="R21" s="78"/>
      <c r="S21" s="79">
        <v>220</v>
      </c>
      <c r="AE21" s="90"/>
    </row>
    <row r="22" spans="1:31">
      <c r="A22" s="76" t="s">
        <v>85</v>
      </c>
      <c r="B22" s="116"/>
      <c r="C22" s="117"/>
      <c r="D22" s="117"/>
      <c r="E22" s="117"/>
      <c r="F22" s="117"/>
      <c r="G22" s="117"/>
      <c r="H22" s="117"/>
      <c r="I22" s="117"/>
      <c r="J22" s="117"/>
      <c r="K22" s="118"/>
      <c r="L22" s="117"/>
      <c r="M22" s="109">
        <f t="shared" si="0"/>
        <v>0</v>
      </c>
      <c r="N22" s="110">
        <f t="shared" si="1"/>
        <v>0</v>
      </c>
      <c r="O22" s="111">
        <f t="shared" si="2"/>
        <v>0</v>
      </c>
      <c r="P22" s="119"/>
      <c r="Q22" s="80"/>
      <c r="R22" s="78"/>
      <c r="S22" s="79"/>
      <c r="AE22" s="90"/>
    </row>
    <row r="23" spans="1:31">
      <c r="A23" s="76" t="s">
        <v>86</v>
      </c>
      <c r="B23" s="113"/>
      <c r="C23" s="114"/>
      <c r="D23" s="114"/>
      <c r="E23" s="114"/>
      <c r="F23" s="114"/>
      <c r="G23" s="114"/>
      <c r="H23" s="114"/>
      <c r="I23" s="114"/>
      <c r="J23" s="114"/>
      <c r="K23" s="115"/>
      <c r="L23" s="114"/>
      <c r="M23" s="109">
        <f t="shared" si="0"/>
        <v>0</v>
      </c>
      <c r="N23" s="110">
        <f t="shared" si="1"/>
        <v>0</v>
      </c>
      <c r="O23" s="111">
        <f t="shared" si="2"/>
        <v>0</v>
      </c>
      <c r="P23" s="112"/>
      <c r="Q23" s="81"/>
      <c r="R23" s="82"/>
      <c r="S23" s="79"/>
    </row>
    <row r="24" spans="1:31">
      <c r="A24" s="76" t="s">
        <v>156</v>
      </c>
      <c r="B24" s="116"/>
      <c r="C24" s="117"/>
      <c r="D24" s="117"/>
      <c r="E24" s="117"/>
      <c r="F24" s="117"/>
      <c r="G24" s="117"/>
      <c r="H24" s="117"/>
      <c r="I24" s="117"/>
      <c r="J24" s="117"/>
      <c r="K24" s="118"/>
      <c r="L24" s="117"/>
      <c r="M24" s="109">
        <f t="shared" si="0"/>
        <v>0</v>
      </c>
      <c r="N24" s="110">
        <f t="shared" si="1"/>
        <v>0</v>
      </c>
      <c r="O24" s="111">
        <f t="shared" si="2"/>
        <v>0</v>
      </c>
      <c r="P24" s="120"/>
      <c r="Q24" s="81"/>
      <c r="R24" s="82"/>
      <c r="S24" s="79"/>
    </row>
    <row r="25" spans="1:31">
      <c r="A25" s="76" t="s">
        <v>87</v>
      </c>
      <c r="B25" s="121"/>
      <c r="C25" s="122"/>
      <c r="D25" s="122"/>
      <c r="E25" s="122"/>
      <c r="F25" s="122"/>
      <c r="G25" s="122"/>
      <c r="H25" s="122"/>
      <c r="I25" s="122"/>
      <c r="J25" s="122"/>
      <c r="K25" s="123"/>
      <c r="L25" s="122"/>
      <c r="M25" s="109">
        <f t="shared" si="0"/>
        <v>0</v>
      </c>
      <c r="N25" s="110">
        <f t="shared" si="1"/>
        <v>0</v>
      </c>
      <c r="O25" s="111">
        <f t="shared" si="2"/>
        <v>0</v>
      </c>
      <c r="P25" s="124"/>
      <c r="Q25" s="81"/>
      <c r="R25" s="82"/>
      <c r="S25" s="79"/>
    </row>
    <row r="26" spans="1:31" ht="17.25" customHeight="1">
      <c r="A26" s="76" t="s">
        <v>614</v>
      </c>
      <c r="B26" s="113"/>
      <c r="C26" s="114">
        <v>1</v>
      </c>
      <c r="D26" s="114"/>
      <c r="E26" s="114"/>
      <c r="F26" s="114"/>
      <c r="G26" s="114"/>
      <c r="H26" s="114"/>
      <c r="I26" s="114"/>
      <c r="J26" s="114"/>
      <c r="K26" s="115"/>
      <c r="L26" s="114"/>
      <c r="M26" s="109">
        <f t="shared" si="0"/>
        <v>0</v>
      </c>
      <c r="N26" s="110">
        <f t="shared" si="1"/>
        <v>1</v>
      </c>
      <c r="O26" s="111">
        <f t="shared" si="2"/>
        <v>1</v>
      </c>
      <c r="P26" s="112">
        <v>5</v>
      </c>
      <c r="Q26" s="81"/>
      <c r="R26" s="82"/>
      <c r="S26" s="79"/>
    </row>
    <row r="27" spans="1:31">
      <c r="A27" s="76" t="s">
        <v>88</v>
      </c>
      <c r="B27" s="125"/>
      <c r="C27" s="126"/>
      <c r="D27" s="126"/>
      <c r="E27" s="126"/>
      <c r="F27" s="126"/>
      <c r="G27" s="126"/>
      <c r="H27" s="126"/>
      <c r="I27" s="126"/>
      <c r="J27" s="126"/>
      <c r="K27" s="127"/>
      <c r="L27" s="126"/>
      <c r="M27" s="109">
        <f t="shared" si="0"/>
        <v>0</v>
      </c>
      <c r="N27" s="110">
        <f t="shared" si="1"/>
        <v>0</v>
      </c>
      <c r="O27" s="111">
        <f t="shared" si="2"/>
        <v>0</v>
      </c>
      <c r="P27" s="128"/>
      <c r="Q27" s="81"/>
      <c r="R27" s="82"/>
      <c r="S27" s="79"/>
    </row>
    <row r="28" spans="1:31" s="144" customFormat="1" ht="27" thickBot="1">
      <c r="A28" s="133" t="s">
        <v>187</v>
      </c>
      <c r="B28" s="134"/>
      <c r="C28" s="135"/>
      <c r="D28" s="135"/>
      <c r="E28" s="135"/>
      <c r="F28" s="135"/>
      <c r="G28" s="135"/>
      <c r="H28" s="135"/>
      <c r="I28" s="135"/>
      <c r="J28" s="135"/>
      <c r="K28" s="136"/>
      <c r="L28" s="135">
        <v>440</v>
      </c>
      <c r="M28" s="137">
        <f t="shared" si="0"/>
        <v>0</v>
      </c>
      <c r="N28" s="138">
        <f t="shared" si="1"/>
        <v>0</v>
      </c>
      <c r="O28" s="139">
        <f t="shared" si="2"/>
        <v>440</v>
      </c>
      <c r="P28" s="140"/>
      <c r="Q28" s="141"/>
      <c r="R28" s="142"/>
      <c r="S28" s="143"/>
    </row>
    <row r="29" spans="1:31" ht="15.75" thickBot="1">
      <c r="A29" s="73" t="s">
        <v>91</v>
      </c>
      <c r="B29" s="129">
        <f t="shared" ref="B29:O29" si="3">SUM(B17:B28)</f>
        <v>0</v>
      </c>
      <c r="C29" s="129">
        <f t="shared" si="3"/>
        <v>1</v>
      </c>
      <c r="D29" s="129">
        <f t="shared" si="3"/>
        <v>0</v>
      </c>
      <c r="E29" s="129">
        <f>SUM(E17:E28)</f>
        <v>0</v>
      </c>
      <c r="F29" s="129">
        <f t="shared" si="3"/>
        <v>0</v>
      </c>
      <c r="G29" s="129">
        <f t="shared" si="3"/>
        <v>0</v>
      </c>
      <c r="H29" s="129">
        <f t="shared" si="3"/>
        <v>0</v>
      </c>
      <c r="I29" s="129">
        <f t="shared" si="3"/>
        <v>0</v>
      </c>
      <c r="J29" s="129">
        <f t="shared" si="3"/>
        <v>0</v>
      </c>
      <c r="K29" s="130">
        <f t="shared" si="3"/>
        <v>0</v>
      </c>
      <c r="L29" s="129">
        <f>SUM(L17:L28)</f>
        <v>440</v>
      </c>
      <c r="M29" s="129">
        <f t="shared" si="3"/>
        <v>0</v>
      </c>
      <c r="N29" s="129">
        <f t="shared" si="3"/>
        <v>1</v>
      </c>
      <c r="O29" s="129">
        <f t="shared" si="3"/>
        <v>441</v>
      </c>
      <c r="P29" s="129">
        <f>SUM(P17:P28)</f>
        <v>5</v>
      </c>
      <c r="Q29" s="74"/>
      <c r="R29" s="75">
        <f>SUM(R17:R28)</f>
        <v>0</v>
      </c>
      <c r="S29" s="74">
        <f>SUM(S17:S28)</f>
        <v>220</v>
      </c>
    </row>
    <row r="30" spans="1:31">
      <c r="A30" s="597" t="s">
        <v>92</v>
      </c>
      <c r="B30" s="597"/>
      <c r="C30" s="597"/>
      <c r="D30" s="597"/>
      <c r="E30" s="597"/>
      <c r="F30" s="597"/>
      <c r="G30" s="597"/>
      <c r="H30" s="597"/>
      <c r="I30" s="597"/>
      <c r="J30" s="597"/>
      <c r="K30" s="597"/>
      <c r="L30" s="597"/>
      <c r="M30" s="597"/>
      <c r="N30" s="597"/>
      <c r="O30" s="597"/>
      <c r="P30" s="597"/>
      <c r="Q30" s="597"/>
      <c r="R30" s="597"/>
      <c r="S30" s="597"/>
    </row>
    <row r="31" spans="1:31">
      <c r="A31" s="11" t="s">
        <v>93</v>
      </c>
    </row>
    <row r="32" spans="1:31">
      <c r="A32" s="11"/>
    </row>
    <row r="33" spans="1:22">
      <c r="A33" s="601" t="s">
        <v>94</v>
      </c>
      <c r="B33" s="601"/>
      <c r="C33" s="601"/>
      <c r="D33" s="601"/>
      <c r="E33" s="601"/>
      <c r="F33" s="601"/>
      <c r="G33" s="601"/>
      <c r="P33" s="10" t="s">
        <v>95</v>
      </c>
    </row>
    <row r="34" spans="1:22">
      <c r="A34" s="602" t="s">
        <v>96</v>
      </c>
      <c r="B34" s="602"/>
      <c r="C34" s="602" t="s">
        <v>97</v>
      </c>
      <c r="D34" s="602"/>
      <c r="E34" s="602"/>
      <c r="F34" s="602"/>
      <c r="G34" s="602"/>
    </row>
    <row r="35" spans="1:22">
      <c r="A35" s="595" t="s">
        <v>98</v>
      </c>
      <c r="B35" s="595"/>
      <c r="C35" s="596">
        <v>0</v>
      </c>
      <c r="D35" s="596"/>
      <c r="E35" s="596"/>
      <c r="F35" s="596"/>
      <c r="G35" s="596"/>
    </row>
    <row r="36" spans="1:22">
      <c r="A36" s="595" t="s">
        <v>99</v>
      </c>
      <c r="B36" s="595"/>
      <c r="C36" s="596">
        <v>0</v>
      </c>
      <c r="D36" s="596"/>
      <c r="E36" s="596"/>
      <c r="F36" s="596"/>
      <c r="G36" s="596"/>
    </row>
    <row r="37" spans="1:22" ht="14.25" customHeight="1">
      <c r="H37" s="12"/>
    </row>
    <row r="38" spans="1:22">
      <c r="A38" s="280"/>
      <c r="B38" s="281"/>
      <c r="C38" s="281"/>
    </row>
    <row r="39" spans="1:22" ht="15.75">
      <c r="A39" s="282"/>
      <c r="B39" s="283"/>
      <c r="C39" s="283"/>
      <c r="D39" s="284"/>
    </row>
    <row r="40" spans="1:22" ht="18" customHeight="1">
      <c r="A40" s="282"/>
      <c r="B40" s="285"/>
      <c r="C40" s="285"/>
      <c r="D40" s="284"/>
      <c r="V40" s="83"/>
    </row>
    <row r="41" spans="1:22" ht="18.75" customHeight="1"/>
    <row r="42" spans="1:22" ht="18.75" customHeight="1">
      <c r="A42" s="282"/>
      <c r="B42" s="283"/>
      <c r="C42" s="285"/>
      <c r="D42" s="284"/>
    </row>
    <row r="43" spans="1:22" ht="15" customHeight="1">
      <c r="A43" s="282"/>
      <c r="B43" s="285"/>
      <c r="C43" s="285"/>
      <c r="D43" s="286"/>
    </row>
    <row r="44" spans="1:22" ht="15" customHeight="1"/>
    <row r="46" spans="1:22" ht="21" customHeight="1">
      <c r="A46" s="592"/>
      <c r="B46" s="592"/>
      <c r="C46" s="592"/>
      <c r="D46" s="592"/>
      <c r="E46" s="592"/>
      <c r="F46" s="592"/>
      <c r="G46" s="592"/>
      <c r="H46" s="592"/>
      <c r="I46" s="592"/>
      <c r="J46" s="592"/>
      <c r="K46" s="592"/>
      <c r="L46" s="592"/>
      <c r="M46" s="600"/>
      <c r="N46" s="600"/>
      <c r="O46" s="600"/>
      <c r="P46" s="592"/>
      <c r="Q46" s="600"/>
      <c r="R46" s="600"/>
      <c r="S46" s="600"/>
    </row>
    <row r="47" spans="1:22" ht="15" customHeight="1">
      <c r="A47" s="592"/>
      <c r="B47" s="592"/>
      <c r="C47" s="592"/>
      <c r="D47" s="592"/>
      <c r="E47" s="592"/>
      <c r="F47" s="592"/>
      <c r="G47" s="592"/>
      <c r="H47" s="592"/>
      <c r="I47" s="592"/>
      <c r="J47" s="592"/>
      <c r="K47" s="592"/>
      <c r="L47" s="592"/>
      <c r="M47" s="600"/>
      <c r="N47" s="600"/>
      <c r="O47" s="600"/>
      <c r="P47" s="592"/>
      <c r="Q47" s="600"/>
      <c r="R47" s="600"/>
      <c r="S47" s="600"/>
    </row>
    <row r="48" spans="1:22" ht="15" customHeight="1">
      <c r="A48" s="592"/>
      <c r="B48" s="592"/>
      <c r="C48" s="592"/>
      <c r="D48" s="592"/>
      <c r="E48" s="592"/>
      <c r="F48" s="592"/>
      <c r="G48" s="592"/>
      <c r="H48" s="592"/>
      <c r="I48" s="592"/>
      <c r="J48" s="592"/>
      <c r="K48" s="592"/>
      <c r="L48" s="592"/>
      <c r="M48" s="600"/>
      <c r="N48" s="600"/>
      <c r="O48" s="600"/>
      <c r="P48" s="592"/>
      <c r="Q48" s="600"/>
      <c r="R48" s="600"/>
      <c r="S48" s="600"/>
    </row>
    <row r="49" spans="1:22" ht="15" customHeight="1">
      <c r="A49" s="592"/>
      <c r="B49" s="592"/>
      <c r="C49" s="592"/>
      <c r="D49" s="592"/>
      <c r="E49" s="592"/>
      <c r="F49" s="592"/>
      <c r="G49" s="592"/>
      <c r="H49" s="592"/>
      <c r="I49" s="592"/>
      <c r="J49" s="592"/>
      <c r="K49" s="592"/>
      <c r="L49" s="592"/>
      <c r="M49" s="585"/>
      <c r="N49" s="585"/>
      <c r="O49" s="586"/>
      <c r="P49" s="592"/>
      <c r="Q49" s="600"/>
      <c r="R49" s="600"/>
      <c r="S49" s="600"/>
    </row>
    <row r="50" spans="1:22">
      <c r="A50" s="592"/>
      <c r="B50" s="264"/>
      <c r="C50" s="264"/>
      <c r="D50" s="264"/>
      <c r="E50" s="264"/>
      <c r="F50" s="264"/>
      <c r="G50" s="264"/>
      <c r="H50" s="264"/>
      <c r="I50" s="264"/>
      <c r="J50" s="264"/>
      <c r="K50" s="264"/>
      <c r="L50" s="264"/>
      <c r="M50" s="585"/>
      <c r="N50" s="585"/>
      <c r="O50" s="586"/>
      <c r="P50" s="592"/>
      <c r="Q50" s="265"/>
      <c r="R50" s="264"/>
      <c r="S50" s="264"/>
    </row>
    <row r="51" spans="1:22">
      <c r="A51" s="200"/>
      <c r="B51" s="266"/>
      <c r="C51" s="266"/>
      <c r="D51" s="266"/>
      <c r="E51" s="266"/>
      <c r="F51" s="266"/>
      <c r="G51" s="266"/>
      <c r="H51" s="266"/>
      <c r="I51" s="266"/>
      <c r="J51" s="266"/>
      <c r="K51" s="266"/>
      <c r="L51" s="266"/>
      <c r="M51" s="267"/>
      <c r="N51" s="267"/>
      <c r="O51" s="268"/>
      <c r="P51" s="269"/>
      <c r="Q51" s="270"/>
      <c r="R51" s="270"/>
      <c r="S51" s="270"/>
    </row>
    <row r="52" spans="1:22">
      <c r="A52" s="200"/>
      <c r="B52" s="266"/>
      <c r="C52" s="266"/>
      <c r="D52" s="266"/>
      <c r="E52" s="266"/>
      <c r="F52" s="266"/>
      <c r="G52" s="266"/>
      <c r="H52" s="266"/>
      <c r="I52" s="266"/>
      <c r="J52" s="266"/>
      <c r="K52" s="266"/>
      <c r="L52" s="266"/>
      <c r="M52" s="267"/>
      <c r="N52" s="267"/>
      <c r="O52" s="268"/>
      <c r="P52" s="269"/>
      <c r="Q52" s="270"/>
      <c r="R52" s="270"/>
      <c r="S52" s="270"/>
    </row>
    <row r="53" spans="1:22">
      <c r="A53" s="200"/>
      <c r="B53" s="271"/>
      <c r="C53" s="271"/>
      <c r="D53" s="271"/>
      <c r="E53" s="271"/>
      <c r="F53" s="271"/>
      <c r="G53" s="271"/>
      <c r="H53" s="271"/>
      <c r="I53" s="271"/>
      <c r="J53" s="271"/>
      <c r="K53" s="271"/>
      <c r="L53" s="271"/>
      <c r="M53" s="267"/>
      <c r="N53" s="267"/>
      <c r="O53" s="268"/>
      <c r="P53" s="271"/>
      <c r="Q53" s="270"/>
      <c r="R53" s="270"/>
      <c r="S53" s="270"/>
    </row>
    <row r="54" spans="1:22">
      <c r="A54" s="200"/>
      <c r="B54" s="266"/>
      <c r="C54" s="266"/>
      <c r="D54" s="266"/>
      <c r="E54" s="266"/>
      <c r="F54" s="266"/>
      <c r="G54" s="266"/>
      <c r="H54" s="266"/>
      <c r="I54" s="266"/>
      <c r="J54" s="266"/>
      <c r="K54" s="266"/>
      <c r="L54" s="266"/>
      <c r="M54" s="267"/>
      <c r="N54" s="267"/>
      <c r="O54" s="268"/>
      <c r="P54" s="269"/>
      <c r="Q54" s="270"/>
      <c r="R54" s="270"/>
      <c r="S54" s="270"/>
    </row>
    <row r="55" spans="1:22" s="144" customFormat="1">
      <c r="A55" s="272"/>
      <c r="B55" s="273"/>
      <c r="C55" s="273"/>
      <c r="D55" s="273"/>
      <c r="E55" s="273"/>
      <c r="F55" s="273"/>
      <c r="G55" s="273"/>
      <c r="H55" s="273"/>
      <c r="I55" s="273"/>
      <c r="J55" s="273"/>
      <c r="K55" s="273"/>
      <c r="L55" s="274"/>
      <c r="M55" s="275"/>
      <c r="N55" s="275"/>
      <c r="O55" s="276"/>
      <c r="P55" s="274"/>
      <c r="Q55" s="277"/>
      <c r="R55" s="277"/>
      <c r="S55" s="277"/>
    </row>
    <row r="56" spans="1:22">
      <c r="A56" s="278"/>
      <c r="B56" s="278"/>
      <c r="C56" s="278"/>
      <c r="D56" s="278"/>
      <c r="E56" s="278"/>
      <c r="F56" s="278"/>
      <c r="G56" s="278"/>
      <c r="H56" s="278"/>
      <c r="I56" s="278"/>
      <c r="J56" s="278"/>
      <c r="K56" s="278"/>
      <c r="L56" s="278"/>
      <c r="M56" s="279"/>
      <c r="N56" s="279"/>
      <c r="O56" s="279"/>
      <c r="P56" s="278"/>
      <c r="Q56" s="278"/>
      <c r="R56" s="278"/>
      <c r="S56" s="278"/>
    </row>
    <row r="57" spans="1:22" ht="15.75">
      <c r="P57" s="13"/>
    </row>
    <row r="62" spans="1:22" ht="15.75">
      <c r="U62" s="14"/>
      <c r="V62" s="15"/>
    </row>
    <row r="63" spans="1:22" ht="15.75">
      <c r="U63" s="13"/>
      <c r="V63" s="13"/>
    </row>
    <row r="64" spans="1:22" ht="15.75">
      <c r="U64" s="13"/>
      <c r="V64" s="13"/>
    </row>
    <row r="65" spans="21:22" ht="15.75">
      <c r="U65" s="13"/>
      <c r="V65" s="13"/>
    </row>
    <row r="66" spans="21:22" ht="15.75">
      <c r="U66" s="13"/>
      <c r="V66" s="13"/>
    </row>
    <row r="67" spans="21:22" ht="15.75">
      <c r="U67" s="13"/>
      <c r="V67" s="13"/>
    </row>
  </sheetData>
  <sortState xmlns:xlrd2="http://schemas.microsoft.com/office/spreadsheetml/2017/richdata2" ref="A42:C53">
    <sortCondition descending="1" ref="C42"/>
  </sortState>
  <mergeCells count="48">
    <mergeCell ref="A10:S10"/>
    <mergeCell ref="A7:S7"/>
    <mergeCell ref="A8:S8"/>
    <mergeCell ref="A9:S9"/>
    <mergeCell ref="A11:S11"/>
    <mergeCell ref="P12:P16"/>
    <mergeCell ref="Q12:S15"/>
    <mergeCell ref="B13:G13"/>
    <mergeCell ref="B14:E14"/>
    <mergeCell ref="B12:L12"/>
    <mergeCell ref="H13:L13"/>
    <mergeCell ref="A33:G33"/>
    <mergeCell ref="A34:B34"/>
    <mergeCell ref="C34:G34"/>
    <mergeCell ref="A12:A16"/>
    <mergeCell ref="M12:O14"/>
    <mergeCell ref="A4:S6"/>
    <mergeCell ref="A46:A50"/>
    <mergeCell ref="B47:G47"/>
    <mergeCell ref="F48:G49"/>
    <mergeCell ref="J48:K49"/>
    <mergeCell ref="H48:I49"/>
    <mergeCell ref="D49:E49"/>
    <mergeCell ref="B49:C49"/>
    <mergeCell ref="B48:E48"/>
    <mergeCell ref="M46:O48"/>
    <mergeCell ref="P46:P50"/>
    <mergeCell ref="Q46:S49"/>
    <mergeCell ref="M49:M50"/>
    <mergeCell ref="H14:I15"/>
    <mergeCell ref="J14:K15"/>
    <mergeCell ref="B15:C15"/>
    <mergeCell ref="N49:N50"/>
    <mergeCell ref="O49:O50"/>
    <mergeCell ref="O15:O16"/>
    <mergeCell ref="N15:N16"/>
    <mergeCell ref="F14:G15"/>
    <mergeCell ref="L14:L15"/>
    <mergeCell ref="L48:L49"/>
    <mergeCell ref="B46:L46"/>
    <mergeCell ref="H47:L47"/>
    <mergeCell ref="D15:E15"/>
    <mergeCell ref="M15:M16"/>
    <mergeCell ref="A36:B36"/>
    <mergeCell ref="C36:G36"/>
    <mergeCell ref="A35:B35"/>
    <mergeCell ref="C35:G35"/>
    <mergeCell ref="A30:S30"/>
  </mergeCells>
  <printOptions horizontalCentered="1" verticalCentered="1"/>
  <pageMargins left="0.43307086614173229" right="0.47244094488188981" top="0.23622047244094491" bottom="0.23622047244094491" header="0.27559055118110237" footer="0.23622047244094491"/>
  <pageSetup scale="81" orientation="landscape" r:id="rId1"/>
  <colBreaks count="1" manualBreakCount="1">
    <brk id="19" max="34"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3B52C-E768-4874-A589-300202615630}">
  <sheetPr>
    <tabColor rgb="FF00B050"/>
  </sheetPr>
  <dimension ref="A1:L102"/>
  <sheetViews>
    <sheetView showGridLines="0" view="pageBreakPreview" zoomScaleNormal="115" zoomScaleSheetLayoutView="100" workbookViewId="0">
      <selection activeCell="A8" sqref="A8"/>
    </sheetView>
  </sheetViews>
  <sheetFormatPr baseColWidth="10" defaultRowHeight="15"/>
  <cols>
    <col min="1" max="1" width="55.1640625" style="293" customWidth="1"/>
    <col min="2" max="2" width="13.83203125" style="293" customWidth="1"/>
    <col min="3" max="3" width="14.83203125" style="293" customWidth="1"/>
    <col min="4" max="16384" width="12" style="293"/>
  </cols>
  <sheetData>
    <row r="1" spans="1:12" ht="49.5" customHeight="1"/>
    <row r="2" spans="1:12" ht="21">
      <c r="A2" s="622"/>
      <c r="B2" s="622"/>
      <c r="C2" s="622"/>
      <c r="D2" s="622"/>
      <c r="E2" s="622"/>
      <c r="F2" s="622"/>
      <c r="G2" s="622"/>
      <c r="H2" s="622"/>
      <c r="I2" s="622"/>
      <c r="J2" s="622"/>
      <c r="K2" s="622"/>
      <c r="L2" s="622"/>
    </row>
    <row r="3" spans="1:12" ht="20.25" customHeight="1">
      <c r="A3" s="623"/>
      <c r="B3" s="623"/>
      <c r="C3" s="623"/>
      <c r="D3" s="623"/>
      <c r="E3" s="623"/>
      <c r="F3" s="623"/>
      <c r="G3" s="623"/>
      <c r="H3" s="623"/>
      <c r="I3" s="623"/>
      <c r="J3" s="623"/>
      <c r="K3" s="623"/>
      <c r="L3" s="623"/>
    </row>
    <row r="4" spans="1:12">
      <c r="A4" s="623" t="s">
        <v>344</v>
      </c>
      <c r="B4" s="623"/>
      <c r="C4" s="623"/>
      <c r="D4" s="623"/>
      <c r="E4" s="623"/>
      <c r="F4" s="623"/>
      <c r="G4" s="623"/>
      <c r="H4" s="623"/>
      <c r="I4" s="623"/>
      <c r="J4" s="623"/>
      <c r="K4" s="623"/>
      <c r="L4" s="623"/>
    </row>
    <row r="5" spans="1:12">
      <c r="A5" s="624" t="s">
        <v>674</v>
      </c>
      <c r="B5" s="624"/>
      <c r="C5" s="624"/>
      <c r="D5" s="624"/>
      <c r="E5" s="624"/>
      <c r="F5" s="624"/>
      <c r="G5" s="624"/>
      <c r="H5" s="624"/>
      <c r="I5" s="624"/>
      <c r="J5" s="624"/>
      <c r="K5" s="624"/>
      <c r="L5" s="624"/>
    </row>
    <row r="6" spans="1:12">
      <c r="A6" s="624" t="s">
        <v>207</v>
      </c>
      <c r="B6" s="624"/>
      <c r="C6" s="624"/>
      <c r="D6" s="624"/>
      <c r="E6" s="624"/>
      <c r="F6" s="624"/>
      <c r="G6" s="624"/>
      <c r="H6" s="624"/>
      <c r="I6" s="624"/>
      <c r="J6" s="624"/>
      <c r="K6" s="624"/>
      <c r="L6" s="624"/>
    </row>
    <row r="9" spans="1:12" ht="16.5">
      <c r="A9" s="621"/>
      <c r="B9" s="621"/>
      <c r="C9" s="621"/>
    </row>
    <row r="10" spans="1:12" ht="16.5">
      <c r="A10" s="621"/>
      <c r="B10" s="621"/>
      <c r="C10" s="621"/>
    </row>
    <row r="11" spans="1:12" ht="16.5">
      <c r="A11" s="621"/>
      <c r="B11" s="621"/>
      <c r="C11" s="621"/>
    </row>
    <row r="12" spans="1:12" ht="16.5">
      <c r="A12" s="621" t="s">
        <v>673</v>
      </c>
      <c r="B12" s="621"/>
      <c r="C12" s="621"/>
    </row>
    <row r="13" spans="1:12" ht="16.5">
      <c r="A13" s="621" t="str">
        <f>A6</f>
        <v>Acumulada al 1er Trimestre (Enero - Marzo) 2026</v>
      </c>
      <c r="B13" s="621"/>
      <c r="C13" s="621"/>
    </row>
    <row r="14" spans="1:12" ht="16.5">
      <c r="A14" s="295" t="s">
        <v>55</v>
      </c>
      <c r="B14" s="295" t="s">
        <v>617</v>
      </c>
      <c r="C14" s="295" t="s">
        <v>618</v>
      </c>
    </row>
    <row r="15" spans="1:12" ht="16.5">
      <c r="A15" s="295" t="s">
        <v>13</v>
      </c>
      <c r="B15" s="295">
        <v>12</v>
      </c>
      <c r="C15" s="296">
        <f>Tabla3[[#This Row],[Cantidad]]/Tabla3[[#Totals],[Cantidad]]</f>
        <v>0.63157894736842102</v>
      </c>
    </row>
    <row r="16" spans="1:12" ht="16.5">
      <c r="A16" s="295" t="s">
        <v>14</v>
      </c>
      <c r="B16" s="295">
        <v>7</v>
      </c>
      <c r="C16" s="296">
        <f>Tabla3[[#This Row],[Cantidad]]/Tabla3[[#Totals],[Cantidad]]</f>
        <v>0.36842105263157893</v>
      </c>
    </row>
    <row r="17" spans="1:3">
      <c r="A17" s="297" t="s">
        <v>15</v>
      </c>
      <c r="B17" s="297">
        <f>SUBTOTAL(109,Tabla3[Cantidad])</f>
        <v>19</v>
      </c>
      <c r="C17" s="298">
        <f>SUBTOTAL(109,Tabla3[Porcentaje])</f>
        <v>1</v>
      </c>
    </row>
    <row r="18" spans="1:3" ht="16.5">
      <c r="A18" s="299" t="s">
        <v>619</v>
      </c>
      <c r="B18" s="299"/>
      <c r="C18" s="299"/>
    </row>
    <row r="20" spans="1:3" ht="16.5">
      <c r="A20" s="621"/>
      <c r="B20" s="621"/>
      <c r="C20" s="621"/>
    </row>
    <row r="21" spans="1:3" ht="16.5">
      <c r="A21" s="621" t="s">
        <v>620</v>
      </c>
      <c r="B21" s="621"/>
      <c r="C21" s="621"/>
    </row>
    <row r="22" spans="1:3" ht="16.5">
      <c r="A22" s="621" t="str">
        <f>A6</f>
        <v>Acumulada al 1er Trimestre (Enero - Marzo) 2026</v>
      </c>
      <c r="B22" s="621"/>
      <c r="C22" s="621"/>
    </row>
    <row r="23" spans="1:3" ht="16.5">
      <c r="A23" s="295" t="s">
        <v>621</v>
      </c>
      <c r="B23" s="299" t="s">
        <v>617</v>
      </c>
      <c r="C23" s="299" t="s">
        <v>618</v>
      </c>
    </row>
    <row r="24" spans="1:3" ht="17.25">
      <c r="A24" s="359" t="s">
        <v>622</v>
      </c>
      <c r="B24" s="294">
        <v>13</v>
      </c>
      <c r="C24" s="301">
        <f>Tabla4[[#This Row],[Cantidad]]/Tabla4[[#Totals],[Cantidad]]</f>
        <v>0.68421052631578949</v>
      </c>
    </row>
    <row r="25" spans="1:3" ht="17.25">
      <c r="A25" s="359" t="s">
        <v>623</v>
      </c>
      <c r="B25" s="294">
        <v>1</v>
      </c>
      <c r="C25" s="301">
        <f>Tabla4[[#This Row],[Cantidad]]/Tabla4[[#Totals],[Cantidad]]</f>
        <v>5.2631578947368418E-2</v>
      </c>
    </row>
    <row r="26" spans="1:3" ht="17.25">
      <c r="A26" s="302" t="s">
        <v>672</v>
      </c>
      <c r="B26" s="303">
        <v>3</v>
      </c>
      <c r="C26" s="301">
        <f>Tabla4[[#This Row],[Cantidad]]/Tabla4[[#Totals],[Cantidad]]</f>
        <v>0.15789473684210525</v>
      </c>
    </row>
    <row r="27" spans="1:3" ht="17.25">
      <c r="A27" s="359" t="s">
        <v>626</v>
      </c>
      <c r="B27" s="303">
        <v>1</v>
      </c>
      <c r="C27" s="301">
        <f>Tabla4[[#This Row],[Cantidad]]/Tabla4[[#Totals],[Cantidad]]</f>
        <v>5.2631578947368418E-2</v>
      </c>
    </row>
    <row r="28" spans="1:3" ht="17.25" hidden="1" customHeight="1">
      <c r="A28" s="300"/>
      <c r="B28" s="294"/>
      <c r="C28" s="301">
        <f>Tabla4[[#This Row],[Cantidad]]/Tabla4[[#Totals],[Cantidad]]</f>
        <v>0</v>
      </c>
    </row>
    <row r="29" spans="1:3" ht="17.25" hidden="1" customHeight="1">
      <c r="A29" s="302"/>
      <c r="B29" s="303"/>
      <c r="C29" s="301">
        <f>Tabla4[[#This Row],[Cantidad]]/Tabla4[[#Totals],[Cantidad]]</f>
        <v>0</v>
      </c>
    </row>
    <row r="30" spans="1:3" ht="17.25" hidden="1" customHeight="1">
      <c r="A30" s="300"/>
      <c r="B30" s="294"/>
      <c r="C30" s="301">
        <f>Tabla4[[#This Row],[Cantidad]]/Tabla4[[#Totals],[Cantidad]]</f>
        <v>0</v>
      </c>
    </row>
    <row r="31" spans="1:3" ht="17.25" hidden="1" customHeight="1">
      <c r="A31" s="300"/>
      <c r="B31" s="294"/>
      <c r="C31" s="301">
        <f>Tabla4[[#This Row],[Cantidad]]/Tabla4[[#Totals],[Cantidad]]</f>
        <v>0</v>
      </c>
    </row>
    <row r="32" spans="1:3" ht="17.25" hidden="1" customHeight="1">
      <c r="A32" s="304" t="s">
        <v>624</v>
      </c>
      <c r="B32" s="295">
        <v>1</v>
      </c>
      <c r="C32" s="301">
        <f>Tabla4[[#This Row],[Cantidad]]/Tabla4[[#Totals],[Cantidad]]</f>
        <v>5.2631578947368418E-2</v>
      </c>
    </row>
    <row r="33" spans="1:3" ht="17.25" hidden="1" customHeight="1">
      <c r="A33" s="304" t="s">
        <v>625</v>
      </c>
      <c r="B33" s="295">
        <v>4</v>
      </c>
      <c r="C33" s="301">
        <f>Tabla4[[#This Row],[Cantidad]]/Tabla4[[#Totals],[Cantidad]]</f>
        <v>0.21052631578947367</v>
      </c>
    </row>
    <row r="34" spans="1:3" ht="17.25">
      <c r="A34" s="359" t="s">
        <v>627</v>
      </c>
      <c r="B34" s="294">
        <v>1</v>
      </c>
      <c r="C34" s="301">
        <f>Tabla4[[#This Row],[Cantidad]]/Tabla4[[#Totals],[Cantidad]]</f>
        <v>5.2631578947368418E-2</v>
      </c>
    </row>
    <row r="35" spans="1:3" ht="17.25">
      <c r="A35" s="359"/>
      <c r="B35" s="295"/>
      <c r="C35" s="301">
        <f>Tabla4[[#This Row],[Cantidad]]/Tabla4[[#Totals],[Cantidad]]</f>
        <v>0</v>
      </c>
    </row>
    <row r="36" spans="1:3" ht="17.25">
      <c r="A36" s="304"/>
      <c r="B36" s="295"/>
      <c r="C36" s="301">
        <f>Tabla4[[#This Row],[Cantidad]]/Tabla4[[#Totals],[Cantidad]]</f>
        <v>0</v>
      </c>
    </row>
    <row r="37" spans="1:3" ht="17.25">
      <c r="A37" s="304"/>
      <c r="B37" s="295"/>
      <c r="C37" s="301">
        <f>Tabla4[[#This Row],[Cantidad]]/Tabla4[[#Totals],[Cantidad]]</f>
        <v>0</v>
      </c>
    </row>
    <row r="38" spans="1:3" ht="17.25">
      <c r="A38" s="359"/>
      <c r="B38" s="360"/>
      <c r="C38" s="301">
        <f>Tabla4[[#This Row],[Cantidad]]/Tabla4[[#Totals],[Cantidad]]</f>
        <v>0</v>
      </c>
    </row>
    <row r="39" spans="1:3" ht="17.25">
      <c r="A39" s="359"/>
      <c r="B39" s="360"/>
      <c r="C39" s="301">
        <f>Tabla4[[#This Row],[Cantidad]]/Tabla4[[#Totals],[Cantidad]]</f>
        <v>0</v>
      </c>
    </row>
    <row r="40" spans="1:3" ht="17.25">
      <c r="A40" s="304"/>
      <c r="B40" s="295"/>
      <c r="C40" s="301">
        <f>Tabla4[[#This Row],[Cantidad]]/Tabla4[[#Totals],[Cantidad]]</f>
        <v>0</v>
      </c>
    </row>
    <row r="41" spans="1:3" ht="17.25">
      <c r="A41" s="304"/>
      <c r="B41" s="295"/>
      <c r="C41" s="301">
        <f>Tabla4[[#This Row],[Cantidad]]/Tabla4[[#Totals],[Cantidad]]</f>
        <v>0</v>
      </c>
    </row>
    <row r="42" spans="1:3" ht="17.25">
      <c r="A42" s="304"/>
      <c r="B42" s="295"/>
      <c r="C42" s="301">
        <f>Tabla4[[#This Row],[Cantidad]]/Tabla4[[#Totals],[Cantidad]]</f>
        <v>0</v>
      </c>
    </row>
    <row r="43" spans="1:3">
      <c r="A43" s="305" t="s">
        <v>15</v>
      </c>
      <c r="B43" s="305">
        <f>SUBTOTAL(109,Tabla4[Cantidad])</f>
        <v>19</v>
      </c>
      <c r="C43" s="306">
        <f>SUBTOTAL(109,Tabla4[Porcentaje])</f>
        <v>1</v>
      </c>
    </row>
    <row r="44" spans="1:3" ht="16.5">
      <c r="A44" s="299" t="s">
        <v>619</v>
      </c>
      <c r="B44" s="299"/>
      <c r="C44" s="299"/>
    </row>
    <row r="46" spans="1:3" ht="16.5">
      <c r="A46" s="621"/>
      <c r="B46" s="621"/>
      <c r="C46" s="621"/>
    </row>
    <row r="47" spans="1:3" ht="16.5">
      <c r="A47" s="621" t="s">
        <v>671</v>
      </c>
      <c r="B47" s="621"/>
      <c r="C47" s="621"/>
    </row>
    <row r="48" spans="1:3" ht="16.5">
      <c r="A48" s="621" t="str">
        <f>A6</f>
        <v>Acumulada al 1er Trimestre (Enero - Marzo) 2026</v>
      </c>
      <c r="B48" s="621"/>
      <c r="C48" s="621"/>
    </row>
    <row r="49" spans="1:3" ht="16.5">
      <c r="A49" s="299" t="s">
        <v>628</v>
      </c>
      <c r="B49" s="299" t="s">
        <v>617</v>
      </c>
      <c r="C49" s="299" t="s">
        <v>618</v>
      </c>
    </row>
    <row r="50" spans="1:3" ht="17.25">
      <c r="A50" s="300" t="s">
        <v>49</v>
      </c>
      <c r="B50" s="294">
        <v>7</v>
      </c>
      <c r="C50" s="307">
        <f>Tabla5[[#This Row],[Cantidad]]/Tabla5[[#Totals],[Cantidad]]</f>
        <v>0.36842105263157893</v>
      </c>
    </row>
    <row r="51" spans="1:3" ht="17.25">
      <c r="A51" s="300" t="s">
        <v>629</v>
      </c>
      <c r="B51" s="294">
        <v>6</v>
      </c>
      <c r="C51" s="307">
        <f>Tabla5[[#This Row],[Cantidad]]/Tabla5[[#Totals],[Cantidad]]</f>
        <v>0.31578947368421051</v>
      </c>
    </row>
    <row r="52" spans="1:3" ht="15.75" customHeight="1">
      <c r="A52" s="300" t="s">
        <v>50</v>
      </c>
      <c r="B52" s="294">
        <v>6</v>
      </c>
      <c r="C52" s="307">
        <f>Tabla5[[#This Row],[Cantidad]]/Tabla5[[#Totals],[Cantidad]]</f>
        <v>0.31578947368421051</v>
      </c>
    </row>
    <row r="53" spans="1:3" ht="15.75" customHeight="1">
      <c r="A53" s="308" t="s">
        <v>15</v>
      </c>
      <c r="B53" s="308">
        <f>SUBTOTAL(109,Tabla5[Cantidad])</f>
        <v>19</v>
      </c>
      <c r="C53" s="309">
        <f>SUBTOTAL(109,Tabla5[Porcentaje])</f>
        <v>0.99999999999999989</v>
      </c>
    </row>
    <row r="54" spans="1:3" ht="16.5">
      <c r="A54" s="299" t="s">
        <v>619</v>
      </c>
      <c r="B54" s="310"/>
      <c r="C54" s="311"/>
    </row>
    <row r="56" spans="1:3" ht="15.75">
      <c r="A56" s="626"/>
      <c r="B56" s="626"/>
      <c r="C56" s="626"/>
    </row>
    <row r="57" spans="1:3" ht="15" customHeight="1">
      <c r="A57" s="626"/>
      <c r="B57" s="626"/>
      <c r="C57" s="626"/>
    </row>
    <row r="58" spans="1:3" ht="15" customHeight="1">
      <c r="A58" s="626"/>
      <c r="B58" s="626"/>
      <c r="C58" s="626"/>
    </row>
    <row r="59" spans="1:3" ht="32.25" customHeight="1">
      <c r="A59" s="627" t="s">
        <v>670</v>
      </c>
      <c r="B59" s="627"/>
      <c r="C59" s="627"/>
    </row>
    <row r="60" spans="1:3" ht="15.75" customHeight="1">
      <c r="A60" s="628" t="str">
        <f>A6</f>
        <v>Acumulada al 1er Trimestre (Enero - Marzo) 2026</v>
      </c>
      <c r="B60" s="628"/>
      <c r="C60" s="628"/>
    </row>
    <row r="61" spans="1:3" ht="16.5">
      <c r="A61" s="295" t="s">
        <v>630</v>
      </c>
      <c r="B61" s="295" t="s">
        <v>631</v>
      </c>
      <c r="C61" s="295" t="s">
        <v>618</v>
      </c>
    </row>
    <row r="62" spans="1:3" ht="17.25">
      <c r="A62" s="295" t="s">
        <v>632</v>
      </c>
      <c r="B62" s="295">
        <v>3</v>
      </c>
      <c r="C62" s="312">
        <f>B62/$B$65</f>
        <v>0.15789473684210525</v>
      </c>
    </row>
    <row r="63" spans="1:3" ht="17.25">
      <c r="A63" s="313">
        <v>0.75</v>
      </c>
      <c r="B63" s="295">
        <v>0</v>
      </c>
      <c r="C63" s="312">
        <f>B63/$B$65</f>
        <v>0</v>
      </c>
    </row>
    <row r="64" spans="1:3" ht="15.75" customHeight="1" thickBot="1">
      <c r="A64" s="314">
        <v>1</v>
      </c>
      <c r="B64" s="315">
        <v>16</v>
      </c>
      <c r="C64" s="316">
        <f>B64/$B$65</f>
        <v>0.84210526315789469</v>
      </c>
    </row>
    <row r="65" spans="1:3" ht="15.75" customHeight="1" thickTop="1">
      <c r="A65" s="297" t="s">
        <v>15</v>
      </c>
      <c r="B65" s="297">
        <f>SUM(B62:B64)</f>
        <v>19</v>
      </c>
      <c r="C65" s="298">
        <f>SUM(C62:C64)</f>
        <v>1</v>
      </c>
    </row>
    <row r="66" spans="1:3" ht="16.5">
      <c r="A66" s="299" t="s">
        <v>619</v>
      </c>
      <c r="B66" s="317"/>
      <c r="C66" s="318"/>
    </row>
    <row r="69" spans="1:3" ht="15.75" customHeight="1"/>
    <row r="70" spans="1:3" ht="15.75">
      <c r="A70" s="625"/>
      <c r="B70" s="625"/>
      <c r="C70" s="625"/>
    </row>
    <row r="71" spans="1:3" ht="15.75">
      <c r="A71" s="625"/>
      <c r="B71" s="625"/>
      <c r="C71" s="625"/>
    </row>
    <row r="72" spans="1:3" ht="15.75">
      <c r="A72" s="625"/>
      <c r="B72" s="625"/>
      <c r="C72" s="625"/>
    </row>
    <row r="73" spans="1:3">
      <c r="A73" s="629" t="s">
        <v>668</v>
      </c>
      <c r="B73" s="629"/>
      <c r="C73" s="629"/>
    </row>
    <row r="74" spans="1:3">
      <c r="A74" s="629"/>
      <c r="B74" s="629"/>
      <c r="C74" s="629"/>
    </row>
    <row r="75" spans="1:3" ht="16.5">
      <c r="A75" s="621" t="str">
        <f>A6</f>
        <v>Acumulada al 1er Trimestre (Enero - Marzo) 2026</v>
      </c>
      <c r="B75" s="621"/>
      <c r="C75" s="621"/>
    </row>
    <row r="76" spans="1:3" ht="16.5">
      <c r="A76" s="319" t="s">
        <v>633</v>
      </c>
      <c r="B76" s="320" t="s">
        <v>617</v>
      </c>
      <c r="C76" s="321" t="s">
        <v>618</v>
      </c>
    </row>
    <row r="77" spans="1:3" ht="17.25">
      <c r="A77" s="322" t="s">
        <v>116</v>
      </c>
      <c r="B77" s="295">
        <v>19</v>
      </c>
      <c r="C77" s="307">
        <f>Tabla6[[#This Row],[Cantidad]]/Tabla6[[#Totals],[Cantidad]]</f>
        <v>1</v>
      </c>
    </row>
    <row r="78" spans="1:3" ht="17.25">
      <c r="A78" s="322"/>
      <c r="B78" s="323">
        <v>0</v>
      </c>
      <c r="C78" s="307">
        <f>Tabla6[[#This Row],[Cantidad]]/Tabla6[[#Totals],[Cantidad]]</f>
        <v>0</v>
      </c>
    </row>
    <row r="79" spans="1:3">
      <c r="A79" s="305" t="s">
        <v>15</v>
      </c>
      <c r="B79" s="305">
        <f>SUBTOTAL(109,Tabla6[Cantidad])</f>
        <v>19</v>
      </c>
      <c r="C79" s="324">
        <f>SUBTOTAL(109,Tabla6[Porcentaje])</f>
        <v>1</v>
      </c>
    </row>
    <row r="80" spans="1:3" ht="16.5">
      <c r="A80" s="299" t="s">
        <v>619</v>
      </c>
    </row>
    <row r="82" spans="1:3" ht="16.5">
      <c r="A82" s="621"/>
      <c r="B82" s="621"/>
      <c r="C82" s="621"/>
    </row>
    <row r="83" spans="1:3" ht="16.5">
      <c r="A83" s="621"/>
      <c r="B83" s="621"/>
      <c r="C83" s="621"/>
    </row>
    <row r="84" spans="1:3" ht="16.5">
      <c r="A84" s="621"/>
      <c r="B84" s="621"/>
      <c r="C84" s="621"/>
    </row>
    <row r="85" spans="1:3" ht="16.5">
      <c r="A85" s="621" t="s">
        <v>669</v>
      </c>
      <c r="B85" s="621"/>
      <c r="C85" s="621"/>
    </row>
    <row r="86" spans="1:3" ht="16.5">
      <c r="A86" s="621" t="str">
        <f>A6</f>
        <v>Acumulada al 1er Trimestre (Enero - Marzo) 2026</v>
      </c>
      <c r="B86" s="621"/>
      <c r="C86" s="621"/>
    </row>
    <row r="87" spans="1:3" ht="16.5">
      <c r="A87" s="295" t="s">
        <v>634</v>
      </c>
      <c r="B87" s="299" t="s">
        <v>617</v>
      </c>
      <c r="C87" s="299" t="s">
        <v>618</v>
      </c>
    </row>
    <row r="88" spans="1:3" ht="17.25">
      <c r="A88" s="300" t="s">
        <v>635</v>
      </c>
      <c r="B88" s="294">
        <v>7</v>
      </c>
      <c r="C88" s="307">
        <f>Tabla58[[#This Row],[Cantidad]]/Tabla58[[#Totals],[Cantidad]]</f>
        <v>0.36842105263157893</v>
      </c>
    </row>
    <row r="89" spans="1:3" ht="17.25">
      <c r="A89" s="325" t="s">
        <v>636</v>
      </c>
      <c r="B89" s="326">
        <v>8</v>
      </c>
      <c r="C89" s="327">
        <f>Tabla58[[#This Row],[Cantidad]]/Tabla58[[#Totals],[Cantidad]]</f>
        <v>0.42105263157894735</v>
      </c>
    </row>
    <row r="90" spans="1:3" ht="17.25">
      <c r="A90" s="325" t="s">
        <v>637</v>
      </c>
      <c r="B90" s="326">
        <v>4</v>
      </c>
      <c r="C90" s="327">
        <f>Tabla58[[#This Row],[Cantidad]]/Tabla58[[#Totals],[Cantidad]]</f>
        <v>0.21052631578947367</v>
      </c>
    </row>
    <row r="91" spans="1:3" ht="17.25">
      <c r="A91" s="325" t="s">
        <v>638</v>
      </c>
      <c r="B91" s="326"/>
      <c r="C91" s="327">
        <f>Tabla58[[#This Row],[Cantidad]]/Tabla58[[#Totals],[Cantidad]]</f>
        <v>0</v>
      </c>
    </row>
    <row r="92" spans="1:3" ht="17.25">
      <c r="A92" s="300" t="s">
        <v>639</v>
      </c>
      <c r="B92" s="294"/>
      <c r="C92" s="307">
        <f>Tabla58[[#This Row],[Cantidad]]/Tabla58[[#Totals],[Cantidad]]</f>
        <v>0</v>
      </c>
    </row>
    <row r="93" spans="1:3" ht="17.25">
      <c r="A93" s="300" t="s">
        <v>640</v>
      </c>
      <c r="B93" s="294"/>
      <c r="C93" s="307">
        <f>Tabla58[[#This Row],[Cantidad]]/Tabla58[[#Totals],[Cantidad]]</f>
        <v>0</v>
      </c>
    </row>
    <row r="94" spans="1:3" ht="17.25" hidden="1">
      <c r="A94" s="325" t="s">
        <v>640</v>
      </c>
      <c r="B94" s="328"/>
      <c r="C94" s="327">
        <f>Tabla58[[#This Row],[Cantidad]]/Tabla58[[#Totals],[Cantidad]]</f>
        <v>0</v>
      </c>
    </row>
    <row r="95" spans="1:3" ht="17.25">
      <c r="A95" s="325" t="s">
        <v>641</v>
      </c>
      <c r="B95" s="328"/>
      <c r="C95" s="327">
        <f>Tabla58[[#This Row],[Cantidad]]/Tabla58[[#Totals],[Cantidad]]</f>
        <v>0</v>
      </c>
    </row>
    <row r="96" spans="1:3" ht="17.25">
      <c r="A96" s="325" t="s">
        <v>642</v>
      </c>
      <c r="B96" s="328"/>
      <c r="C96" s="327">
        <f>Tabla58[[#This Row],[Cantidad]]/Tabla58[[#Totals],[Cantidad]]</f>
        <v>0</v>
      </c>
    </row>
    <row r="97" spans="1:3" ht="17.25">
      <c r="A97" s="325" t="s">
        <v>643</v>
      </c>
      <c r="B97" s="328"/>
      <c r="C97" s="327">
        <f>Tabla58[[#This Row],[Cantidad]]/Tabla58[[#Totals],[Cantidad]]</f>
        <v>0</v>
      </c>
    </row>
    <row r="98" spans="1:3" ht="17.25">
      <c r="A98" s="325" t="s">
        <v>644</v>
      </c>
      <c r="B98" s="328"/>
      <c r="C98" s="327">
        <f>Tabla58[[#This Row],[Cantidad]]/Tabla58[[#Totals],[Cantidad]]</f>
        <v>0</v>
      </c>
    </row>
    <row r="99" spans="1:3" ht="17.25">
      <c r="A99" s="325" t="s">
        <v>645</v>
      </c>
      <c r="B99" s="328"/>
      <c r="C99" s="327">
        <f>Tabla58[[#This Row],[Cantidad]]/Tabla58[[#Totals],[Cantidad]]</f>
        <v>0</v>
      </c>
    </row>
    <row r="100" spans="1:3" ht="17.25">
      <c r="A100" s="325" t="s">
        <v>646</v>
      </c>
      <c r="B100" s="328"/>
      <c r="C100" s="327">
        <f>Tabla58[[#This Row],[Cantidad]]/Tabla58[[#Totals],[Cantidad]]</f>
        <v>0</v>
      </c>
    </row>
    <row r="101" spans="1:3">
      <c r="A101" s="305" t="s">
        <v>15</v>
      </c>
      <c r="B101" s="305">
        <f>SUBTOTAL(109,Tabla58[Cantidad])</f>
        <v>19</v>
      </c>
      <c r="C101" s="324">
        <f>SUBTOTAL(109,Tabla58[Porcentaje])</f>
        <v>1</v>
      </c>
    </row>
    <row r="102" spans="1:3" ht="16.5">
      <c r="A102" s="299" t="s">
        <v>619</v>
      </c>
      <c r="B102" s="310"/>
      <c r="C102" s="311"/>
    </row>
  </sheetData>
  <mergeCells count="31">
    <mergeCell ref="A86:C86"/>
    <mergeCell ref="A73:C74"/>
    <mergeCell ref="A75:C75"/>
    <mergeCell ref="A82:C82"/>
    <mergeCell ref="A83:C83"/>
    <mergeCell ref="A84:C84"/>
    <mergeCell ref="A85:C85"/>
    <mergeCell ref="A72:C72"/>
    <mergeCell ref="A22:C22"/>
    <mergeCell ref="A46:C46"/>
    <mergeCell ref="A47:C47"/>
    <mergeCell ref="A48:C48"/>
    <mergeCell ref="A56:C56"/>
    <mergeCell ref="A57:C57"/>
    <mergeCell ref="A58:C58"/>
    <mergeCell ref="A59:C59"/>
    <mergeCell ref="A60:C60"/>
    <mergeCell ref="A70:C70"/>
    <mergeCell ref="A71:C71"/>
    <mergeCell ref="A21:C21"/>
    <mergeCell ref="A2:L2"/>
    <mergeCell ref="A3:L3"/>
    <mergeCell ref="A4:L4"/>
    <mergeCell ref="A5:L5"/>
    <mergeCell ref="A6:L6"/>
    <mergeCell ref="A9:C9"/>
    <mergeCell ref="A10:C10"/>
    <mergeCell ref="A11:C11"/>
    <mergeCell ref="A12:C12"/>
    <mergeCell ref="A13:C13"/>
    <mergeCell ref="A20:C20"/>
  </mergeCells>
  <printOptions horizontalCentered="1" verticalCentered="1"/>
  <pageMargins left="0.70866141732283472" right="0.70866141732283472" top="0.74803149606299213" bottom="0.74803149606299213" header="0.31496062992125984" footer="0.31496062992125984"/>
  <pageSetup scale="63" fitToHeight="0" orientation="landscape" r:id="rId1"/>
  <rowBreaks count="2" manualBreakCount="2">
    <brk id="44" max="10" man="1"/>
    <brk id="69" max="10" man="1"/>
  </rowBreaks>
  <drawing r:id="rId2"/>
  <tableParts count="6">
    <tablePart r:id="rId3"/>
    <tablePart r:id="rId4"/>
    <tablePart r:id="rId5"/>
    <tablePart r:id="rId6"/>
    <tablePart r:id="rId7"/>
    <tablePart r:id="rId8"/>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CA2DE-FA73-4922-8FC2-47F2832677AB}">
  <sheetPr>
    <tabColor rgb="FF00B050"/>
  </sheetPr>
  <dimension ref="A2:S97"/>
  <sheetViews>
    <sheetView showGridLines="0" zoomScale="85" zoomScaleNormal="85" zoomScaleSheetLayoutView="70" workbookViewId="0">
      <selection activeCell="D10" sqref="D10"/>
    </sheetView>
  </sheetViews>
  <sheetFormatPr baseColWidth="10" defaultColWidth="13.5" defaultRowHeight="15"/>
  <cols>
    <col min="1" max="1" width="46" style="330" bestFit="1" customWidth="1"/>
    <col min="2" max="2" width="20.1640625" style="330" bestFit="1" customWidth="1"/>
    <col min="3" max="3" width="15.33203125" style="330" bestFit="1" customWidth="1"/>
    <col min="4" max="4" width="13.5" style="330"/>
    <col min="5" max="5" width="11.83203125" style="330" customWidth="1"/>
    <col min="6" max="6" width="13" style="330" customWidth="1"/>
    <col min="7" max="7" width="26.1640625" style="330" customWidth="1"/>
    <col min="8" max="8" width="21.5" style="330" customWidth="1"/>
    <col min="9" max="10" width="12.83203125" style="330" customWidth="1"/>
    <col min="11" max="11" width="16.1640625" style="330" customWidth="1"/>
    <col min="12" max="12" width="17" style="330" customWidth="1"/>
    <col min="13" max="13" width="13.5" style="330" customWidth="1"/>
    <col min="14" max="14" width="27.6640625" style="330" customWidth="1"/>
    <col min="15" max="15" width="27.1640625" style="330" bestFit="1" customWidth="1"/>
    <col min="16" max="16" width="10.1640625" style="330" customWidth="1"/>
    <col min="17" max="18" width="13.5" style="330"/>
    <col min="19" max="19" width="33.83203125" style="330" customWidth="1"/>
    <col min="20" max="16384" width="13.5" style="330"/>
  </cols>
  <sheetData>
    <row r="2" spans="1:16" ht="84" customHeight="1">
      <c r="A2" s="631" t="s">
        <v>665</v>
      </c>
      <c r="B2" s="631"/>
      <c r="C2" s="631"/>
      <c r="D2" s="631"/>
      <c r="E2" s="329"/>
      <c r="G2" s="632"/>
      <c r="H2" s="632"/>
      <c r="I2" s="632"/>
      <c r="J2" s="632"/>
      <c r="K2" s="632"/>
      <c r="L2" s="632"/>
      <c r="M2" s="632"/>
      <c r="N2" s="632"/>
      <c r="O2" s="632"/>
      <c r="P2" s="331"/>
    </row>
    <row r="3" spans="1:16" ht="27.75" customHeight="1">
      <c r="A3" s="332" t="s">
        <v>667</v>
      </c>
      <c r="B3" s="332"/>
      <c r="C3" s="329"/>
      <c r="D3" s="329"/>
      <c r="E3" s="329"/>
      <c r="G3" s="633"/>
      <c r="H3" s="633"/>
      <c r="I3" s="633"/>
      <c r="J3" s="633"/>
      <c r="K3" s="633"/>
      <c r="L3" s="633"/>
      <c r="M3" s="633"/>
      <c r="N3" s="633"/>
      <c r="O3" s="633"/>
      <c r="P3" s="331"/>
    </row>
    <row r="4" spans="1:16" ht="18.75">
      <c r="A4" s="333" t="s">
        <v>634</v>
      </c>
      <c r="B4" s="333" t="s">
        <v>647</v>
      </c>
      <c r="C4" s="329"/>
      <c r="D4" s="329"/>
      <c r="E4" s="329"/>
      <c r="G4" s="634" t="s">
        <v>664</v>
      </c>
      <c r="H4" s="634"/>
      <c r="I4" s="634"/>
      <c r="J4" s="634"/>
      <c r="K4" s="634"/>
      <c r="L4" s="634"/>
      <c r="M4" s="634"/>
      <c r="N4" s="634"/>
      <c r="O4" s="634"/>
      <c r="P4" s="331"/>
    </row>
    <row r="5" spans="1:16" ht="18.75">
      <c r="A5" s="334" t="s">
        <v>635</v>
      </c>
      <c r="B5" s="335">
        <v>7</v>
      </c>
      <c r="C5" s="329"/>
      <c r="D5" s="329"/>
      <c r="E5" s="329"/>
      <c r="G5" s="635" t="s">
        <v>648</v>
      </c>
      <c r="H5" s="635"/>
      <c r="I5" s="635"/>
      <c r="J5" s="635"/>
      <c r="K5" s="635"/>
      <c r="L5" s="635"/>
      <c r="M5" s="635"/>
      <c r="N5" s="635"/>
      <c r="O5" s="635"/>
      <c r="P5" s="331"/>
    </row>
    <row r="6" spans="1:16" ht="18.75">
      <c r="A6" s="334" t="s">
        <v>636</v>
      </c>
      <c r="B6" s="335">
        <v>8</v>
      </c>
      <c r="C6" s="329"/>
      <c r="D6" s="329"/>
      <c r="E6" s="329"/>
      <c r="G6" s="630" t="s">
        <v>207</v>
      </c>
      <c r="H6" s="630"/>
      <c r="I6" s="630"/>
      <c r="J6" s="630"/>
      <c r="K6" s="630"/>
      <c r="L6" s="630"/>
      <c r="M6" s="630"/>
      <c r="N6" s="630"/>
      <c r="O6" s="630"/>
      <c r="P6" s="331"/>
    </row>
    <row r="7" spans="1:16" ht="18.75">
      <c r="A7" s="334" t="s">
        <v>637</v>
      </c>
      <c r="B7" s="335">
        <v>4</v>
      </c>
      <c r="C7" s="329"/>
      <c r="D7" s="329"/>
      <c r="E7" s="329"/>
      <c r="G7" s="630"/>
      <c r="H7" s="630"/>
      <c r="I7" s="630"/>
      <c r="J7" s="630"/>
      <c r="K7" s="630"/>
      <c r="L7" s="630"/>
      <c r="M7" s="630"/>
      <c r="N7" s="630"/>
      <c r="O7" s="630"/>
      <c r="P7" s="331"/>
    </row>
    <row r="8" spans="1:16" ht="15.75">
      <c r="A8" s="334" t="s">
        <v>650</v>
      </c>
      <c r="B8" s="334"/>
      <c r="C8" s="329"/>
      <c r="D8" s="329"/>
      <c r="E8" s="329"/>
      <c r="G8" s="639" t="s">
        <v>651</v>
      </c>
      <c r="H8" s="640" t="s">
        <v>652</v>
      </c>
      <c r="I8" s="640"/>
      <c r="J8" s="640"/>
      <c r="K8" s="640" t="s">
        <v>39</v>
      </c>
      <c r="L8" s="640"/>
      <c r="M8" s="640" t="s">
        <v>15</v>
      </c>
      <c r="N8" s="639" t="s">
        <v>653</v>
      </c>
      <c r="O8" s="639" t="s">
        <v>654</v>
      </c>
    </row>
    <row r="9" spans="1:16" ht="29.25" customHeight="1">
      <c r="A9" s="334" t="s">
        <v>639</v>
      </c>
      <c r="B9" s="334"/>
      <c r="C9" s="329"/>
      <c r="D9" s="329"/>
      <c r="E9" s="329"/>
      <c r="G9" s="639"/>
      <c r="H9" s="336" t="s">
        <v>676</v>
      </c>
      <c r="I9" s="336" t="s">
        <v>50</v>
      </c>
      <c r="J9" s="336" t="s">
        <v>49</v>
      </c>
      <c r="K9" s="336" t="s">
        <v>14</v>
      </c>
      <c r="L9" s="336" t="s">
        <v>13</v>
      </c>
      <c r="M9" s="640"/>
      <c r="N9" s="639"/>
      <c r="O9" s="639"/>
    </row>
    <row r="10" spans="1:16" ht="30">
      <c r="A10" s="334" t="s">
        <v>649</v>
      </c>
      <c r="B10" s="334"/>
      <c r="C10" s="329"/>
      <c r="D10" s="329"/>
      <c r="E10" s="329"/>
      <c r="G10" s="338" t="s">
        <v>116</v>
      </c>
      <c r="H10" s="339">
        <f>B64</f>
        <v>6</v>
      </c>
      <c r="I10" s="340">
        <f>D64</f>
        <v>6</v>
      </c>
      <c r="J10" s="340">
        <f>C64</f>
        <v>7</v>
      </c>
      <c r="K10" s="340">
        <f>C72</f>
        <v>7</v>
      </c>
      <c r="L10" s="340">
        <f>B72</f>
        <v>12</v>
      </c>
      <c r="M10" s="340">
        <f>SUM(H10:J10)</f>
        <v>19</v>
      </c>
      <c r="N10" s="341">
        <f>245010</f>
        <v>245010</v>
      </c>
      <c r="O10" s="342">
        <f>15000*M10</f>
        <v>285000</v>
      </c>
      <c r="P10" s="343"/>
    </row>
    <row r="11" spans="1:16" ht="15.75">
      <c r="A11" s="334" t="s">
        <v>641</v>
      </c>
      <c r="B11" s="334"/>
      <c r="C11" s="329"/>
      <c r="D11" s="329"/>
      <c r="E11" s="329"/>
      <c r="G11" s="344" t="s">
        <v>655</v>
      </c>
      <c r="H11" s="337">
        <f t="shared" ref="H11:O11" si="0">SUM(H10:H10)</f>
        <v>6</v>
      </c>
      <c r="I11" s="337">
        <f t="shared" si="0"/>
        <v>6</v>
      </c>
      <c r="J11" s="337">
        <f t="shared" si="0"/>
        <v>7</v>
      </c>
      <c r="K11" s="337">
        <f t="shared" si="0"/>
        <v>7</v>
      </c>
      <c r="L11" s="337">
        <f t="shared" si="0"/>
        <v>12</v>
      </c>
      <c r="M11" s="337">
        <f t="shared" si="0"/>
        <v>19</v>
      </c>
      <c r="N11" s="345">
        <f t="shared" si="0"/>
        <v>245010</v>
      </c>
      <c r="O11" s="345">
        <f t="shared" si="0"/>
        <v>285000</v>
      </c>
      <c r="P11" s="346"/>
    </row>
    <row r="12" spans="1:16" ht="15" customHeight="1">
      <c r="A12" s="334" t="s">
        <v>642</v>
      </c>
      <c r="B12" s="334"/>
      <c r="C12" s="329"/>
      <c r="D12" s="329"/>
      <c r="E12" s="329"/>
      <c r="F12" s="347"/>
      <c r="G12" s="330" t="s">
        <v>656</v>
      </c>
      <c r="H12" s="347"/>
      <c r="I12" s="347"/>
      <c r="J12" s="347"/>
      <c r="K12" s="347"/>
      <c r="L12" s="347"/>
      <c r="M12" s="347"/>
      <c r="N12" s="347"/>
      <c r="O12" s="347"/>
    </row>
    <row r="13" spans="1:16" ht="14.45" customHeight="1">
      <c r="A13" s="334" t="s">
        <v>643</v>
      </c>
      <c r="B13" s="334"/>
      <c r="C13" s="329"/>
      <c r="D13" s="329"/>
      <c r="E13" s="329"/>
    </row>
    <row r="14" spans="1:16" ht="14.45" customHeight="1">
      <c r="A14" s="334" t="s">
        <v>644</v>
      </c>
      <c r="B14" s="334"/>
      <c r="C14" s="329"/>
      <c r="D14" s="329"/>
      <c r="E14" s="329"/>
    </row>
    <row r="15" spans="1:16" ht="14.45" customHeight="1">
      <c r="A15" s="334" t="s">
        <v>645</v>
      </c>
      <c r="B15" s="334"/>
      <c r="C15" s="329"/>
      <c r="D15" s="329"/>
      <c r="E15" s="329"/>
    </row>
    <row r="16" spans="1:16" ht="14.45" customHeight="1">
      <c r="A16" s="334" t="s">
        <v>646</v>
      </c>
      <c r="B16" s="334"/>
      <c r="C16" s="329"/>
      <c r="D16" s="329"/>
      <c r="E16" s="329"/>
    </row>
    <row r="17" spans="1:19" ht="15.75">
      <c r="A17" s="333" t="s">
        <v>657</v>
      </c>
      <c r="B17" s="333">
        <f>SUM(B5:B16)</f>
        <v>19</v>
      </c>
      <c r="C17" s="329"/>
      <c r="D17" s="329"/>
      <c r="E17" s="329"/>
    </row>
    <row r="18" spans="1:19" ht="15.75">
      <c r="A18" s="329"/>
      <c r="B18" s="329"/>
      <c r="C18" s="329"/>
      <c r="D18" s="329"/>
      <c r="E18" s="329"/>
    </row>
    <row r="19" spans="1:19" ht="15.75">
      <c r="A19" s="329"/>
      <c r="B19" s="329"/>
      <c r="C19" s="329"/>
      <c r="D19" s="329"/>
      <c r="E19" s="329"/>
    </row>
    <row r="20" spans="1:19" ht="15.75">
      <c r="A20" s="329" t="s">
        <v>666</v>
      </c>
      <c r="B20" s="329"/>
      <c r="C20" s="329"/>
      <c r="D20" s="329"/>
      <c r="E20" s="329"/>
    </row>
    <row r="21" spans="1:19" ht="15.75" customHeight="1">
      <c r="A21" s="329"/>
      <c r="B21" s="329"/>
      <c r="C21" s="329"/>
      <c r="D21" s="329"/>
      <c r="E21" s="329"/>
    </row>
    <row r="22" spans="1:19" ht="14.45" customHeight="1">
      <c r="A22" s="333" t="s">
        <v>634</v>
      </c>
      <c r="B22" s="333" t="s">
        <v>13</v>
      </c>
      <c r="C22" s="333" t="s">
        <v>14</v>
      </c>
      <c r="D22" s="333" t="s">
        <v>15</v>
      </c>
      <c r="E22" s="329"/>
    </row>
    <row r="23" spans="1:19" ht="14.45" customHeight="1">
      <c r="A23" s="334" t="s">
        <v>635</v>
      </c>
      <c r="B23" s="335">
        <v>4</v>
      </c>
      <c r="C23" s="335">
        <v>3</v>
      </c>
      <c r="D23" s="334">
        <f>SUM(B23:C23)</f>
        <v>7</v>
      </c>
      <c r="E23" s="329"/>
    </row>
    <row r="24" spans="1:19" ht="14.45" customHeight="1">
      <c r="A24" s="334" t="s">
        <v>636</v>
      </c>
      <c r="B24" s="335">
        <v>6</v>
      </c>
      <c r="C24" s="335">
        <v>2</v>
      </c>
      <c r="D24" s="334">
        <f t="shared" ref="D24:D34" si="1">SUM(B24:C24)</f>
        <v>8</v>
      </c>
      <c r="E24" s="329"/>
    </row>
    <row r="25" spans="1:19" ht="18.75" customHeight="1">
      <c r="A25" s="334" t="s">
        <v>637</v>
      </c>
      <c r="B25" s="335">
        <v>2</v>
      </c>
      <c r="C25" s="335">
        <v>2</v>
      </c>
      <c r="D25" s="334">
        <f t="shared" si="1"/>
        <v>4</v>
      </c>
      <c r="E25" s="329"/>
      <c r="S25" s="348"/>
    </row>
    <row r="26" spans="1:19" ht="15.75">
      <c r="A26" s="334" t="s">
        <v>650</v>
      </c>
      <c r="B26" s="334"/>
      <c r="C26" s="334"/>
      <c r="D26" s="334">
        <f t="shared" si="1"/>
        <v>0</v>
      </c>
      <c r="E26" s="329"/>
    </row>
    <row r="27" spans="1:19" ht="15.75">
      <c r="A27" s="334" t="s">
        <v>639</v>
      </c>
      <c r="B27" s="334"/>
      <c r="C27" s="334"/>
      <c r="D27" s="334">
        <f t="shared" si="1"/>
        <v>0</v>
      </c>
      <c r="E27" s="329"/>
    </row>
    <row r="28" spans="1:19" ht="15" customHeight="1">
      <c r="A28" s="334" t="s">
        <v>649</v>
      </c>
      <c r="B28" s="334"/>
      <c r="C28" s="334"/>
      <c r="D28" s="334">
        <f t="shared" si="1"/>
        <v>0</v>
      </c>
      <c r="E28" s="329"/>
    </row>
    <row r="29" spans="1:19" ht="15.75">
      <c r="A29" s="334" t="s">
        <v>641</v>
      </c>
      <c r="B29" s="334"/>
      <c r="C29" s="334"/>
      <c r="D29" s="334">
        <f t="shared" si="1"/>
        <v>0</v>
      </c>
      <c r="E29" s="329"/>
    </row>
    <row r="30" spans="1:19" ht="12.6" customHeight="1">
      <c r="A30" s="334" t="s">
        <v>642</v>
      </c>
      <c r="B30" s="334"/>
      <c r="C30" s="334"/>
      <c r="D30" s="334">
        <f t="shared" si="1"/>
        <v>0</v>
      </c>
      <c r="E30" s="329"/>
    </row>
    <row r="31" spans="1:19" ht="15.75">
      <c r="A31" s="334" t="s">
        <v>643</v>
      </c>
      <c r="B31" s="334"/>
      <c r="C31" s="334"/>
      <c r="D31" s="334">
        <f t="shared" si="1"/>
        <v>0</v>
      </c>
      <c r="E31" s="329"/>
    </row>
    <row r="32" spans="1:19" ht="15.75" customHeight="1">
      <c r="A32" s="334" t="s">
        <v>644</v>
      </c>
      <c r="B32" s="334"/>
      <c r="C32" s="334"/>
      <c r="D32" s="334">
        <f t="shared" si="1"/>
        <v>0</v>
      </c>
      <c r="E32" s="329"/>
    </row>
    <row r="33" spans="1:16" ht="15.75">
      <c r="A33" s="334" t="s">
        <v>645</v>
      </c>
      <c r="B33" s="334"/>
      <c r="C33" s="334"/>
      <c r="D33" s="334">
        <f t="shared" si="1"/>
        <v>0</v>
      </c>
      <c r="E33" s="329"/>
    </row>
    <row r="34" spans="1:16" ht="15.75" customHeight="1">
      <c r="A34" s="334" t="s">
        <v>646</v>
      </c>
      <c r="B34" s="334"/>
      <c r="C34" s="334"/>
      <c r="D34" s="334">
        <f t="shared" si="1"/>
        <v>0</v>
      </c>
      <c r="E34" s="329"/>
    </row>
    <row r="35" spans="1:16" ht="15.75">
      <c r="A35" s="333" t="s">
        <v>657</v>
      </c>
      <c r="B35" s="333">
        <f>SUM(B23:B34)</f>
        <v>12</v>
      </c>
      <c r="C35" s="333">
        <f>SUM(C23:C34)</f>
        <v>7</v>
      </c>
      <c r="D35" s="333">
        <f>SUM(D23:D34)</f>
        <v>19</v>
      </c>
      <c r="E35" s="329"/>
    </row>
    <row r="36" spans="1:16" ht="15.75">
      <c r="A36" s="636" t="s">
        <v>658</v>
      </c>
      <c r="B36" s="637"/>
      <c r="C36" s="637"/>
      <c r="D36" s="637"/>
      <c r="E36" s="329"/>
    </row>
    <row r="37" spans="1:16" ht="15.75">
      <c r="A37" s="329"/>
      <c r="B37" s="329"/>
      <c r="C37" s="329"/>
      <c r="D37" s="329"/>
      <c r="E37" s="329"/>
    </row>
    <row r="38" spans="1:16" ht="15.75">
      <c r="A38" s="329"/>
      <c r="B38" s="329"/>
      <c r="C38" s="329"/>
      <c r="D38" s="329"/>
      <c r="E38" s="329"/>
      <c r="F38"/>
      <c r="G38"/>
      <c r="H38"/>
      <c r="I38"/>
      <c r="J38"/>
      <c r="K38"/>
      <c r="L38"/>
      <c r="M38"/>
      <c r="N38"/>
      <c r="O38"/>
      <c r="P38"/>
    </row>
    <row r="39" spans="1:16" ht="15.75">
      <c r="A39" s="329"/>
      <c r="B39" s="329"/>
      <c r="C39" s="329"/>
      <c r="D39" s="329"/>
      <c r="E39" s="329"/>
      <c r="F39"/>
      <c r="G39"/>
      <c r="H39"/>
      <c r="I39"/>
      <c r="J39"/>
      <c r="K39"/>
      <c r="L39"/>
      <c r="M39"/>
      <c r="N39"/>
      <c r="O39"/>
      <c r="P39"/>
    </row>
    <row r="40" spans="1:16" ht="15" customHeight="1">
      <c r="A40" s="329" t="s">
        <v>659</v>
      </c>
      <c r="B40" s="329"/>
      <c r="C40" s="329"/>
      <c r="D40" s="329"/>
      <c r="E40" s="329"/>
      <c r="F40"/>
      <c r="G40"/>
      <c r="H40"/>
      <c r="I40"/>
      <c r="J40"/>
      <c r="K40"/>
      <c r="L40"/>
      <c r="M40"/>
      <c r="N40"/>
      <c r="O40"/>
      <c r="P40"/>
    </row>
    <row r="41" spans="1:16" customFormat="1" ht="15.75">
      <c r="A41" s="329"/>
      <c r="B41" s="329"/>
      <c r="C41" s="329"/>
      <c r="D41" s="329"/>
      <c r="E41" s="329"/>
    </row>
    <row r="42" spans="1:16" customFormat="1" ht="31.5" customHeight="1">
      <c r="A42" s="333" t="s">
        <v>634</v>
      </c>
      <c r="B42" s="361" t="s">
        <v>675</v>
      </c>
      <c r="C42" s="333" t="s">
        <v>49</v>
      </c>
      <c r="D42" s="333" t="s">
        <v>50</v>
      </c>
      <c r="E42" s="333" t="s">
        <v>15</v>
      </c>
    </row>
    <row r="43" spans="1:16" customFormat="1" ht="15.75">
      <c r="A43" s="334" t="s">
        <v>635</v>
      </c>
      <c r="B43" s="335">
        <v>2</v>
      </c>
      <c r="C43" s="335">
        <v>3</v>
      </c>
      <c r="D43" s="335">
        <v>2</v>
      </c>
      <c r="E43" s="334">
        <f>SUM(B43:D43)</f>
        <v>7</v>
      </c>
    </row>
    <row r="44" spans="1:16" customFormat="1" ht="15.75">
      <c r="A44" s="334" t="s">
        <v>636</v>
      </c>
      <c r="B44" s="335">
        <v>2</v>
      </c>
      <c r="C44" s="335">
        <v>3</v>
      </c>
      <c r="D44" s="335">
        <v>3</v>
      </c>
      <c r="E44" s="334">
        <f t="shared" ref="E44:E54" si="2">SUM(B44:D44)</f>
        <v>8</v>
      </c>
    </row>
    <row r="45" spans="1:16" customFormat="1" ht="15.75" customHeight="1">
      <c r="A45" s="334" t="s">
        <v>637</v>
      </c>
      <c r="B45" s="335">
        <v>2</v>
      </c>
      <c r="C45" s="335">
        <v>1</v>
      </c>
      <c r="D45" s="335">
        <v>1</v>
      </c>
      <c r="E45" s="334">
        <f t="shared" si="2"/>
        <v>4</v>
      </c>
      <c r="F45" s="330"/>
      <c r="G45" s="330"/>
      <c r="H45" s="330"/>
      <c r="I45" s="330"/>
      <c r="J45" s="330"/>
      <c r="K45" s="330"/>
      <c r="L45" s="330"/>
      <c r="M45" s="330"/>
      <c r="N45" s="330"/>
      <c r="O45" s="330"/>
      <c r="P45" s="330"/>
    </row>
    <row r="46" spans="1:16" customFormat="1" ht="15.75">
      <c r="A46" s="334" t="s">
        <v>650</v>
      </c>
      <c r="B46" s="334"/>
      <c r="C46" s="334"/>
      <c r="D46" s="334"/>
      <c r="E46" s="334">
        <f t="shared" si="2"/>
        <v>0</v>
      </c>
      <c r="F46" s="330"/>
      <c r="G46" s="330"/>
      <c r="H46" s="330"/>
      <c r="I46" s="330"/>
      <c r="J46" s="330"/>
      <c r="K46" s="330"/>
      <c r="L46" s="330"/>
      <c r="M46" s="330"/>
      <c r="N46" s="330"/>
      <c r="O46" s="330"/>
      <c r="P46" s="330"/>
    </row>
    <row r="47" spans="1:16" customFormat="1" ht="15.75">
      <c r="A47" s="334" t="s">
        <v>639</v>
      </c>
      <c r="B47" s="334"/>
      <c r="C47" s="334"/>
      <c r="D47" s="334"/>
      <c r="E47" s="334">
        <f t="shared" si="2"/>
        <v>0</v>
      </c>
      <c r="F47" s="330"/>
      <c r="G47" s="330"/>
      <c r="H47" s="330"/>
      <c r="I47" s="330"/>
      <c r="J47" s="330"/>
      <c r="K47" s="330"/>
      <c r="L47" s="330"/>
      <c r="M47" s="330"/>
      <c r="N47" s="330"/>
      <c r="O47" s="330"/>
      <c r="P47" s="330"/>
    </row>
    <row r="48" spans="1:16" ht="15.75">
      <c r="A48" s="334" t="s">
        <v>649</v>
      </c>
      <c r="B48" s="334"/>
      <c r="C48" s="334"/>
      <c r="D48" s="334"/>
      <c r="E48" s="334">
        <f t="shared" si="2"/>
        <v>0</v>
      </c>
    </row>
    <row r="49" spans="1:10" ht="15.75">
      <c r="A49" s="334" t="s">
        <v>641</v>
      </c>
      <c r="B49" s="334"/>
      <c r="C49" s="334"/>
      <c r="D49" s="334"/>
      <c r="E49" s="334">
        <f t="shared" si="2"/>
        <v>0</v>
      </c>
    </row>
    <row r="50" spans="1:10" ht="15.75">
      <c r="A50" s="334" t="s">
        <v>642</v>
      </c>
      <c r="B50" s="334"/>
      <c r="C50" s="334"/>
      <c r="D50" s="334"/>
      <c r="E50" s="334">
        <f t="shared" si="2"/>
        <v>0</v>
      </c>
    </row>
    <row r="51" spans="1:10" ht="15.75" customHeight="1">
      <c r="A51" s="334" t="s">
        <v>643</v>
      </c>
      <c r="B51" s="334"/>
      <c r="C51" s="334"/>
      <c r="D51" s="334"/>
      <c r="E51" s="334">
        <f t="shared" si="2"/>
        <v>0</v>
      </c>
    </row>
    <row r="52" spans="1:10" ht="15.75">
      <c r="A52" s="334" t="s">
        <v>644</v>
      </c>
      <c r="B52" s="334"/>
      <c r="C52" s="334"/>
      <c r="D52" s="334"/>
      <c r="E52" s="334">
        <f t="shared" si="2"/>
        <v>0</v>
      </c>
    </row>
    <row r="53" spans="1:10" ht="15.75">
      <c r="A53" s="334" t="s">
        <v>645</v>
      </c>
      <c r="B53" s="334"/>
      <c r="C53" s="334"/>
      <c r="D53" s="334"/>
      <c r="E53" s="334">
        <f t="shared" si="2"/>
        <v>0</v>
      </c>
    </row>
    <row r="54" spans="1:10" ht="15.75">
      <c r="A54" s="334" t="s">
        <v>646</v>
      </c>
      <c r="B54" s="334"/>
      <c r="C54" s="334"/>
      <c r="D54" s="334"/>
      <c r="E54" s="334">
        <f t="shared" si="2"/>
        <v>0</v>
      </c>
    </row>
    <row r="55" spans="1:10" ht="15.75">
      <c r="A55" s="333" t="s">
        <v>33</v>
      </c>
      <c r="B55" s="333">
        <f>SUM(B43:B54)</f>
        <v>6</v>
      </c>
      <c r="C55" s="333">
        <f>SUM(C43:C54)</f>
        <v>7</v>
      </c>
      <c r="D55" s="333">
        <f>SUM(D43:D54)</f>
        <v>6</v>
      </c>
      <c r="E55" s="333">
        <f>SUM(E43:E54)</f>
        <v>19</v>
      </c>
    </row>
    <row r="56" spans="1:10" ht="15.75">
      <c r="A56" s="636" t="s">
        <v>658</v>
      </c>
      <c r="B56" s="637"/>
      <c r="C56" s="637"/>
      <c r="D56" s="637"/>
      <c r="E56" s="637"/>
    </row>
    <row r="57" spans="1:10" ht="15.75">
      <c r="A57" s="349"/>
      <c r="B57" s="349"/>
      <c r="C57" s="349"/>
      <c r="D57" s="349"/>
      <c r="E57" s="349"/>
    </row>
    <row r="58" spans="1:10" ht="15.75">
      <c r="A58" s="349"/>
      <c r="B58" s="349"/>
      <c r="C58" s="349"/>
      <c r="D58" s="349"/>
      <c r="E58" s="349"/>
    </row>
    <row r="59" spans="1:10" ht="15.75">
      <c r="A59" s="329"/>
      <c r="B59" s="329"/>
      <c r="C59" s="329"/>
      <c r="D59" s="329"/>
      <c r="E59" s="329"/>
    </row>
    <row r="60" spans="1:10" ht="33.75" customHeight="1">
      <c r="A60" s="329" t="s">
        <v>660</v>
      </c>
      <c r="B60" s="329"/>
      <c r="C60" s="329"/>
      <c r="D60" s="329"/>
      <c r="E60" s="329"/>
    </row>
    <row r="61" spans="1:10" ht="33.75" customHeight="1">
      <c r="A61" s="332"/>
      <c r="B61" s="332"/>
      <c r="C61" s="332"/>
      <c r="D61" s="332"/>
      <c r="E61" s="332"/>
    </row>
    <row r="62" spans="1:10" ht="33.75" customHeight="1">
      <c r="A62" s="333" t="s">
        <v>661</v>
      </c>
      <c r="B62" s="361" t="s">
        <v>675</v>
      </c>
      <c r="C62" s="333" t="s">
        <v>49</v>
      </c>
      <c r="D62" s="333" t="s">
        <v>50</v>
      </c>
      <c r="E62" s="333" t="s">
        <v>15</v>
      </c>
    </row>
    <row r="63" spans="1:10" ht="15.75">
      <c r="A63" s="350" t="s">
        <v>662</v>
      </c>
      <c r="B63" s="335">
        <f>B55</f>
        <v>6</v>
      </c>
      <c r="C63" s="335">
        <f>C55</f>
        <v>7</v>
      </c>
      <c r="D63" s="335">
        <f>D55</f>
        <v>6</v>
      </c>
      <c r="E63" s="334">
        <f>SUM(B63:D63)</f>
        <v>19</v>
      </c>
      <c r="G63" s="351"/>
      <c r="H63" s="351"/>
    </row>
    <row r="64" spans="1:10" ht="15.75">
      <c r="A64" s="333" t="s">
        <v>33</v>
      </c>
      <c r="B64" s="352">
        <f>SUM(B63)</f>
        <v>6</v>
      </c>
      <c r="C64" s="352">
        <f>SUM(C63:C63)</f>
        <v>7</v>
      </c>
      <c r="D64" s="352">
        <f>SUM(D63:D63)</f>
        <v>6</v>
      </c>
      <c r="E64" s="352">
        <f>SUM(E63:E63)</f>
        <v>19</v>
      </c>
      <c r="F64"/>
      <c r="H64" s="351"/>
      <c r="I64" s="351"/>
      <c r="J64" s="351"/>
    </row>
    <row r="65" spans="1:18" ht="15.75">
      <c r="A65" s="353" t="s">
        <v>658</v>
      </c>
      <c r="B65" s="354"/>
      <c r="C65" s="354"/>
      <c r="D65" s="354"/>
      <c r="E65" s="355"/>
      <c r="F65"/>
      <c r="J65" s="351"/>
    </row>
    <row r="66" spans="1:18" ht="15.75">
      <c r="A66" s="329"/>
      <c r="B66" s="355"/>
      <c r="C66" s="355"/>
      <c r="D66" s="355"/>
      <c r="E66" s="329"/>
      <c r="F66"/>
      <c r="K66" s="351"/>
      <c r="L66" s="351"/>
      <c r="M66" s="351"/>
      <c r="N66" s="351"/>
      <c r="O66" s="351"/>
      <c r="P66" s="351"/>
    </row>
    <row r="67" spans="1:18" ht="15.75">
      <c r="A67" s="329"/>
      <c r="B67" s="329"/>
      <c r="C67" s="329"/>
      <c r="D67" s="329"/>
      <c r="E67" s="329"/>
      <c r="F67"/>
      <c r="K67" s="351"/>
      <c r="L67" s="351"/>
      <c r="M67" s="351"/>
      <c r="N67" s="351"/>
      <c r="O67" s="351"/>
      <c r="P67" s="351"/>
    </row>
    <row r="68" spans="1:18" ht="15" customHeight="1">
      <c r="A68" s="329" t="s">
        <v>663</v>
      </c>
      <c r="B68" s="355"/>
      <c r="C68" s="355"/>
      <c r="D68" s="355"/>
      <c r="E68" s="329"/>
      <c r="F68"/>
    </row>
    <row r="69" spans="1:18" ht="15.75">
      <c r="A69" s="329"/>
      <c r="B69" s="329"/>
      <c r="C69" s="329"/>
      <c r="D69" s="329"/>
      <c r="E69" s="329"/>
      <c r="F69"/>
    </row>
    <row r="70" spans="1:18" ht="15.75">
      <c r="A70" s="333" t="s">
        <v>661</v>
      </c>
      <c r="B70" s="333" t="s">
        <v>13</v>
      </c>
      <c r="C70" s="333" t="s">
        <v>14</v>
      </c>
      <c r="D70" s="333" t="s">
        <v>15</v>
      </c>
      <c r="E70" s="329"/>
      <c r="F70"/>
      <c r="Q70" s="351"/>
      <c r="R70" s="638"/>
    </row>
    <row r="71" spans="1:18" ht="15.6" customHeight="1">
      <c r="A71" s="350" t="s">
        <v>116</v>
      </c>
      <c r="B71" s="357">
        <f>B35</f>
        <v>12</v>
      </c>
      <c r="C71" s="357">
        <f>C35</f>
        <v>7</v>
      </c>
      <c r="D71" s="358">
        <f>SUM(B71:C71)</f>
        <v>19</v>
      </c>
      <c r="E71" s="329"/>
      <c r="F71"/>
      <c r="Q71" s="351"/>
      <c r="R71" s="638"/>
    </row>
    <row r="72" spans="1:18" ht="15.6" customHeight="1">
      <c r="A72" s="333" t="s">
        <v>33</v>
      </c>
      <c r="B72" s="352">
        <f>SUM(B71:B71)</f>
        <v>12</v>
      </c>
      <c r="C72" s="352">
        <f>SUM(C71:C71)</f>
        <v>7</v>
      </c>
      <c r="D72" s="352">
        <f>SUM(D71:D71)</f>
        <v>19</v>
      </c>
      <c r="E72" s="329"/>
      <c r="F72"/>
      <c r="Q72" s="351"/>
      <c r="R72" s="356"/>
    </row>
    <row r="73" spans="1:18" ht="15.6" customHeight="1">
      <c r="A73" s="329"/>
      <c r="B73" s="329"/>
      <c r="C73" s="329"/>
      <c r="D73" s="329"/>
      <c r="E73" s="329"/>
      <c r="F73" s="351"/>
      <c r="G73" s="351"/>
      <c r="Q73" s="351"/>
      <c r="R73" s="356"/>
    </row>
    <row r="74" spans="1:18" ht="15.6" customHeight="1">
      <c r="F74" s="351"/>
      <c r="Q74" s="351"/>
      <c r="R74" s="356"/>
    </row>
    <row r="75" spans="1:18">
      <c r="F75" s="351"/>
    </row>
    <row r="76" spans="1:18">
      <c r="F76" s="351"/>
    </row>
    <row r="81" ht="19.899999999999999" customHeight="1"/>
    <row r="87" ht="15" customHeight="1"/>
    <row r="88" ht="15" customHeight="1"/>
    <row r="89" ht="15" customHeight="1"/>
    <row r="90" ht="15" customHeight="1"/>
    <row r="97" ht="15" customHeight="1"/>
  </sheetData>
  <mergeCells count="16">
    <mergeCell ref="A36:D36"/>
    <mergeCell ref="A56:E56"/>
    <mergeCell ref="R70:R71"/>
    <mergeCell ref="G7:O7"/>
    <mergeCell ref="G8:G9"/>
    <mergeCell ref="H8:J8"/>
    <mergeCell ref="K8:L8"/>
    <mergeCell ref="M8:M9"/>
    <mergeCell ref="N8:N9"/>
    <mergeCell ref="O8:O9"/>
    <mergeCell ref="G6:O6"/>
    <mergeCell ref="A2:D2"/>
    <mergeCell ref="G2:O2"/>
    <mergeCell ref="G3:O3"/>
    <mergeCell ref="G4:O4"/>
    <mergeCell ref="G5:O5"/>
  </mergeCells>
  <pageMargins left="0.70866141732283472" right="0.70866141732283472" top="0.74803149606299213" bottom="0.74803149606299213" header="0.31496062992125984" footer="0.31496062992125984"/>
  <pageSetup scale="50" orientation="portrait" r:id="rId1"/>
  <colBreaks count="1" manualBreakCount="1">
    <brk id="16" max="7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0C41C-C2DD-4D64-AB59-8822E79FD637}">
  <sheetPr>
    <tabColor rgb="FF00B050"/>
    <pageSetUpPr fitToPage="1"/>
  </sheetPr>
  <dimension ref="A1:G362"/>
  <sheetViews>
    <sheetView showGridLines="0" zoomScaleNormal="100" zoomScaleSheetLayoutView="100" workbookViewId="0">
      <selection sqref="A1:G1"/>
    </sheetView>
  </sheetViews>
  <sheetFormatPr baseColWidth="10" defaultColWidth="9.33203125" defaultRowHeight="12.75"/>
  <cols>
    <col min="1" max="1" width="8" customWidth="1"/>
    <col min="2" max="2" width="66.5" customWidth="1"/>
    <col min="3" max="3" width="18.6640625" style="24" customWidth="1"/>
    <col min="4" max="4" width="17.6640625" customWidth="1"/>
    <col min="5" max="7" width="13" style="24" customWidth="1"/>
  </cols>
  <sheetData>
    <row r="1" spans="1:7" ht="101.45" customHeight="1">
      <c r="A1" s="407"/>
      <c r="B1" s="407"/>
      <c r="C1" s="407"/>
      <c r="D1" s="407"/>
      <c r="E1" s="407"/>
      <c r="F1" s="407"/>
      <c r="G1" s="407"/>
    </row>
    <row r="2" spans="1:7" ht="17.25" customHeight="1">
      <c r="A2" s="408" t="s">
        <v>399</v>
      </c>
      <c r="B2" s="408"/>
      <c r="C2" s="408"/>
      <c r="D2" s="408"/>
      <c r="E2" s="408"/>
      <c r="F2" s="408"/>
      <c r="G2" s="408"/>
    </row>
    <row r="3" spans="1:7" ht="12.75" customHeight="1">
      <c r="A3" s="415" t="s">
        <v>35</v>
      </c>
      <c r="B3" s="415"/>
      <c r="C3" s="415"/>
      <c r="D3" s="415"/>
      <c r="E3" s="415"/>
      <c r="F3" s="415"/>
      <c r="G3" s="415"/>
    </row>
    <row r="4" spans="1:7" ht="12.75" customHeight="1">
      <c r="A4" s="415" t="s">
        <v>122</v>
      </c>
      <c r="B4" s="415"/>
      <c r="C4" s="415"/>
      <c r="D4" s="415"/>
      <c r="E4" s="415"/>
      <c r="F4" s="415"/>
      <c r="G4" s="415"/>
    </row>
    <row r="5" spans="1:7" ht="12.75" customHeight="1">
      <c r="A5" s="416" t="s">
        <v>123</v>
      </c>
      <c r="B5" s="416"/>
      <c r="C5" s="416"/>
      <c r="D5" s="416"/>
      <c r="E5" s="416"/>
      <c r="F5" s="416"/>
      <c r="G5" s="416"/>
    </row>
    <row r="6" spans="1:7" ht="12.75" customHeight="1">
      <c r="A6" s="417" t="s">
        <v>207</v>
      </c>
      <c r="B6" s="417"/>
      <c r="C6" s="417"/>
      <c r="D6" s="417"/>
      <c r="E6" s="417"/>
      <c r="F6" s="417"/>
      <c r="G6" s="417"/>
    </row>
    <row r="7" spans="1:7" ht="11.25" customHeight="1">
      <c r="A7" s="418" t="s">
        <v>335</v>
      </c>
      <c r="B7" s="418"/>
      <c r="C7" s="418"/>
      <c r="D7" s="418"/>
      <c r="E7" s="418"/>
      <c r="F7" s="418"/>
      <c r="G7" s="418"/>
    </row>
    <row r="8" spans="1:7" ht="32.25" customHeight="1">
      <c r="A8" s="413" t="s">
        <v>337</v>
      </c>
      <c r="B8" s="413"/>
      <c r="E8" s="414" t="s">
        <v>0</v>
      </c>
      <c r="F8" s="414"/>
      <c r="G8" s="89" t="s">
        <v>336</v>
      </c>
    </row>
    <row r="9" spans="1:7" s="92" customFormat="1" ht="36" customHeight="1">
      <c r="A9" s="1" t="s">
        <v>1</v>
      </c>
      <c r="B9" s="101" t="s">
        <v>130</v>
      </c>
      <c r="C9" s="1" t="s">
        <v>2</v>
      </c>
      <c r="D9" s="1" t="s">
        <v>3</v>
      </c>
      <c r="E9" s="98" t="s">
        <v>4</v>
      </c>
      <c r="F9" s="152" t="s">
        <v>14</v>
      </c>
      <c r="G9" s="152" t="s">
        <v>13</v>
      </c>
    </row>
    <row r="10" spans="1:7" s="92" customFormat="1">
      <c r="A10" s="100">
        <v>1</v>
      </c>
      <c r="B10" s="162" t="s">
        <v>26</v>
      </c>
      <c r="C10" s="158" t="s">
        <v>274</v>
      </c>
      <c r="D10" s="160">
        <v>46034</v>
      </c>
      <c r="E10" s="158">
        <v>30</v>
      </c>
      <c r="F10" s="158">
        <v>15</v>
      </c>
      <c r="G10" s="158">
        <v>15</v>
      </c>
    </row>
    <row r="11" spans="1:7" s="92" customFormat="1">
      <c r="A11" s="100">
        <v>2</v>
      </c>
      <c r="B11" s="163" t="s">
        <v>31</v>
      </c>
      <c r="C11" s="159" t="s">
        <v>275</v>
      </c>
      <c r="D11" s="161">
        <v>46034</v>
      </c>
      <c r="E11" s="159">
        <v>31</v>
      </c>
      <c r="F11" s="159">
        <v>19</v>
      </c>
      <c r="G11" s="159">
        <v>12</v>
      </c>
    </row>
    <row r="12" spans="1:7" s="92" customFormat="1">
      <c r="A12" s="100">
        <v>3</v>
      </c>
      <c r="B12" s="162" t="s">
        <v>25</v>
      </c>
      <c r="C12" s="158" t="s">
        <v>276</v>
      </c>
      <c r="D12" s="160">
        <v>46035</v>
      </c>
      <c r="E12" s="158">
        <v>1</v>
      </c>
      <c r="F12" s="158">
        <v>0</v>
      </c>
      <c r="G12" s="158">
        <v>1</v>
      </c>
    </row>
    <row r="13" spans="1:7" s="92" customFormat="1">
      <c r="A13" s="100">
        <v>4</v>
      </c>
      <c r="B13" s="163" t="s">
        <v>32</v>
      </c>
      <c r="C13" s="159" t="s">
        <v>277</v>
      </c>
      <c r="D13" s="161">
        <v>46035</v>
      </c>
      <c r="E13" s="159">
        <v>19</v>
      </c>
      <c r="F13" s="159">
        <v>3</v>
      </c>
      <c r="G13" s="159">
        <v>16</v>
      </c>
    </row>
    <row r="14" spans="1:7" s="92" customFormat="1">
      <c r="A14" s="100">
        <v>5</v>
      </c>
      <c r="B14" s="162" t="s">
        <v>211</v>
      </c>
      <c r="C14" s="158" t="s">
        <v>278</v>
      </c>
      <c r="D14" s="160">
        <v>46036</v>
      </c>
      <c r="E14" s="158">
        <v>1</v>
      </c>
      <c r="F14" s="158">
        <v>0</v>
      </c>
      <c r="G14" s="158">
        <v>1</v>
      </c>
    </row>
    <row r="15" spans="1:7" s="92" customFormat="1">
      <c r="A15" s="100">
        <v>6</v>
      </c>
      <c r="B15" s="163" t="s">
        <v>134</v>
      </c>
      <c r="C15" s="159" t="s">
        <v>279</v>
      </c>
      <c r="D15" s="161">
        <v>46036</v>
      </c>
      <c r="E15" s="159">
        <v>8</v>
      </c>
      <c r="F15" s="159">
        <v>1</v>
      </c>
      <c r="G15" s="159">
        <v>7</v>
      </c>
    </row>
    <row r="16" spans="1:7" s="92" customFormat="1">
      <c r="A16" s="100">
        <v>7</v>
      </c>
      <c r="B16" s="162" t="s">
        <v>32</v>
      </c>
      <c r="C16" s="158" t="s">
        <v>277</v>
      </c>
      <c r="D16" s="160">
        <v>46036</v>
      </c>
      <c r="E16" s="158">
        <v>2</v>
      </c>
      <c r="F16" s="158">
        <v>1</v>
      </c>
      <c r="G16" s="158">
        <v>1</v>
      </c>
    </row>
    <row r="17" spans="1:7" s="92" customFormat="1">
      <c r="A17" s="100">
        <v>8</v>
      </c>
      <c r="B17" s="163" t="s">
        <v>211</v>
      </c>
      <c r="C17" s="159" t="s">
        <v>278</v>
      </c>
      <c r="D17" s="161">
        <v>46037</v>
      </c>
      <c r="E17" s="159">
        <v>12</v>
      </c>
      <c r="F17" s="159">
        <v>3</v>
      </c>
      <c r="G17" s="159">
        <v>9</v>
      </c>
    </row>
    <row r="18" spans="1:7" s="92" customFormat="1" ht="25.5">
      <c r="A18" s="100">
        <v>9</v>
      </c>
      <c r="B18" s="162" t="s">
        <v>182</v>
      </c>
      <c r="C18" s="158" t="s">
        <v>280</v>
      </c>
      <c r="D18" s="160">
        <v>46037</v>
      </c>
      <c r="E18" s="158">
        <v>7</v>
      </c>
      <c r="F18" s="158">
        <v>5</v>
      </c>
      <c r="G18" s="158">
        <v>2</v>
      </c>
    </row>
    <row r="19" spans="1:7" s="92" customFormat="1">
      <c r="A19" s="100">
        <v>10</v>
      </c>
      <c r="B19" s="163" t="s">
        <v>134</v>
      </c>
      <c r="C19" s="159" t="s">
        <v>279</v>
      </c>
      <c r="D19" s="161">
        <v>46037</v>
      </c>
      <c r="E19" s="159">
        <v>15</v>
      </c>
      <c r="F19" s="159">
        <v>7</v>
      </c>
      <c r="G19" s="159">
        <v>8</v>
      </c>
    </row>
    <row r="20" spans="1:7" s="92" customFormat="1" ht="25.5">
      <c r="A20" s="100">
        <v>11</v>
      </c>
      <c r="B20" s="162" t="s">
        <v>182</v>
      </c>
      <c r="C20" s="158" t="s">
        <v>280</v>
      </c>
      <c r="D20" s="160">
        <v>46038</v>
      </c>
      <c r="E20" s="158">
        <v>3</v>
      </c>
      <c r="F20" s="158">
        <v>2</v>
      </c>
      <c r="G20" s="158">
        <v>1</v>
      </c>
    </row>
    <row r="21" spans="1:7" s="92" customFormat="1" ht="25.5">
      <c r="A21" s="100">
        <v>12</v>
      </c>
      <c r="B21" s="163" t="s">
        <v>137</v>
      </c>
      <c r="C21" s="159" t="s">
        <v>281</v>
      </c>
      <c r="D21" s="161">
        <v>46038</v>
      </c>
      <c r="E21" s="159">
        <v>17</v>
      </c>
      <c r="F21" s="159">
        <v>3</v>
      </c>
      <c r="G21" s="159">
        <v>14</v>
      </c>
    </row>
    <row r="22" spans="1:7" s="92" customFormat="1">
      <c r="A22" s="100">
        <v>13</v>
      </c>
      <c r="B22" s="162" t="s">
        <v>32</v>
      </c>
      <c r="C22" s="158" t="s">
        <v>277</v>
      </c>
      <c r="D22" s="160">
        <v>46038</v>
      </c>
      <c r="E22" s="158">
        <v>3</v>
      </c>
      <c r="F22" s="158">
        <v>0</v>
      </c>
      <c r="G22" s="158">
        <v>3</v>
      </c>
    </row>
    <row r="23" spans="1:7" s="92" customFormat="1">
      <c r="A23" s="100">
        <v>14</v>
      </c>
      <c r="B23" s="163" t="s">
        <v>25</v>
      </c>
      <c r="C23" s="159" t="s">
        <v>276</v>
      </c>
      <c r="D23" s="161">
        <v>46041</v>
      </c>
      <c r="E23" s="159">
        <v>5</v>
      </c>
      <c r="F23" s="159">
        <v>0</v>
      </c>
      <c r="G23" s="159">
        <v>5</v>
      </c>
    </row>
    <row r="24" spans="1:7" s="92" customFormat="1">
      <c r="A24" s="100">
        <v>15</v>
      </c>
      <c r="B24" s="162" t="s">
        <v>211</v>
      </c>
      <c r="C24" s="158" t="s">
        <v>278</v>
      </c>
      <c r="D24" s="160">
        <v>46041</v>
      </c>
      <c r="E24" s="158">
        <v>9</v>
      </c>
      <c r="F24" s="158">
        <v>1</v>
      </c>
      <c r="G24" s="158">
        <v>8</v>
      </c>
    </row>
    <row r="25" spans="1:7" s="92" customFormat="1" ht="25.5">
      <c r="A25" s="100">
        <v>16</v>
      </c>
      <c r="B25" s="163" t="s">
        <v>192</v>
      </c>
      <c r="C25" s="159" t="s">
        <v>282</v>
      </c>
      <c r="D25" s="161">
        <v>46041</v>
      </c>
      <c r="E25" s="159">
        <v>7</v>
      </c>
      <c r="F25" s="159">
        <v>4</v>
      </c>
      <c r="G25" s="159">
        <v>3</v>
      </c>
    </row>
    <row r="26" spans="1:7" s="92" customFormat="1" ht="25.5">
      <c r="A26" s="100">
        <v>17</v>
      </c>
      <c r="B26" s="162" t="s">
        <v>150</v>
      </c>
      <c r="C26" s="158" t="s">
        <v>283</v>
      </c>
      <c r="D26" s="160">
        <v>46041</v>
      </c>
      <c r="E26" s="158">
        <v>15</v>
      </c>
      <c r="F26" s="158">
        <v>10</v>
      </c>
      <c r="G26" s="158">
        <v>5</v>
      </c>
    </row>
    <row r="27" spans="1:7" s="92" customFormat="1" ht="25.5">
      <c r="A27" s="100">
        <v>18</v>
      </c>
      <c r="B27" s="163" t="s">
        <v>137</v>
      </c>
      <c r="C27" s="159" t="s">
        <v>281</v>
      </c>
      <c r="D27" s="161">
        <v>46041</v>
      </c>
      <c r="E27" s="159">
        <v>6</v>
      </c>
      <c r="F27" s="159">
        <v>1</v>
      </c>
      <c r="G27" s="159">
        <v>5</v>
      </c>
    </row>
    <row r="28" spans="1:7" s="92" customFormat="1">
      <c r="A28" s="100">
        <v>19</v>
      </c>
      <c r="B28" s="162" t="s">
        <v>134</v>
      </c>
      <c r="C28" s="158" t="s">
        <v>279</v>
      </c>
      <c r="D28" s="160">
        <v>46041</v>
      </c>
      <c r="E28" s="158">
        <v>5</v>
      </c>
      <c r="F28" s="158">
        <v>1</v>
      </c>
      <c r="G28" s="158">
        <v>4</v>
      </c>
    </row>
    <row r="29" spans="1:7" s="92" customFormat="1">
      <c r="A29" s="100">
        <v>20</v>
      </c>
      <c r="B29" s="163" t="s">
        <v>32</v>
      </c>
      <c r="C29" s="159" t="s">
        <v>277</v>
      </c>
      <c r="D29" s="161">
        <v>46041</v>
      </c>
      <c r="E29" s="159">
        <v>3</v>
      </c>
      <c r="F29" s="159">
        <v>1</v>
      </c>
      <c r="G29" s="159">
        <v>2</v>
      </c>
    </row>
    <row r="30" spans="1:7" s="92" customFormat="1">
      <c r="A30" s="100">
        <v>21</v>
      </c>
      <c r="B30" s="162" t="s">
        <v>101</v>
      </c>
      <c r="C30" s="158" t="s">
        <v>284</v>
      </c>
      <c r="D30" s="160">
        <v>46042</v>
      </c>
      <c r="E30" s="158">
        <v>29</v>
      </c>
      <c r="F30" s="158">
        <v>8</v>
      </c>
      <c r="G30" s="158">
        <v>21</v>
      </c>
    </row>
    <row r="31" spans="1:7" s="92" customFormat="1" ht="25.5">
      <c r="A31" s="100">
        <v>22</v>
      </c>
      <c r="B31" s="163" t="s">
        <v>132</v>
      </c>
      <c r="C31" s="159" t="s">
        <v>239</v>
      </c>
      <c r="D31" s="161">
        <v>46042</v>
      </c>
      <c r="E31" s="159">
        <v>9</v>
      </c>
      <c r="F31" s="159">
        <v>2</v>
      </c>
      <c r="G31" s="159">
        <v>7</v>
      </c>
    </row>
    <row r="32" spans="1:7" s="92" customFormat="1" ht="25.5">
      <c r="A32" s="100">
        <v>23</v>
      </c>
      <c r="B32" s="162" t="s">
        <v>132</v>
      </c>
      <c r="C32" s="158" t="s">
        <v>246</v>
      </c>
      <c r="D32" s="160">
        <v>46042</v>
      </c>
      <c r="E32" s="158">
        <v>19</v>
      </c>
      <c r="F32" s="158">
        <v>11</v>
      </c>
      <c r="G32" s="158">
        <v>8</v>
      </c>
    </row>
    <row r="33" spans="1:7" s="92" customFormat="1">
      <c r="A33" s="100">
        <v>24</v>
      </c>
      <c r="B33" s="163" t="s">
        <v>25</v>
      </c>
      <c r="C33" s="159" t="s">
        <v>276</v>
      </c>
      <c r="D33" s="161">
        <v>46042</v>
      </c>
      <c r="E33" s="159">
        <v>1</v>
      </c>
      <c r="F33" s="159">
        <v>0</v>
      </c>
      <c r="G33" s="159">
        <v>1</v>
      </c>
    </row>
    <row r="34" spans="1:7" s="92" customFormat="1">
      <c r="A34" s="100">
        <v>25</v>
      </c>
      <c r="B34" s="162" t="s">
        <v>195</v>
      </c>
      <c r="C34" s="158" t="s">
        <v>285</v>
      </c>
      <c r="D34" s="160">
        <v>46042</v>
      </c>
      <c r="E34" s="158">
        <v>7</v>
      </c>
      <c r="F34" s="158">
        <v>2</v>
      </c>
      <c r="G34" s="158">
        <v>5</v>
      </c>
    </row>
    <row r="35" spans="1:7" s="92" customFormat="1">
      <c r="A35" s="100">
        <v>26</v>
      </c>
      <c r="B35" s="163" t="s">
        <v>211</v>
      </c>
      <c r="C35" s="159" t="s">
        <v>278</v>
      </c>
      <c r="D35" s="161">
        <v>46042</v>
      </c>
      <c r="E35" s="159">
        <v>12</v>
      </c>
      <c r="F35" s="159">
        <v>1</v>
      </c>
      <c r="G35" s="159">
        <v>11</v>
      </c>
    </row>
    <row r="36" spans="1:7" s="92" customFormat="1" ht="25.5">
      <c r="A36" s="100">
        <v>27</v>
      </c>
      <c r="B36" s="162" t="s">
        <v>150</v>
      </c>
      <c r="C36" s="158" t="s">
        <v>283</v>
      </c>
      <c r="D36" s="160">
        <v>46042</v>
      </c>
      <c r="E36" s="158">
        <v>1</v>
      </c>
      <c r="F36" s="158">
        <v>0</v>
      </c>
      <c r="G36" s="158">
        <v>1</v>
      </c>
    </row>
    <row r="37" spans="1:7" s="92" customFormat="1">
      <c r="A37" s="100">
        <v>28</v>
      </c>
      <c r="B37" s="163" t="s">
        <v>26</v>
      </c>
      <c r="C37" s="159" t="s">
        <v>286</v>
      </c>
      <c r="D37" s="161">
        <v>46044</v>
      </c>
      <c r="E37" s="159">
        <v>6</v>
      </c>
      <c r="F37" s="159">
        <v>1</v>
      </c>
      <c r="G37" s="159">
        <v>5</v>
      </c>
    </row>
    <row r="38" spans="1:7" s="92" customFormat="1">
      <c r="A38" s="100">
        <v>29</v>
      </c>
      <c r="B38" s="162" t="s">
        <v>195</v>
      </c>
      <c r="C38" s="158" t="s">
        <v>285</v>
      </c>
      <c r="D38" s="160">
        <v>46044</v>
      </c>
      <c r="E38" s="158">
        <v>25</v>
      </c>
      <c r="F38" s="158">
        <v>7</v>
      </c>
      <c r="G38" s="158">
        <v>18</v>
      </c>
    </row>
    <row r="39" spans="1:7" s="92" customFormat="1" ht="25.5">
      <c r="A39" s="100">
        <v>30</v>
      </c>
      <c r="B39" s="163" t="s">
        <v>192</v>
      </c>
      <c r="C39" s="159" t="s">
        <v>282</v>
      </c>
      <c r="D39" s="161">
        <v>46044</v>
      </c>
      <c r="E39" s="159">
        <v>7</v>
      </c>
      <c r="F39" s="159">
        <v>5</v>
      </c>
      <c r="G39" s="159">
        <v>2</v>
      </c>
    </row>
    <row r="40" spans="1:7" s="92" customFormat="1">
      <c r="A40" s="100">
        <v>31</v>
      </c>
      <c r="B40" s="162" t="s">
        <v>26</v>
      </c>
      <c r="C40" s="158" t="s">
        <v>286</v>
      </c>
      <c r="D40" s="160">
        <v>46045</v>
      </c>
      <c r="E40" s="158">
        <v>27</v>
      </c>
      <c r="F40" s="158">
        <v>10</v>
      </c>
      <c r="G40" s="158">
        <v>17</v>
      </c>
    </row>
    <row r="41" spans="1:7" s="92" customFormat="1" ht="25.5">
      <c r="A41" s="100">
        <v>32</v>
      </c>
      <c r="B41" s="163" t="s">
        <v>28</v>
      </c>
      <c r="C41" s="159" t="s">
        <v>287</v>
      </c>
      <c r="D41" s="161">
        <v>46045</v>
      </c>
      <c r="E41" s="159">
        <v>4</v>
      </c>
      <c r="F41" s="159">
        <v>0</v>
      </c>
      <c r="G41" s="159">
        <v>4</v>
      </c>
    </row>
    <row r="42" spans="1:7" s="92" customFormat="1" ht="25.5">
      <c r="A42" s="100">
        <v>33</v>
      </c>
      <c r="B42" s="162" t="s">
        <v>133</v>
      </c>
      <c r="C42" s="158" t="s">
        <v>288</v>
      </c>
      <c r="D42" s="160">
        <v>46045</v>
      </c>
      <c r="E42" s="158">
        <v>1</v>
      </c>
      <c r="F42" s="158">
        <v>1</v>
      </c>
      <c r="G42" s="158">
        <v>0</v>
      </c>
    </row>
    <row r="43" spans="1:7" s="92" customFormat="1">
      <c r="A43" s="100">
        <v>34</v>
      </c>
      <c r="B43" s="163" t="s">
        <v>101</v>
      </c>
      <c r="C43" s="159" t="s">
        <v>284</v>
      </c>
      <c r="D43" s="161">
        <v>46045</v>
      </c>
      <c r="E43" s="159">
        <v>2</v>
      </c>
      <c r="F43" s="159">
        <v>0</v>
      </c>
      <c r="G43" s="159">
        <v>2</v>
      </c>
    </row>
    <row r="44" spans="1:7" s="92" customFormat="1">
      <c r="A44" s="100">
        <v>35</v>
      </c>
      <c r="B44" s="162" t="s">
        <v>25</v>
      </c>
      <c r="C44" s="158" t="s">
        <v>276</v>
      </c>
      <c r="D44" s="160">
        <v>46045</v>
      </c>
      <c r="E44" s="158">
        <v>1</v>
      </c>
      <c r="F44" s="158">
        <v>0</v>
      </c>
      <c r="G44" s="158">
        <v>1</v>
      </c>
    </row>
    <row r="45" spans="1:7" s="92" customFormat="1">
      <c r="A45" s="100">
        <v>36</v>
      </c>
      <c r="B45" s="163" t="s">
        <v>195</v>
      </c>
      <c r="C45" s="159" t="s">
        <v>285</v>
      </c>
      <c r="D45" s="161">
        <v>46045</v>
      </c>
      <c r="E45" s="159">
        <v>1</v>
      </c>
      <c r="F45" s="159">
        <v>0</v>
      </c>
      <c r="G45" s="159">
        <v>1</v>
      </c>
    </row>
    <row r="46" spans="1:7" s="92" customFormat="1" ht="25.5">
      <c r="A46" s="100">
        <v>37</v>
      </c>
      <c r="B46" s="162" t="s">
        <v>137</v>
      </c>
      <c r="C46" s="158" t="s">
        <v>289</v>
      </c>
      <c r="D46" s="160">
        <v>46045</v>
      </c>
      <c r="E46" s="158">
        <v>15</v>
      </c>
      <c r="F46" s="158">
        <v>2</v>
      </c>
      <c r="G46" s="158">
        <v>13</v>
      </c>
    </row>
    <row r="47" spans="1:7" s="92" customFormat="1">
      <c r="A47" s="100">
        <v>38</v>
      </c>
      <c r="B47" s="163" t="s">
        <v>134</v>
      </c>
      <c r="C47" s="159" t="s">
        <v>279</v>
      </c>
      <c r="D47" s="161">
        <v>46045</v>
      </c>
      <c r="E47" s="159">
        <v>2</v>
      </c>
      <c r="F47" s="159">
        <v>1</v>
      </c>
      <c r="G47" s="159">
        <v>1</v>
      </c>
    </row>
    <row r="48" spans="1:7" s="92" customFormat="1" ht="25.5">
      <c r="A48" s="100">
        <v>39</v>
      </c>
      <c r="B48" s="162" t="s">
        <v>28</v>
      </c>
      <c r="C48" s="158" t="s">
        <v>287</v>
      </c>
      <c r="D48" s="160">
        <v>46049</v>
      </c>
      <c r="E48" s="158">
        <v>3</v>
      </c>
      <c r="F48" s="158">
        <v>1</v>
      </c>
      <c r="G48" s="158">
        <v>2</v>
      </c>
    </row>
    <row r="49" spans="1:7" s="92" customFormat="1">
      <c r="A49" s="100">
        <v>40</v>
      </c>
      <c r="B49" s="163" t="s">
        <v>27</v>
      </c>
      <c r="C49" s="159" t="s">
        <v>290</v>
      </c>
      <c r="D49" s="161">
        <v>46049</v>
      </c>
      <c r="E49" s="159">
        <v>29</v>
      </c>
      <c r="F49" s="159">
        <v>11</v>
      </c>
      <c r="G49" s="159">
        <v>18</v>
      </c>
    </row>
    <row r="50" spans="1:7" s="92" customFormat="1" ht="25.5">
      <c r="A50" s="100">
        <v>41</v>
      </c>
      <c r="B50" s="162" t="s">
        <v>133</v>
      </c>
      <c r="C50" s="158" t="s">
        <v>288</v>
      </c>
      <c r="D50" s="160">
        <v>46049</v>
      </c>
      <c r="E50" s="158">
        <v>1</v>
      </c>
      <c r="F50" s="158">
        <v>1</v>
      </c>
      <c r="G50" s="158">
        <v>0</v>
      </c>
    </row>
    <row r="51" spans="1:7" s="92" customFormat="1" ht="25.5">
      <c r="A51" s="100">
        <v>42</v>
      </c>
      <c r="B51" s="163" t="s">
        <v>192</v>
      </c>
      <c r="C51" s="159" t="s">
        <v>282</v>
      </c>
      <c r="D51" s="161">
        <v>46049</v>
      </c>
      <c r="E51" s="159">
        <v>6</v>
      </c>
      <c r="F51" s="159">
        <v>0</v>
      </c>
      <c r="G51" s="159">
        <v>6</v>
      </c>
    </row>
    <row r="52" spans="1:7" s="92" customFormat="1" ht="25.5">
      <c r="A52" s="100">
        <v>43</v>
      </c>
      <c r="B52" s="162" t="s">
        <v>150</v>
      </c>
      <c r="C52" s="158" t="s">
        <v>283</v>
      </c>
      <c r="D52" s="160">
        <v>46049</v>
      </c>
      <c r="E52" s="158">
        <v>7</v>
      </c>
      <c r="F52" s="158">
        <v>4</v>
      </c>
      <c r="G52" s="158">
        <v>3</v>
      </c>
    </row>
    <row r="53" spans="1:7" s="92" customFormat="1" ht="25.5">
      <c r="A53" s="100">
        <v>44</v>
      </c>
      <c r="B53" s="163" t="s">
        <v>133</v>
      </c>
      <c r="C53" s="159" t="s">
        <v>288</v>
      </c>
      <c r="D53" s="161">
        <v>46050</v>
      </c>
      <c r="E53" s="159">
        <v>2</v>
      </c>
      <c r="F53" s="159">
        <v>1</v>
      </c>
      <c r="G53" s="159">
        <v>1</v>
      </c>
    </row>
    <row r="54" spans="1:7" s="92" customFormat="1">
      <c r="A54" s="100">
        <v>45</v>
      </c>
      <c r="B54" s="162" t="s">
        <v>25</v>
      </c>
      <c r="C54" s="158" t="s">
        <v>276</v>
      </c>
      <c r="D54" s="160">
        <v>46050</v>
      </c>
      <c r="E54" s="158">
        <v>3</v>
      </c>
      <c r="F54" s="158">
        <v>2</v>
      </c>
      <c r="G54" s="158">
        <v>1</v>
      </c>
    </row>
    <row r="55" spans="1:7" s="92" customFormat="1">
      <c r="A55" s="100">
        <v>46</v>
      </c>
      <c r="B55" s="163" t="s">
        <v>211</v>
      </c>
      <c r="C55" s="159" t="s">
        <v>291</v>
      </c>
      <c r="D55" s="161">
        <v>46050</v>
      </c>
      <c r="E55" s="159">
        <v>9</v>
      </c>
      <c r="F55" s="159">
        <v>1</v>
      </c>
      <c r="G55" s="159">
        <v>8</v>
      </c>
    </row>
    <row r="56" spans="1:7" s="92" customFormat="1" ht="25.5">
      <c r="A56" s="100">
        <v>47</v>
      </c>
      <c r="B56" s="162" t="s">
        <v>192</v>
      </c>
      <c r="C56" s="158" t="s">
        <v>282</v>
      </c>
      <c r="D56" s="160">
        <v>46050</v>
      </c>
      <c r="E56" s="158">
        <v>11</v>
      </c>
      <c r="F56" s="158">
        <v>4</v>
      </c>
      <c r="G56" s="158">
        <v>7</v>
      </c>
    </row>
    <row r="57" spans="1:7" s="92" customFormat="1">
      <c r="A57" s="100">
        <v>48</v>
      </c>
      <c r="B57" s="163" t="s">
        <v>134</v>
      </c>
      <c r="C57" s="159" t="s">
        <v>292</v>
      </c>
      <c r="D57" s="161">
        <v>46050</v>
      </c>
      <c r="E57" s="159">
        <v>29</v>
      </c>
      <c r="F57" s="159">
        <v>7</v>
      </c>
      <c r="G57" s="159">
        <v>22</v>
      </c>
    </row>
    <row r="58" spans="1:7" s="92" customFormat="1">
      <c r="A58" s="100">
        <v>49</v>
      </c>
      <c r="B58" s="162" t="s">
        <v>144</v>
      </c>
      <c r="C58" s="158" t="s">
        <v>293</v>
      </c>
      <c r="D58" s="160">
        <v>46051</v>
      </c>
      <c r="E58" s="158">
        <v>15</v>
      </c>
      <c r="F58" s="158">
        <v>4</v>
      </c>
      <c r="G58" s="158">
        <v>11</v>
      </c>
    </row>
    <row r="59" spans="1:7" s="92" customFormat="1">
      <c r="A59" s="100">
        <v>50</v>
      </c>
      <c r="B59" s="163" t="s">
        <v>25</v>
      </c>
      <c r="C59" s="159" t="s">
        <v>294</v>
      </c>
      <c r="D59" s="161">
        <v>46051</v>
      </c>
      <c r="E59" s="159">
        <v>30</v>
      </c>
      <c r="F59" s="159">
        <v>8</v>
      </c>
      <c r="G59" s="159">
        <v>22</v>
      </c>
    </row>
    <row r="60" spans="1:7" s="92" customFormat="1">
      <c r="A60" s="100">
        <v>51</v>
      </c>
      <c r="B60" s="162" t="s">
        <v>25</v>
      </c>
      <c r="C60" s="158" t="s">
        <v>276</v>
      </c>
      <c r="D60" s="160">
        <v>46051</v>
      </c>
      <c r="E60" s="158">
        <v>3</v>
      </c>
      <c r="F60" s="158">
        <v>1</v>
      </c>
      <c r="G60" s="158">
        <v>2</v>
      </c>
    </row>
    <row r="61" spans="1:7" s="92" customFormat="1">
      <c r="A61" s="100">
        <v>52</v>
      </c>
      <c r="B61" s="163" t="s">
        <v>195</v>
      </c>
      <c r="C61" s="159" t="s">
        <v>295</v>
      </c>
      <c r="D61" s="161">
        <v>46051</v>
      </c>
      <c r="E61" s="159">
        <v>32</v>
      </c>
      <c r="F61" s="159">
        <v>14</v>
      </c>
      <c r="G61" s="159">
        <v>18</v>
      </c>
    </row>
    <row r="62" spans="1:7" s="92" customFormat="1">
      <c r="A62" s="100">
        <v>53</v>
      </c>
      <c r="B62" s="162" t="s">
        <v>213</v>
      </c>
      <c r="C62" s="158" t="s">
        <v>296</v>
      </c>
      <c r="D62" s="160">
        <v>46051</v>
      </c>
      <c r="E62" s="158">
        <v>8</v>
      </c>
      <c r="F62" s="158">
        <v>1</v>
      </c>
      <c r="G62" s="158">
        <v>7</v>
      </c>
    </row>
    <row r="63" spans="1:7" s="92" customFormat="1">
      <c r="A63" s="100">
        <v>54</v>
      </c>
      <c r="B63" s="163" t="s">
        <v>144</v>
      </c>
      <c r="C63" s="159" t="s">
        <v>293</v>
      </c>
      <c r="D63" s="161">
        <v>46052</v>
      </c>
      <c r="E63" s="159">
        <v>3</v>
      </c>
      <c r="F63" s="159">
        <v>1</v>
      </c>
      <c r="G63" s="159">
        <v>2</v>
      </c>
    </row>
    <row r="64" spans="1:7" s="92" customFormat="1" ht="25.5">
      <c r="A64" s="100">
        <v>55</v>
      </c>
      <c r="B64" s="162" t="s">
        <v>132</v>
      </c>
      <c r="C64" s="158" t="s">
        <v>297</v>
      </c>
      <c r="D64" s="160">
        <v>46052</v>
      </c>
      <c r="E64" s="158">
        <v>8</v>
      </c>
      <c r="F64" s="158">
        <v>2</v>
      </c>
      <c r="G64" s="158">
        <v>6</v>
      </c>
    </row>
    <row r="65" spans="1:7" s="92" customFormat="1">
      <c r="A65" s="100">
        <v>56</v>
      </c>
      <c r="B65" s="163" t="s">
        <v>195</v>
      </c>
      <c r="C65" s="159" t="s">
        <v>295</v>
      </c>
      <c r="D65" s="161">
        <v>46052</v>
      </c>
      <c r="E65" s="159">
        <v>1</v>
      </c>
      <c r="F65" s="159">
        <v>0</v>
      </c>
      <c r="G65" s="159">
        <v>1</v>
      </c>
    </row>
    <row r="66" spans="1:7" s="92" customFormat="1">
      <c r="A66" s="100">
        <v>57</v>
      </c>
      <c r="B66" s="162" t="s">
        <v>213</v>
      </c>
      <c r="C66" s="158" t="s">
        <v>296</v>
      </c>
      <c r="D66" s="160">
        <v>46052</v>
      </c>
      <c r="E66" s="158">
        <v>4</v>
      </c>
      <c r="F66" s="158">
        <v>0</v>
      </c>
      <c r="G66" s="158">
        <v>4</v>
      </c>
    </row>
    <row r="67" spans="1:7" s="92" customFormat="1">
      <c r="A67" s="100">
        <v>58</v>
      </c>
      <c r="B67" s="163" t="s">
        <v>31</v>
      </c>
      <c r="C67" s="159" t="s">
        <v>298</v>
      </c>
      <c r="D67" s="161">
        <v>46052</v>
      </c>
      <c r="E67" s="159">
        <v>34</v>
      </c>
      <c r="F67" s="159">
        <v>23</v>
      </c>
      <c r="G67" s="159">
        <v>11</v>
      </c>
    </row>
    <row r="68" spans="1:7" s="92" customFormat="1">
      <c r="A68" s="100">
        <v>59</v>
      </c>
      <c r="B68" s="162" t="s">
        <v>134</v>
      </c>
      <c r="C68" s="158" t="s">
        <v>279</v>
      </c>
      <c r="D68" s="160">
        <v>46052</v>
      </c>
      <c r="E68" s="158">
        <v>2</v>
      </c>
      <c r="F68" s="158">
        <v>1</v>
      </c>
      <c r="G68" s="158">
        <v>1</v>
      </c>
    </row>
    <row r="69" spans="1:7" s="92" customFormat="1" ht="25.5">
      <c r="A69" s="100">
        <v>60</v>
      </c>
      <c r="B69" s="163" t="s">
        <v>150</v>
      </c>
      <c r="C69" s="159" t="s">
        <v>283</v>
      </c>
      <c r="D69" s="161">
        <v>46053</v>
      </c>
      <c r="E69" s="159">
        <v>1</v>
      </c>
      <c r="F69" s="159">
        <v>1</v>
      </c>
      <c r="G69" s="159">
        <v>0</v>
      </c>
    </row>
    <row r="70" spans="1:7" s="92" customFormat="1" ht="25.5">
      <c r="A70" s="100">
        <v>61</v>
      </c>
      <c r="B70" s="162" t="s">
        <v>28</v>
      </c>
      <c r="C70" s="158" t="s">
        <v>287</v>
      </c>
      <c r="D70" s="160">
        <v>46055</v>
      </c>
      <c r="E70" s="158">
        <v>17</v>
      </c>
      <c r="F70" s="158">
        <v>4</v>
      </c>
      <c r="G70" s="158">
        <v>13</v>
      </c>
    </row>
    <row r="71" spans="1:7" s="92" customFormat="1" ht="25.5">
      <c r="A71" s="100">
        <v>62</v>
      </c>
      <c r="B71" s="163" t="s">
        <v>133</v>
      </c>
      <c r="C71" s="159" t="s">
        <v>288</v>
      </c>
      <c r="D71" s="161">
        <v>46055</v>
      </c>
      <c r="E71" s="159">
        <v>26</v>
      </c>
      <c r="F71" s="159">
        <v>12</v>
      </c>
      <c r="G71" s="159">
        <v>14</v>
      </c>
    </row>
    <row r="72" spans="1:7" s="92" customFormat="1">
      <c r="A72" s="100">
        <v>63</v>
      </c>
      <c r="B72" s="162" t="s">
        <v>144</v>
      </c>
      <c r="C72" s="158" t="s">
        <v>299</v>
      </c>
      <c r="D72" s="160">
        <v>46055</v>
      </c>
      <c r="E72" s="158">
        <v>4</v>
      </c>
      <c r="F72" s="158">
        <v>2</v>
      </c>
      <c r="G72" s="158">
        <v>2</v>
      </c>
    </row>
    <row r="73" spans="1:7" s="92" customFormat="1">
      <c r="A73" s="100">
        <v>64</v>
      </c>
      <c r="B73" s="163" t="s">
        <v>138</v>
      </c>
      <c r="C73" s="159" t="s">
        <v>300</v>
      </c>
      <c r="D73" s="161">
        <v>46055</v>
      </c>
      <c r="E73" s="159">
        <v>10</v>
      </c>
      <c r="F73" s="159">
        <v>4</v>
      </c>
      <c r="G73" s="159">
        <v>6</v>
      </c>
    </row>
    <row r="74" spans="1:7" s="92" customFormat="1" ht="25.5">
      <c r="A74" s="100">
        <v>65</v>
      </c>
      <c r="B74" s="162" t="s">
        <v>132</v>
      </c>
      <c r="C74" s="158" t="s">
        <v>297</v>
      </c>
      <c r="D74" s="160">
        <v>46055</v>
      </c>
      <c r="E74" s="158">
        <v>29</v>
      </c>
      <c r="F74" s="158">
        <v>9</v>
      </c>
      <c r="G74" s="158">
        <v>20</v>
      </c>
    </row>
    <row r="75" spans="1:7" s="92" customFormat="1">
      <c r="A75" s="100">
        <v>66</v>
      </c>
      <c r="B75" s="163" t="s">
        <v>25</v>
      </c>
      <c r="C75" s="159" t="s">
        <v>294</v>
      </c>
      <c r="D75" s="161">
        <v>46055</v>
      </c>
      <c r="E75" s="159">
        <v>5</v>
      </c>
      <c r="F75" s="159">
        <v>1</v>
      </c>
      <c r="G75" s="159">
        <v>4</v>
      </c>
    </row>
    <row r="76" spans="1:7" s="92" customFormat="1">
      <c r="A76" s="100">
        <v>67</v>
      </c>
      <c r="B76" s="162" t="s">
        <v>211</v>
      </c>
      <c r="C76" s="158" t="s">
        <v>301</v>
      </c>
      <c r="D76" s="160">
        <v>46055</v>
      </c>
      <c r="E76" s="158">
        <v>34</v>
      </c>
      <c r="F76" s="158">
        <v>7</v>
      </c>
      <c r="G76" s="158">
        <v>27</v>
      </c>
    </row>
    <row r="77" spans="1:7" s="92" customFormat="1">
      <c r="A77" s="100">
        <v>68</v>
      </c>
      <c r="B77" s="163" t="s">
        <v>213</v>
      </c>
      <c r="C77" s="159" t="s">
        <v>296</v>
      </c>
      <c r="D77" s="161">
        <v>46055</v>
      </c>
      <c r="E77" s="159">
        <v>4</v>
      </c>
      <c r="F77" s="159">
        <v>2</v>
      </c>
      <c r="G77" s="159">
        <v>2</v>
      </c>
    </row>
    <row r="78" spans="1:7" s="92" customFormat="1" ht="25.5">
      <c r="A78" s="100">
        <v>69</v>
      </c>
      <c r="B78" s="162" t="s">
        <v>214</v>
      </c>
      <c r="C78" s="158" t="s">
        <v>302</v>
      </c>
      <c r="D78" s="160">
        <v>46055</v>
      </c>
      <c r="E78" s="158">
        <v>2</v>
      </c>
      <c r="F78" s="158">
        <v>1</v>
      </c>
      <c r="G78" s="158">
        <v>1</v>
      </c>
    </row>
    <row r="79" spans="1:7" s="92" customFormat="1" ht="25.5">
      <c r="A79" s="100">
        <v>70</v>
      </c>
      <c r="B79" s="163" t="s">
        <v>137</v>
      </c>
      <c r="C79" s="159" t="s">
        <v>289</v>
      </c>
      <c r="D79" s="161">
        <v>46055</v>
      </c>
      <c r="E79" s="159">
        <v>3</v>
      </c>
      <c r="F79" s="159">
        <v>1</v>
      </c>
      <c r="G79" s="159">
        <v>2</v>
      </c>
    </row>
    <row r="80" spans="1:7" s="92" customFormat="1">
      <c r="A80" s="100">
        <v>71</v>
      </c>
      <c r="B80" s="162" t="s">
        <v>60</v>
      </c>
      <c r="C80" s="158" t="s">
        <v>303</v>
      </c>
      <c r="D80" s="160">
        <v>46056</v>
      </c>
      <c r="E80" s="158">
        <v>6</v>
      </c>
      <c r="F80" s="158">
        <v>1</v>
      </c>
      <c r="G80" s="158">
        <v>5</v>
      </c>
    </row>
    <row r="81" spans="1:7" s="92" customFormat="1" ht="25.5">
      <c r="A81" s="100">
        <v>72</v>
      </c>
      <c r="B81" s="163" t="s">
        <v>28</v>
      </c>
      <c r="C81" s="159" t="s">
        <v>287</v>
      </c>
      <c r="D81" s="161">
        <v>46056</v>
      </c>
      <c r="E81" s="159">
        <v>1</v>
      </c>
      <c r="F81" s="159">
        <v>0</v>
      </c>
      <c r="G81" s="159">
        <v>1</v>
      </c>
    </row>
    <row r="82" spans="1:7" s="92" customFormat="1" ht="25.5">
      <c r="A82" s="100">
        <v>73</v>
      </c>
      <c r="B82" s="162" t="s">
        <v>133</v>
      </c>
      <c r="C82" s="158" t="s">
        <v>288</v>
      </c>
      <c r="D82" s="160">
        <v>46056</v>
      </c>
      <c r="E82" s="158">
        <v>5</v>
      </c>
      <c r="F82" s="158">
        <v>3</v>
      </c>
      <c r="G82" s="158">
        <v>2</v>
      </c>
    </row>
    <row r="83" spans="1:7" s="92" customFormat="1">
      <c r="A83" s="100">
        <v>74</v>
      </c>
      <c r="B83" s="163" t="s">
        <v>168</v>
      </c>
      <c r="C83" s="159" t="s">
        <v>304</v>
      </c>
      <c r="D83" s="161">
        <v>46056</v>
      </c>
      <c r="E83" s="159">
        <v>32</v>
      </c>
      <c r="F83" s="159">
        <v>14</v>
      </c>
      <c r="G83" s="159">
        <v>18</v>
      </c>
    </row>
    <row r="84" spans="1:7" s="92" customFormat="1">
      <c r="A84" s="100">
        <v>75</v>
      </c>
      <c r="B84" s="162" t="s">
        <v>144</v>
      </c>
      <c r="C84" s="158" t="s">
        <v>299</v>
      </c>
      <c r="D84" s="160">
        <v>46056</v>
      </c>
      <c r="E84" s="158">
        <v>2</v>
      </c>
      <c r="F84" s="158">
        <v>1</v>
      </c>
      <c r="G84" s="158">
        <v>1</v>
      </c>
    </row>
    <row r="85" spans="1:7" s="92" customFormat="1">
      <c r="A85" s="100">
        <v>76</v>
      </c>
      <c r="B85" s="163" t="s">
        <v>138</v>
      </c>
      <c r="C85" s="159" t="s">
        <v>300</v>
      </c>
      <c r="D85" s="161">
        <v>46056</v>
      </c>
      <c r="E85" s="159">
        <v>3</v>
      </c>
      <c r="F85" s="159">
        <v>0</v>
      </c>
      <c r="G85" s="159">
        <v>3</v>
      </c>
    </row>
    <row r="86" spans="1:7" s="92" customFormat="1">
      <c r="A86" s="100">
        <v>77</v>
      </c>
      <c r="B86" s="162" t="s">
        <v>30</v>
      </c>
      <c r="C86" s="158" t="s">
        <v>305</v>
      </c>
      <c r="D86" s="160">
        <v>46056</v>
      </c>
      <c r="E86" s="158">
        <v>1</v>
      </c>
      <c r="F86" s="158">
        <v>0</v>
      </c>
      <c r="G86" s="158">
        <v>1</v>
      </c>
    </row>
    <row r="87" spans="1:7" s="92" customFormat="1">
      <c r="A87" s="100">
        <v>78</v>
      </c>
      <c r="B87" s="163" t="s">
        <v>211</v>
      </c>
      <c r="C87" s="159" t="s">
        <v>291</v>
      </c>
      <c r="D87" s="161">
        <v>46056</v>
      </c>
      <c r="E87" s="159">
        <v>5</v>
      </c>
      <c r="F87" s="159">
        <v>1</v>
      </c>
      <c r="G87" s="159">
        <v>4</v>
      </c>
    </row>
    <row r="88" spans="1:7" s="92" customFormat="1">
      <c r="A88" s="100">
        <v>79</v>
      </c>
      <c r="B88" s="162" t="s">
        <v>213</v>
      </c>
      <c r="C88" s="158" t="s">
        <v>296</v>
      </c>
      <c r="D88" s="160">
        <v>46056</v>
      </c>
      <c r="E88" s="158">
        <v>1</v>
      </c>
      <c r="F88" s="158">
        <v>0</v>
      </c>
      <c r="G88" s="158">
        <v>1</v>
      </c>
    </row>
    <row r="89" spans="1:7" s="92" customFormat="1" ht="25.5">
      <c r="A89" s="100">
        <v>80</v>
      </c>
      <c r="B89" s="163" t="s">
        <v>214</v>
      </c>
      <c r="C89" s="159" t="s">
        <v>302</v>
      </c>
      <c r="D89" s="161">
        <v>46056</v>
      </c>
      <c r="E89" s="159">
        <v>36</v>
      </c>
      <c r="F89" s="159">
        <v>19</v>
      </c>
      <c r="G89" s="159">
        <v>17</v>
      </c>
    </row>
    <row r="90" spans="1:7" s="92" customFormat="1" ht="25.5">
      <c r="A90" s="100">
        <v>81</v>
      </c>
      <c r="B90" s="162" t="s">
        <v>214</v>
      </c>
      <c r="C90" s="158" t="s">
        <v>306</v>
      </c>
      <c r="D90" s="160">
        <v>46056</v>
      </c>
      <c r="E90" s="158">
        <v>5</v>
      </c>
      <c r="F90" s="158">
        <v>1</v>
      </c>
      <c r="G90" s="158">
        <v>4</v>
      </c>
    </row>
    <row r="91" spans="1:7" s="92" customFormat="1">
      <c r="A91" s="100">
        <v>82</v>
      </c>
      <c r="B91" s="163" t="s">
        <v>32</v>
      </c>
      <c r="C91" s="159" t="s">
        <v>307</v>
      </c>
      <c r="D91" s="161">
        <v>46056</v>
      </c>
      <c r="E91" s="159">
        <v>25</v>
      </c>
      <c r="F91" s="159">
        <v>6</v>
      </c>
      <c r="G91" s="159">
        <v>19</v>
      </c>
    </row>
    <row r="92" spans="1:7" s="92" customFormat="1">
      <c r="A92" s="100">
        <v>83</v>
      </c>
      <c r="B92" s="162" t="s">
        <v>60</v>
      </c>
      <c r="C92" s="158" t="s">
        <v>303</v>
      </c>
      <c r="D92" s="160">
        <v>46057</v>
      </c>
      <c r="E92" s="158">
        <v>5</v>
      </c>
      <c r="F92" s="158">
        <v>2</v>
      </c>
      <c r="G92" s="158">
        <v>3</v>
      </c>
    </row>
    <row r="93" spans="1:7" s="92" customFormat="1">
      <c r="A93" s="100">
        <v>84</v>
      </c>
      <c r="B93" s="163" t="s">
        <v>138</v>
      </c>
      <c r="C93" s="159" t="s">
        <v>300</v>
      </c>
      <c r="D93" s="161">
        <v>46057</v>
      </c>
      <c r="E93" s="159">
        <v>4</v>
      </c>
      <c r="F93" s="159">
        <v>1</v>
      </c>
      <c r="G93" s="159">
        <v>3</v>
      </c>
    </row>
    <row r="94" spans="1:7" s="92" customFormat="1">
      <c r="A94" s="100">
        <v>85</v>
      </c>
      <c r="B94" s="162" t="s">
        <v>30</v>
      </c>
      <c r="C94" s="158" t="s">
        <v>305</v>
      </c>
      <c r="D94" s="160">
        <v>46057</v>
      </c>
      <c r="E94" s="158">
        <v>1</v>
      </c>
      <c r="F94" s="158">
        <v>0</v>
      </c>
      <c r="G94" s="158">
        <v>1</v>
      </c>
    </row>
    <row r="95" spans="1:7" s="92" customFormat="1">
      <c r="A95" s="100">
        <v>86</v>
      </c>
      <c r="B95" s="163" t="s">
        <v>211</v>
      </c>
      <c r="C95" s="159" t="s">
        <v>291</v>
      </c>
      <c r="D95" s="161">
        <v>46057</v>
      </c>
      <c r="E95" s="159">
        <v>1</v>
      </c>
      <c r="F95" s="159">
        <v>1</v>
      </c>
      <c r="G95" s="159">
        <v>0</v>
      </c>
    </row>
    <row r="96" spans="1:7" s="92" customFormat="1">
      <c r="A96" s="100">
        <v>87</v>
      </c>
      <c r="B96" s="162" t="s">
        <v>213</v>
      </c>
      <c r="C96" s="158" t="s">
        <v>296</v>
      </c>
      <c r="D96" s="160">
        <v>46057</v>
      </c>
      <c r="E96" s="158">
        <v>9</v>
      </c>
      <c r="F96" s="158">
        <v>4</v>
      </c>
      <c r="G96" s="158">
        <v>5</v>
      </c>
    </row>
    <row r="97" spans="1:7" s="92" customFormat="1" ht="25.5">
      <c r="A97" s="100">
        <v>88</v>
      </c>
      <c r="B97" s="163" t="s">
        <v>192</v>
      </c>
      <c r="C97" s="159" t="s">
        <v>308</v>
      </c>
      <c r="D97" s="161">
        <v>46057</v>
      </c>
      <c r="E97" s="159">
        <v>31</v>
      </c>
      <c r="F97" s="159">
        <v>8</v>
      </c>
      <c r="G97" s="159">
        <v>23</v>
      </c>
    </row>
    <row r="98" spans="1:7" s="92" customFormat="1" ht="25.5">
      <c r="A98" s="100">
        <v>89</v>
      </c>
      <c r="B98" s="162" t="s">
        <v>214</v>
      </c>
      <c r="C98" s="158" t="s">
        <v>302</v>
      </c>
      <c r="D98" s="160">
        <v>46057</v>
      </c>
      <c r="E98" s="158">
        <v>106</v>
      </c>
      <c r="F98" s="158">
        <v>46</v>
      </c>
      <c r="G98" s="158">
        <v>60</v>
      </c>
    </row>
    <row r="99" spans="1:7" s="92" customFormat="1" ht="25.5">
      <c r="A99" s="100">
        <v>90</v>
      </c>
      <c r="B99" s="163" t="s">
        <v>214</v>
      </c>
      <c r="C99" s="159" t="s">
        <v>306</v>
      </c>
      <c r="D99" s="161">
        <v>46057</v>
      </c>
      <c r="E99" s="159">
        <v>36</v>
      </c>
      <c r="F99" s="159">
        <v>8</v>
      </c>
      <c r="G99" s="159">
        <v>28</v>
      </c>
    </row>
    <row r="100" spans="1:7" s="92" customFormat="1" ht="25.5">
      <c r="A100" s="100">
        <v>91</v>
      </c>
      <c r="B100" s="162" t="s">
        <v>214</v>
      </c>
      <c r="C100" s="158" t="s">
        <v>258</v>
      </c>
      <c r="D100" s="160">
        <v>46057</v>
      </c>
      <c r="E100" s="158">
        <v>3</v>
      </c>
      <c r="F100" s="158">
        <v>1</v>
      </c>
      <c r="G100" s="158">
        <v>2</v>
      </c>
    </row>
    <row r="101" spans="1:7" s="92" customFormat="1" ht="25.5">
      <c r="A101" s="100">
        <v>92</v>
      </c>
      <c r="B101" s="163" t="s">
        <v>137</v>
      </c>
      <c r="C101" s="159" t="s">
        <v>289</v>
      </c>
      <c r="D101" s="161">
        <v>46057</v>
      </c>
      <c r="E101" s="159">
        <v>3</v>
      </c>
      <c r="F101" s="159">
        <v>0</v>
      </c>
      <c r="G101" s="159">
        <v>3</v>
      </c>
    </row>
    <row r="102" spans="1:7" s="92" customFormat="1">
      <c r="A102" s="100">
        <v>93</v>
      </c>
      <c r="B102" s="162" t="s">
        <v>60</v>
      </c>
      <c r="C102" s="158" t="s">
        <v>303</v>
      </c>
      <c r="D102" s="160">
        <v>46058</v>
      </c>
      <c r="E102" s="158">
        <v>2</v>
      </c>
      <c r="F102" s="158">
        <v>1</v>
      </c>
      <c r="G102" s="158">
        <v>1</v>
      </c>
    </row>
    <row r="103" spans="1:7" s="92" customFormat="1">
      <c r="A103" s="100">
        <v>94</v>
      </c>
      <c r="B103" s="163" t="s">
        <v>144</v>
      </c>
      <c r="C103" s="159" t="s">
        <v>299</v>
      </c>
      <c r="D103" s="161">
        <v>46058</v>
      </c>
      <c r="E103" s="159">
        <v>2</v>
      </c>
      <c r="F103" s="159">
        <v>1</v>
      </c>
      <c r="G103" s="159">
        <v>1</v>
      </c>
    </row>
    <row r="104" spans="1:7" s="92" customFormat="1">
      <c r="A104" s="100">
        <v>95</v>
      </c>
      <c r="B104" s="162" t="s">
        <v>24</v>
      </c>
      <c r="C104" s="158" t="s">
        <v>309</v>
      </c>
      <c r="D104" s="160">
        <v>46058</v>
      </c>
      <c r="E104" s="158">
        <v>6</v>
      </c>
      <c r="F104" s="158">
        <v>1</v>
      </c>
      <c r="G104" s="158">
        <v>5</v>
      </c>
    </row>
    <row r="105" spans="1:7" s="92" customFormat="1">
      <c r="A105" s="100">
        <v>96</v>
      </c>
      <c r="B105" s="163" t="s">
        <v>138</v>
      </c>
      <c r="C105" s="159" t="s">
        <v>300</v>
      </c>
      <c r="D105" s="161">
        <v>46058</v>
      </c>
      <c r="E105" s="159">
        <v>8</v>
      </c>
      <c r="F105" s="159">
        <v>2</v>
      </c>
      <c r="G105" s="159">
        <v>6</v>
      </c>
    </row>
    <row r="106" spans="1:7" s="92" customFormat="1" ht="25.5">
      <c r="A106" s="100">
        <v>97</v>
      </c>
      <c r="B106" s="162" t="s">
        <v>136</v>
      </c>
      <c r="C106" s="158" t="s">
        <v>310</v>
      </c>
      <c r="D106" s="160">
        <v>46058</v>
      </c>
      <c r="E106" s="158">
        <v>19</v>
      </c>
      <c r="F106" s="158">
        <v>5</v>
      </c>
      <c r="G106" s="158">
        <v>14</v>
      </c>
    </row>
    <row r="107" spans="1:7" s="92" customFormat="1">
      <c r="A107" s="100">
        <v>98</v>
      </c>
      <c r="B107" s="163" t="s">
        <v>211</v>
      </c>
      <c r="C107" s="159" t="s">
        <v>291</v>
      </c>
      <c r="D107" s="161">
        <v>46058</v>
      </c>
      <c r="E107" s="159">
        <v>8</v>
      </c>
      <c r="F107" s="159">
        <v>1</v>
      </c>
      <c r="G107" s="159">
        <v>7</v>
      </c>
    </row>
    <row r="108" spans="1:7" s="92" customFormat="1" ht="25.5">
      <c r="A108" s="100">
        <v>99</v>
      </c>
      <c r="B108" s="162" t="s">
        <v>214</v>
      </c>
      <c r="C108" s="158" t="s">
        <v>306</v>
      </c>
      <c r="D108" s="160">
        <v>46058</v>
      </c>
      <c r="E108" s="158">
        <v>4</v>
      </c>
      <c r="F108" s="158">
        <v>1</v>
      </c>
      <c r="G108" s="158">
        <v>3</v>
      </c>
    </row>
    <row r="109" spans="1:7" s="92" customFormat="1" ht="25.5">
      <c r="A109" s="100">
        <v>100</v>
      </c>
      <c r="B109" s="163" t="s">
        <v>214</v>
      </c>
      <c r="C109" s="159" t="s">
        <v>302</v>
      </c>
      <c r="D109" s="161">
        <v>46058</v>
      </c>
      <c r="E109" s="159">
        <v>1</v>
      </c>
      <c r="F109" s="159">
        <v>0</v>
      </c>
      <c r="G109" s="159">
        <v>1</v>
      </c>
    </row>
    <row r="110" spans="1:7" s="92" customFormat="1" ht="25.5">
      <c r="A110" s="100">
        <v>101</v>
      </c>
      <c r="B110" s="162" t="s">
        <v>137</v>
      </c>
      <c r="C110" s="158" t="s">
        <v>289</v>
      </c>
      <c r="D110" s="160">
        <v>46058</v>
      </c>
      <c r="E110" s="158">
        <v>7</v>
      </c>
      <c r="F110" s="158">
        <v>1</v>
      </c>
      <c r="G110" s="158">
        <v>6</v>
      </c>
    </row>
    <row r="111" spans="1:7" s="92" customFormat="1">
      <c r="A111" s="100">
        <v>102</v>
      </c>
      <c r="B111" s="163" t="s">
        <v>24</v>
      </c>
      <c r="C111" s="159" t="s">
        <v>309</v>
      </c>
      <c r="D111" s="161">
        <v>46059</v>
      </c>
      <c r="E111" s="159">
        <v>3</v>
      </c>
      <c r="F111" s="159">
        <v>2</v>
      </c>
      <c r="G111" s="159">
        <v>1</v>
      </c>
    </row>
    <row r="112" spans="1:7" s="92" customFormat="1">
      <c r="A112" s="100">
        <v>103</v>
      </c>
      <c r="B112" s="162" t="s">
        <v>138</v>
      </c>
      <c r="C112" s="158" t="s">
        <v>300</v>
      </c>
      <c r="D112" s="160">
        <v>46059</v>
      </c>
      <c r="E112" s="158">
        <v>2</v>
      </c>
      <c r="F112" s="158">
        <v>0</v>
      </c>
      <c r="G112" s="158">
        <v>2</v>
      </c>
    </row>
    <row r="113" spans="1:7" s="92" customFormat="1" ht="25.5">
      <c r="A113" s="100">
        <v>104</v>
      </c>
      <c r="B113" s="163" t="s">
        <v>143</v>
      </c>
      <c r="C113" s="159" t="s">
        <v>311</v>
      </c>
      <c r="D113" s="161">
        <v>46059</v>
      </c>
      <c r="E113" s="159">
        <v>9</v>
      </c>
      <c r="F113" s="159">
        <v>5</v>
      </c>
      <c r="G113" s="159">
        <v>4</v>
      </c>
    </row>
    <row r="114" spans="1:7" s="92" customFormat="1" ht="25.5">
      <c r="A114" s="100">
        <v>105</v>
      </c>
      <c r="B114" s="162" t="s">
        <v>136</v>
      </c>
      <c r="C114" s="158" t="s">
        <v>310</v>
      </c>
      <c r="D114" s="160">
        <v>46059</v>
      </c>
      <c r="E114" s="158">
        <v>6</v>
      </c>
      <c r="F114" s="158">
        <v>3</v>
      </c>
      <c r="G114" s="158">
        <v>3</v>
      </c>
    </row>
    <row r="115" spans="1:7" s="92" customFormat="1">
      <c r="A115" s="100">
        <v>106</v>
      </c>
      <c r="B115" s="163" t="s">
        <v>25</v>
      </c>
      <c r="C115" s="159" t="s">
        <v>276</v>
      </c>
      <c r="D115" s="161">
        <v>46059</v>
      </c>
      <c r="E115" s="159">
        <v>3</v>
      </c>
      <c r="F115" s="159">
        <v>1</v>
      </c>
      <c r="G115" s="159">
        <v>2</v>
      </c>
    </row>
    <row r="116" spans="1:7" s="92" customFormat="1">
      <c r="A116" s="100">
        <v>107</v>
      </c>
      <c r="B116" s="162" t="s">
        <v>135</v>
      </c>
      <c r="C116" s="158" t="s">
        <v>312</v>
      </c>
      <c r="D116" s="160">
        <v>46059</v>
      </c>
      <c r="E116" s="158">
        <v>31</v>
      </c>
      <c r="F116" s="158">
        <v>4</v>
      </c>
      <c r="G116" s="158">
        <v>27</v>
      </c>
    </row>
    <row r="117" spans="1:7" s="92" customFormat="1">
      <c r="A117" s="100">
        <v>108</v>
      </c>
      <c r="B117" s="163" t="s">
        <v>211</v>
      </c>
      <c r="C117" s="159" t="s">
        <v>291</v>
      </c>
      <c r="D117" s="161">
        <v>46059</v>
      </c>
      <c r="E117" s="159">
        <v>5</v>
      </c>
      <c r="F117" s="159">
        <v>2</v>
      </c>
      <c r="G117" s="159">
        <v>3</v>
      </c>
    </row>
    <row r="118" spans="1:7" s="92" customFormat="1">
      <c r="A118" s="100">
        <v>109</v>
      </c>
      <c r="B118" s="162" t="s">
        <v>213</v>
      </c>
      <c r="C118" s="158" t="s">
        <v>296</v>
      </c>
      <c r="D118" s="160">
        <v>46059</v>
      </c>
      <c r="E118" s="158">
        <v>2</v>
      </c>
      <c r="F118" s="158">
        <v>1</v>
      </c>
      <c r="G118" s="158">
        <v>1</v>
      </c>
    </row>
    <row r="119" spans="1:7" s="92" customFormat="1" ht="25.5">
      <c r="A119" s="100">
        <v>110</v>
      </c>
      <c r="B119" s="163" t="s">
        <v>192</v>
      </c>
      <c r="C119" s="159" t="s">
        <v>308</v>
      </c>
      <c r="D119" s="161">
        <v>46059</v>
      </c>
      <c r="E119" s="159">
        <v>2</v>
      </c>
      <c r="F119" s="159">
        <v>1</v>
      </c>
      <c r="G119" s="159">
        <v>1</v>
      </c>
    </row>
    <row r="120" spans="1:7" s="92" customFormat="1">
      <c r="A120" s="100">
        <v>111</v>
      </c>
      <c r="B120" s="162" t="s">
        <v>273</v>
      </c>
      <c r="C120" s="158" t="s">
        <v>313</v>
      </c>
      <c r="D120" s="160">
        <v>46059</v>
      </c>
      <c r="E120" s="158">
        <v>17</v>
      </c>
      <c r="F120" s="158">
        <v>12</v>
      </c>
      <c r="G120" s="158">
        <v>5</v>
      </c>
    </row>
    <row r="121" spans="1:7" s="92" customFormat="1">
      <c r="A121" s="100">
        <v>112</v>
      </c>
      <c r="B121" s="163" t="s">
        <v>32</v>
      </c>
      <c r="C121" s="159" t="s">
        <v>307</v>
      </c>
      <c r="D121" s="161">
        <v>46059</v>
      </c>
      <c r="E121" s="159">
        <v>2</v>
      </c>
      <c r="F121" s="159">
        <v>1</v>
      </c>
      <c r="G121" s="159">
        <v>1</v>
      </c>
    </row>
    <row r="122" spans="1:7" s="92" customFormat="1">
      <c r="A122" s="100">
        <v>113</v>
      </c>
      <c r="B122" s="162" t="s">
        <v>32</v>
      </c>
      <c r="C122" s="158" t="s">
        <v>314</v>
      </c>
      <c r="D122" s="160">
        <v>46059</v>
      </c>
      <c r="E122" s="158">
        <v>15</v>
      </c>
      <c r="F122" s="158">
        <v>4</v>
      </c>
      <c r="G122" s="158">
        <v>11</v>
      </c>
    </row>
    <row r="123" spans="1:7" s="92" customFormat="1">
      <c r="A123" s="100">
        <v>114</v>
      </c>
      <c r="B123" s="163" t="s">
        <v>32</v>
      </c>
      <c r="C123" s="159" t="s">
        <v>314</v>
      </c>
      <c r="D123" s="161">
        <v>46060</v>
      </c>
      <c r="E123" s="159">
        <v>1</v>
      </c>
      <c r="F123" s="159">
        <v>1</v>
      </c>
      <c r="G123" s="159">
        <v>0</v>
      </c>
    </row>
    <row r="124" spans="1:7" s="92" customFormat="1">
      <c r="A124" s="100">
        <v>115</v>
      </c>
      <c r="B124" s="162" t="s">
        <v>60</v>
      </c>
      <c r="C124" s="158" t="s">
        <v>303</v>
      </c>
      <c r="D124" s="160">
        <v>46062</v>
      </c>
      <c r="E124" s="158">
        <v>6</v>
      </c>
      <c r="F124" s="158">
        <v>2</v>
      </c>
      <c r="G124" s="158">
        <v>4</v>
      </c>
    </row>
    <row r="125" spans="1:7" s="92" customFormat="1">
      <c r="A125" s="100">
        <v>116</v>
      </c>
      <c r="B125" s="163" t="s">
        <v>24</v>
      </c>
      <c r="C125" s="159" t="s">
        <v>309</v>
      </c>
      <c r="D125" s="161">
        <v>46062</v>
      </c>
      <c r="E125" s="159">
        <v>6</v>
      </c>
      <c r="F125" s="159">
        <v>0</v>
      </c>
      <c r="G125" s="159">
        <v>6</v>
      </c>
    </row>
    <row r="126" spans="1:7" s="92" customFormat="1" ht="25.5">
      <c r="A126" s="100">
        <v>117</v>
      </c>
      <c r="B126" s="162" t="s">
        <v>143</v>
      </c>
      <c r="C126" s="158" t="s">
        <v>311</v>
      </c>
      <c r="D126" s="160">
        <v>46062</v>
      </c>
      <c r="E126" s="158">
        <v>2</v>
      </c>
      <c r="F126" s="158">
        <v>0</v>
      </c>
      <c r="G126" s="158">
        <v>2</v>
      </c>
    </row>
    <row r="127" spans="1:7" s="92" customFormat="1" ht="25.5">
      <c r="A127" s="100">
        <v>118</v>
      </c>
      <c r="B127" s="163" t="s">
        <v>132</v>
      </c>
      <c r="C127" s="159" t="s">
        <v>246</v>
      </c>
      <c r="D127" s="161">
        <v>46062</v>
      </c>
      <c r="E127" s="159">
        <v>5</v>
      </c>
      <c r="F127" s="159">
        <v>2</v>
      </c>
      <c r="G127" s="159">
        <v>3</v>
      </c>
    </row>
    <row r="128" spans="1:7" s="92" customFormat="1">
      <c r="A128" s="100">
        <v>119</v>
      </c>
      <c r="B128" s="162" t="s">
        <v>25</v>
      </c>
      <c r="C128" s="158" t="s">
        <v>276</v>
      </c>
      <c r="D128" s="160">
        <v>46062</v>
      </c>
      <c r="E128" s="158">
        <v>1</v>
      </c>
      <c r="F128" s="158">
        <v>0</v>
      </c>
      <c r="G128" s="158">
        <v>1</v>
      </c>
    </row>
    <row r="129" spans="1:7" s="92" customFormat="1">
      <c r="A129" s="100">
        <v>120</v>
      </c>
      <c r="B129" s="163" t="s">
        <v>213</v>
      </c>
      <c r="C129" s="159" t="s">
        <v>296</v>
      </c>
      <c r="D129" s="161">
        <v>46062</v>
      </c>
      <c r="E129" s="159">
        <v>2</v>
      </c>
      <c r="F129" s="159">
        <v>1</v>
      </c>
      <c r="G129" s="159">
        <v>1</v>
      </c>
    </row>
    <row r="130" spans="1:7" s="92" customFormat="1">
      <c r="A130" s="100">
        <v>121</v>
      </c>
      <c r="B130" s="162" t="s">
        <v>31</v>
      </c>
      <c r="C130" s="158" t="s">
        <v>315</v>
      </c>
      <c r="D130" s="160">
        <v>46062</v>
      </c>
      <c r="E130" s="158">
        <v>35</v>
      </c>
      <c r="F130" s="158">
        <v>19</v>
      </c>
      <c r="G130" s="158">
        <v>16</v>
      </c>
    </row>
    <row r="131" spans="1:7" s="92" customFormat="1" ht="25.5">
      <c r="A131" s="100">
        <v>122</v>
      </c>
      <c r="B131" s="163" t="s">
        <v>137</v>
      </c>
      <c r="C131" s="159" t="s">
        <v>289</v>
      </c>
      <c r="D131" s="161">
        <v>46062</v>
      </c>
      <c r="E131" s="159">
        <v>6</v>
      </c>
      <c r="F131" s="159">
        <v>2</v>
      </c>
      <c r="G131" s="159">
        <v>4</v>
      </c>
    </row>
    <row r="132" spans="1:7" s="92" customFormat="1">
      <c r="A132" s="100">
        <v>123</v>
      </c>
      <c r="B132" s="162" t="s">
        <v>26</v>
      </c>
      <c r="C132" s="158" t="s">
        <v>316</v>
      </c>
      <c r="D132" s="160">
        <v>46063</v>
      </c>
      <c r="E132" s="158">
        <v>30</v>
      </c>
      <c r="F132" s="158">
        <v>11</v>
      </c>
      <c r="G132" s="158">
        <v>19</v>
      </c>
    </row>
    <row r="133" spans="1:7" s="92" customFormat="1">
      <c r="A133" s="100">
        <v>124</v>
      </c>
      <c r="B133" s="163" t="s">
        <v>60</v>
      </c>
      <c r="C133" s="159" t="s">
        <v>303</v>
      </c>
      <c r="D133" s="161">
        <v>46063</v>
      </c>
      <c r="E133" s="159">
        <v>5</v>
      </c>
      <c r="F133" s="159">
        <v>2</v>
      </c>
      <c r="G133" s="159">
        <v>3</v>
      </c>
    </row>
    <row r="134" spans="1:7" s="92" customFormat="1">
      <c r="A134" s="100">
        <v>125</v>
      </c>
      <c r="B134" s="162" t="s">
        <v>144</v>
      </c>
      <c r="C134" s="158" t="s">
        <v>317</v>
      </c>
      <c r="D134" s="160">
        <v>46063</v>
      </c>
      <c r="E134" s="158">
        <v>1</v>
      </c>
      <c r="F134" s="158">
        <v>0</v>
      </c>
      <c r="G134" s="158">
        <v>1</v>
      </c>
    </row>
    <row r="135" spans="1:7" s="92" customFormat="1">
      <c r="A135" s="100">
        <v>126</v>
      </c>
      <c r="B135" s="163" t="s">
        <v>144</v>
      </c>
      <c r="C135" s="159" t="s">
        <v>299</v>
      </c>
      <c r="D135" s="161">
        <v>46063</v>
      </c>
      <c r="E135" s="159">
        <v>2</v>
      </c>
      <c r="F135" s="159">
        <v>0</v>
      </c>
      <c r="G135" s="159">
        <v>2</v>
      </c>
    </row>
    <row r="136" spans="1:7" s="92" customFormat="1" ht="25.5">
      <c r="A136" s="100">
        <v>127</v>
      </c>
      <c r="B136" s="162" t="s">
        <v>143</v>
      </c>
      <c r="C136" s="158" t="s">
        <v>311</v>
      </c>
      <c r="D136" s="160">
        <v>46063</v>
      </c>
      <c r="E136" s="158">
        <v>8</v>
      </c>
      <c r="F136" s="158">
        <v>2</v>
      </c>
      <c r="G136" s="158">
        <v>6</v>
      </c>
    </row>
    <row r="137" spans="1:7" s="92" customFormat="1">
      <c r="A137" s="100">
        <v>128</v>
      </c>
      <c r="B137" s="163" t="s">
        <v>101</v>
      </c>
      <c r="C137" s="159" t="s">
        <v>318</v>
      </c>
      <c r="D137" s="161">
        <v>46063</v>
      </c>
      <c r="E137" s="159">
        <v>17</v>
      </c>
      <c r="F137" s="159">
        <v>3</v>
      </c>
      <c r="G137" s="159">
        <v>14</v>
      </c>
    </row>
    <row r="138" spans="1:7" s="92" customFormat="1" ht="25.5">
      <c r="A138" s="100">
        <v>129</v>
      </c>
      <c r="B138" s="162" t="s">
        <v>132</v>
      </c>
      <c r="C138" s="158" t="s">
        <v>319</v>
      </c>
      <c r="D138" s="160">
        <v>46063</v>
      </c>
      <c r="E138" s="158">
        <v>1</v>
      </c>
      <c r="F138" s="158">
        <v>0</v>
      </c>
      <c r="G138" s="158">
        <v>1</v>
      </c>
    </row>
    <row r="139" spans="1:7" s="92" customFormat="1">
      <c r="A139" s="100">
        <v>130</v>
      </c>
      <c r="B139" s="163" t="s">
        <v>273</v>
      </c>
      <c r="C139" s="159" t="s">
        <v>313</v>
      </c>
      <c r="D139" s="161">
        <v>46063</v>
      </c>
      <c r="E139" s="159">
        <v>2</v>
      </c>
      <c r="F139" s="159">
        <v>1</v>
      </c>
      <c r="G139" s="159">
        <v>1</v>
      </c>
    </row>
    <row r="140" spans="1:7" s="92" customFormat="1">
      <c r="A140" s="100">
        <v>131</v>
      </c>
      <c r="B140" s="162" t="s">
        <v>147</v>
      </c>
      <c r="C140" s="158" t="s">
        <v>320</v>
      </c>
      <c r="D140" s="160">
        <v>46063</v>
      </c>
      <c r="E140" s="158">
        <v>11</v>
      </c>
      <c r="F140" s="158">
        <v>7</v>
      </c>
      <c r="G140" s="158">
        <v>4</v>
      </c>
    </row>
    <row r="141" spans="1:7" s="92" customFormat="1" ht="25.5">
      <c r="A141" s="100">
        <v>132</v>
      </c>
      <c r="B141" s="163" t="s">
        <v>137</v>
      </c>
      <c r="C141" s="159" t="s">
        <v>289</v>
      </c>
      <c r="D141" s="161">
        <v>46063</v>
      </c>
      <c r="E141" s="159">
        <v>1</v>
      </c>
      <c r="F141" s="159">
        <v>1</v>
      </c>
      <c r="G141" s="159">
        <v>0</v>
      </c>
    </row>
    <row r="142" spans="1:7" s="92" customFormat="1">
      <c r="A142" s="100">
        <v>133</v>
      </c>
      <c r="B142" s="162" t="s">
        <v>60</v>
      </c>
      <c r="C142" s="158" t="s">
        <v>303</v>
      </c>
      <c r="D142" s="160">
        <v>46064</v>
      </c>
      <c r="E142" s="158">
        <v>2</v>
      </c>
      <c r="F142" s="158">
        <v>1</v>
      </c>
      <c r="G142" s="158">
        <v>1</v>
      </c>
    </row>
    <row r="143" spans="1:7" s="92" customFormat="1">
      <c r="A143" s="100">
        <v>134</v>
      </c>
      <c r="B143" s="163" t="s">
        <v>144</v>
      </c>
      <c r="C143" s="159" t="s">
        <v>299</v>
      </c>
      <c r="D143" s="161">
        <v>46064</v>
      </c>
      <c r="E143" s="159">
        <v>2</v>
      </c>
      <c r="F143" s="159">
        <v>0</v>
      </c>
      <c r="G143" s="159">
        <v>2</v>
      </c>
    </row>
    <row r="144" spans="1:7" s="92" customFormat="1" ht="25.5">
      <c r="A144" s="100">
        <v>135</v>
      </c>
      <c r="B144" s="162" t="s">
        <v>136</v>
      </c>
      <c r="C144" s="158" t="s">
        <v>310</v>
      </c>
      <c r="D144" s="160">
        <v>46064</v>
      </c>
      <c r="E144" s="158">
        <v>2</v>
      </c>
      <c r="F144" s="158">
        <v>0</v>
      </c>
      <c r="G144" s="158">
        <v>2</v>
      </c>
    </row>
    <row r="145" spans="1:7" s="92" customFormat="1">
      <c r="A145" s="100">
        <v>136</v>
      </c>
      <c r="B145" s="163" t="s">
        <v>131</v>
      </c>
      <c r="C145" s="159" t="s">
        <v>321</v>
      </c>
      <c r="D145" s="161">
        <v>46064</v>
      </c>
      <c r="E145" s="159">
        <v>24</v>
      </c>
      <c r="F145" s="159">
        <v>5</v>
      </c>
      <c r="G145" s="159">
        <v>19</v>
      </c>
    </row>
    <row r="146" spans="1:7" s="92" customFormat="1">
      <c r="A146" s="100">
        <v>137</v>
      </c>
      <c r="B146" s="162" t="s">
        <v>25</v>
      </c>
      <c r="C146" s="158" t="s">
        <v>276</v>
      </c>
      <c r="D146" s="160">
        <v>46064</v>
      </c>
      <c r="E146" s="158">
        <v>1</v>
      </c>
      <c r="F146" s="158">
        <v>0</v>
      </c>
      <c r="G146" s="158">
        <v>1</v>
      </c>
    </row>
    <row r="147" spans="1:7" s="92" customFormat="1">
      <c r="A147" s="100">
        <v>138</v>
      </c>
      <c r="B147" s="163" t="s">
        <v>24</v>
      </c>
      <c r="C147" s="159" t="s">
        <v>309</v>
      </c>
      <c r="D147" s="161">
        <v>46064</v>
      </c>
      <c r="E147" s="159">
        <v>2</v>
      </c>
      <c r="F147" s="159">
        <v>1</v>
      </c>
      <c r="G147" s="159">
        <v>1</v>
      </c>
    </row>
    <row r="148" spans="1:7" s="92" customFormat="1">
      <c r="A148" s="100">
        <v>139</v>
      </c>
      <c r="B148" s="162" t="s">
        <v>195</v>
      </c>
      <c r="C148" s="158" t="s">
        <v>295</v>
      </c>
      <c r="D148" s="160">
        <v>46064</v>
      </c>
      <c r="E148" s="158">
        <v>2</v>
      </c>
      <c r="F148" s="158">
        <v>0</v>
      </c>
      <c r="G148" s="158">
        <v>2</v>
      </c>
    </row>
    <row r="149" spans="1:7" s="92" customFormat="1">
      <c r="A149" s="100">
        <v>140</v>
      </c>
      <c r="B149" s="163" t="s">
        <v>211</v>
      </c>
      <c r="C149" s="159" t="s">
        <v>291</v>
      </c>
      <c r="D149" s="161">
        <v>46064</v>
      </c>
      <c r="E149" s="159">
        <v>1</v>
      </c>
      <c r="F149" s="159">
        <v>1</v>
      </c>
      <c r="G149" s="159">
        <v>0</v>
      </c>
    </row>
    <row r="150" spans="1:7" s="92" customFormat="1" ht="25.5">
      <c r="A150" s="100">
        <v>141</v>
      </c>
      <c r="B150" s="162" t="s">
        <v>214</v>
      </c>
      <c r="C150" s="158" t="s">
        <v>302</v>
      </c>
      <c r="D150" s="160">
        <v>46064</v>
      </c>
      <c r="E150" s="158">
        <v>1</v>
      </c>
      <c r="F150" s="158">
        <v>1</v>
      </c>
      <c r="G150" s="158">
        <v>0</v>
      </c>
    </row>
    <row r="151" spans="1:7" s="92" customFormat="1">
      <c r="A151" s="100">
        <v>142</v>
      </c>
      <c r="B151" s="163" t="s">
        <v>147</v>
      </c>
      <c r="C151" s="159" t="s">
        <v>320</v>
      </c>
      <c r="D151" s="161">
        <v>46064</v>
      </c>
      <c r="E151" s="159">
        <v>4</v>
      </c>
      <c r="F151" s="159">
        <v>1</v>
      </c>
      <c r="G151" s="159">
        <v>3</v>
      </c>
    </row>
    <row r="152" spans="1:7" s="92" customFormat="1">
      <c r="A152" s="100">
        <v>143</v>
      </c>
      <c r="B152" s="162" t="s">
        <v>101</v>
      </c>
      <c r="C152" s="158" t="s">
        <v>318</v>
      </c>
      <c r="D152" s="160">
        <v>46065</v>
      </c>
      <c r="E152" s="158">
        <v>3</v>
      </c>
      <c r="F152" s="158">
        <v>1</v>
      </c>
      <c r="G152" s="158">
        <v>2</v>
      </c>
    </row>
    <row r="153" spans="1:7" s="92" customFormat="1">
      <c r="A153" s="100">
        <v>144</v>
      </c>
      <c r="B153" s="163" t="s">
        <v>25</v>
      </c>
      <c r="C153" s="159" t="s">
        <v>276</v>
      </c>
      <c r="D153" s="161">
        <v>46065</v>
      </c>
      <c r="E153" s="159">
        <v>1</v>
      </c>
      <c r="F153" s="159">
        <v>0</v>
      </c>
      <c r="G153" s="159">
        <v>1</v>
      </c>
    </row>
    <row r="154" spans="1:7" s="92" customFormat="1">
      <c r="A154" s="100">
        <v>145</v>
      </c>
      <c r="B154" s="162" t="s">
        <v>24</v>
      </c>
      <c r="C154" s="158" t="s">
        <v>309</v>
      </c>
      <c r="D154" s="160">
        <v>46065</v>
      </c>
      <c r="E154" s="158">
        <v>3</v>
      </c>
      <c r="F154" s="158">
        <v>2</v>
      </c>
      <c r="G154" s="158">
        <v>1</v>
      </c>
    </row>
    <row r="155" spans="1:7" s="92" customFormat="1">
      <c r="A155" s="100">
        <v>146</v>
      </c>
      <c r="B155" s="163" t="s">
        <v>30</v>
      </c>
      <c r="C155" s="159" t="s">
        <v>322</v>
      </c>
      <c r="D155" s="161">
        <v>46065</v>
      </c>
      <c r="E155" s="159">
        <v>1</v>
      </c>
      <c r="F155" s="159">
        <v>0</v>
      </c>
      <c r="G155" s="159">
        <v>1</v>
      </c>
    </row>
    <row r="156" spans="1:7" s="92" customFormat="1" ht="25.5">
      <c r="A156" s="100">
        <v>147</v>
      </c>
      <c r="B156" s="162" t="s">
        <v>137</v>
      </c>
      <c r="C156" s="158" t="s">
        <v>289</v>
      </c>
      <c r="D156" s="160">
        <v>46065</v>
      </c>
      <c r="E156" s="158">
        <v>1</v>
      </c>
      <c r="F156" s="158">
        <v>1</v>
      </c>
      <c r="G156" s="158">
        <v>0</v>
      </c>
    </row>
    <row r="157" spans="1:7" s="92" customFormat="1">
      <c r="A157" s="100">
        <v>148</v>
      </c>
      <c r="B157" s="163" t="s">
        <v>134</v>
      </c>
      <c r="C157" s="159" t="s">
        <v>292</v>
      </c>
      <c r="D157" s="161">
        <v>46065</v>
      </c>
      <c r="E157" s="159">
        <v>1</v>
      </c>
      <c r="F157" s="159">
        <v>0</v>
      </c>
      <c r="G157" s="159">
        <v>1</v>
      </c>
    </row>
    <row r="158" spans="1:7" s="92" customFormat="1">
      <c r="A158" s="100">
        <v>149</v>
      </c>
      <c r="B158" s="162" t="s">
        <v>144</v>
      </c>
      <c r="C158" s="158" t="s">
        <v>299</v>
      </c>
      <c r="D158" s="160">
        <v>46066</v>
      </c>
      <c r="E158" s="158">
        <v>9</v>
      </c>
      <c r="F158" s="158">
        <v>3</v>
      </c>
      <c r="G158" s="158">
        <v>6</v>
      </c>
    </row>
    <row r="159" spans="1:7" s="92" customFormat="1">
      <c r="A159" s="100">
        <v>150</v>
      </c>
      <c r="B159" s="163" t="s">
        <v>131</v>
      </c>
      <c r="C159" s="159" t="s">
        <v>321</v>
      </c>
      <c r="D159" s="161">
        <v>46066</v>
      </c>
      <c r="E159" s="159">
        <v>2</v>
      </c>
      <c r="F159" s="159">
        <v>1</v>
      </c>
      <c r="G159" s="159">
        <v>1</v>
      </c>
    </row>
    <row r="160" spans="1:7" s="92" customFormat="1">
      <c r="A160" s="100">
        <v>151</v>
      </c>
      <c r="B160" s="162" t="s">
        <v>24</v>
      </c>
      <c r="C160" s="158" t="s">
        <v>309</v>
      </c>
      <c r="D160" s="160">
        <v>46066</v>
      </c>
      <c r="E160" s="158">
        <v>1</v>
      </c>
      <c r="F160" s="158">
        <v>0</v>
      </c>
      <c r="G160" s="158">
        <v>1</v>
      </c>
    </row>
    <row r="161" spans="1:7" s="92" customFormat="1">
      <c r="A161" s="100">
        <v>152</v>
      </c>
      <c r="B161" s="163" t="s">
        <v>30</v>
      </c>
      <c r="C161" s="159" t="s">
        <v>322</v>
      </c>
      <c r="D161" s="161">
        <v>46066</v>
      </c>
      <c r="E161" s="159">
        <v>14</v>
      </c>
      <c r="F161" s="159">
        <v>4</v>
      </c>
      <c r="G161" s="159">
        <v>10</v>
      </c>
    </row>
    <row r="162" spans="1:7" s="92" customFormat="1">
      <c r="A162" s="100">
        <v>153</v>
      </c>
      <c r="B162" s="162" t="s">
        <v>147</v>
      </c>
      <c r="C162" s="158" t="s">
        <v>320</v>
      </c>
      <c r="D162" s="160">
        <v>46066</v>
      </c>
      <c r="E162" s="158">
        <v>1</v>
      </c>
      <c r="F162" s="158">
        <v>1</v>
      </c>
      <c r="G162" s="158">
        <v>0</v>
      </c>
    </row>
    <row r="163" spans="1:7" s="92" customFormat="1">
      <c r="A163" s="100">
        <v>154</v>
      </c>
      <c r="B163" s="163" t="s">
        <v>144</v>
      </c>
      <c r="C163" s="159" t="s">
        <v>299</v>
      </c>
      <c r="D163" s="161">
        <v>46069</v>
      </c>
      <c r="E163" s="159">
        <v>5</v>
      </c>
      <c r="F163" s="159">
        <v>4</v>
      </c>
      <c r="G163" s="159">
        <v>1</v>
      </c>
    </row>
    <row r="164" spans="1:7" s="92" customFormat="1" ht="25.5">
      <c r="A164" s="100">
        <v>155</v>
      </c>
      <c r="B164" s="162" t="s">
        <v>143</v>
      </c>
      <c r="C164" s="158" t="s">
        <v>323</v>
      </c>
      <c r="D164" s="160">
        <v>46069</v>
      </c>
      <c r="E164" s="158">
        <v>33</v>
      </c>
      <c r="F164" s="158">
        <v>11</v>
      </c>
      <c r="G164" s="158">
        <v>22</v>
      </c>
    </row>
    <row r="165" spans="1:7" s="92" customFormat="1">
      <c r="A165" s="100">
        <v>156</v>
      </c>
      <c r="B165" s="163" t="s">
        <v>25</v>
      </c>
      <c r="C165" s="159" t="s">
        <v>276</v>
      </c>
      <c r="D165" s="161">
        <v>46069</v>
      </c>
      <c r="E165" s="159">
        <v>1</v>
      </c>
      <c r="F165" s="159">
        <v>0</v>
      </c>
      <c r="G165" s="159">
        <v>1</v>
      </c>
    </row>
    <row r="166" spans="1:7" s="92" customFormat="1">
      <c r="A166" s="100">
        <v>157</v>
      </c>
      <c r="B166" s="162" t="s">
        <v>25</v>
      </c>
      <c r="C166" s="158" t="s">
        <v>294</v>
      </c>
      <c r="D166" s="160">
        <v>46069</v>
      </c>
      <c r="E166" s="158">
        <v>1</v>
      </c>
      <c r="F166" s="158">
        <v>0</v>
      </c>
      <c r="G166" s="158">
        <v>1</v>
      </c>
    </row>
    <row r="167" spans="1:7" s="92" customFormat="1">
      <c r="A167" s="100">
        <v>158</v>
      </c>
      <c r="B167" s="163" t="s">
        <v>24</v>
      </c>
      <c r="C167" s="159" t="s">
        <v>309</v>
      </c>
      <c r="D167" s="161">
        <v>46069</v>
      </c>
      <c r="E167" s="159">
        <v>3</v>
      </c>
      <c r="F167" s="159">
        <v>0</v>
      </c>
      <c r="G167" s="159">
        <v>3</v>
      </c>
    </row>
    <row r="168" spans="1:7" s="92" customFormat="1">
      <c r="A168" s="100">
        <v>159</v>
      </c>
      <c r="B168" s="162" t="s">
        <v>30</v>
      </c>
      <c r="C168" s="158" t="s">
        <v>322</v>
      </c>
      <c r="D168" s="160">
        <v>46069</v>
      </c>
      <c r="E168" s="158">
        <v>1</v>
      </c>
      <c r="F168" s="158">
        <v>0</v>
      </c>
      <c r="G168" s="158">
        <v>1</v>
      </c>
    </row>
    <row r="169" spans="1:7" s="92" customFormat="1">
      <c r="A169" s="100">
        <v>160</v>
      </c>
      <c r="B169" s="163" t="s">
        <v>213</v>
      </c>
      <c r="C169" s="159" t="s">
        <v>324</v>
      </c>
      <c r="D169" s="161">
        <v>46069</v>
      </c>
      <c r="E169" s="159">
        <v>3</v>
      </c>
      <c r="F169" s="159">
        <v>0</v>
      </c>
      <c r="G169" s="159">
        <v>3</v>
      </c>
    </row>
    <row r="170" spans="1:7" s="92" customFormat="1">
      <c r="A170" s="100">
        <v>161</v>
      </c>
      <c r="B170" s="162" t="s">
        <v>31</v>
      </c>
      <c r="C170" s="158" t="s">
        <v>325</v>
      </c>
      <c r="D170" s="160">
        <v>46069</v>
      </c>
      <c r="E170" s="158">
        <v>31</v>
      </c>
      <c r="F170" s="158">
        <v>23</v>
      </c>
      <c r="G170" s="158">
        <v>8</v>
      </c>
    </row>
    <row r="171" spans="1:7" s="92" customFormat="1">
      <c r="A171" s="100">
        <v>162</v>
      </c>
      <c r="B171" s="163" t="s">
        <v>26</v>
      </c>
      <c r="C171" s="159" t="s">
        <v>326</v>
      </c>
      <c r="D171" s="161">
        <v>46070</v>
      </c>
      <c r="E171" s="159">
        <v>9</v>
      </c>
      <c r="F171" s="159">
        <v>2</v>
      </c>
      <c r="G171" s="159">
        <v>7</v>
      </c>
    </row>
    <row r="172" spans="1:7" s="92" customFormat="1">
      <c r="A172" s="100">
        <v>163</v>
      </c>
      <c r="B172" s="162" t="s">
        <v>144</v>
      </c>
      <c r="C172" s="158" t="s">
        <v>299</v>
      </c>
      <c r="D172" s="160">
        <v>46070</v>
      </c>
      <c r="E172" s="158">
        <v>2</v>
      </c>
      <c r="F172" s="158">
        <v>0</v>
      </c>
      <c r="G172" s="158">
        <v>2</v>
      </c>
    </row>
    <row r="173" spans="1:7" s="92" customFormat="1">
      <c r="A173" s="100">
        <v>164</v>
      </c>
      <c r="B173" s="163" t="s">
        <v>144</v>
      </c>
      <c r="C173" s="159" t="s">
        <v>317</v>
      </c>
      <c r="D173" s="161">
        <v>46070</v>
      </c>
      <c r="E173" s="159">
        <v>32</v>
      </c>
      <c r="F173" s="159">
        <v>19</v>
      </c>
      <c r="G173" s="159">
        <v>13</v>
      </c>
    </row>
    <row r="174" spans="1:7" s="92" customFormat="1" ht="25.5">
      <c r="A174" s="100">
        <v>165</v>
      </c>
      <c r="B174" s="162" t="s">
        <v>143</v>
      </c>
      <c r="C174" s="158" t="s">
        <v>311</v>
      </c>
      <c r="D174" s="160">
        <v>46070</v>
      </c>
      <c r="E174" s="158">
        <v>1</v>
      </c>
      <c r="F174" s="158">
        <v>0</v>
      </c>
      <c r="G174" s="158">
        <v>1</v>
      </c>
    </row>
    <row r="175" spans="1:7" s="92" customFormat="1">
      <c r="A175" s="100">
        <v>166</v>
      </c>
      <c r="B175" s="163" t="s">
        <v>101</v>
      </c>
      <c r="C175" s="159" t="s">
        <v>318</v>
      </c>
      <c r="D175" s="161">
        <v>46070</v>
      </c>
      <c r="E175" s="159">
        <v>4</v>
      </c>
      <c r="F175" s="159">
        <v>3</v>
      </c>
      <c r="G175" s="159">
        <v>1</v>
      </c>
    </row>
    <row r="176" spans="1:7" s="92" customFormat="1">
      <c r="A176" s="100">
        <v>167</v>
      </c>
      <c r="B176" s="162" t="s">
        <v>30</v>
      </c>
      <c r="C176" s="158" t="s">
        <v>322</v>
      </c>
      <c r="D176" s="160">
        <v>46070</v>
      </c>
      <c r="E176" s="158">
        <v>1</v>
      </c>
      <c r="F176" s="158">
        <v>1</v>
      </c>
      <c r="G176" s="158">
        <v>0</v>
      </c>
    </row>
    <row r="177" spans="1:7" s="92" customFormat="1">
      <c r="A177" s="100">
        <v>168</v>
      </c>
      <c r="B177" s="163" t="s">
        <v>213</v>
      </c>
      <c r="C177" s="159" t="s">
        <v>324</v>
      </c>
      <c r="D177" s="161">
        <v>46070</v>
      </c>
      <c r="E177" s="159">
        <v>30</v>
      </c>
      <c r="F177" s="159">
        <v>9</v>
      </c>
      <c r="G177" s="159">
        <v>21</v>
      </c>
    </row>
    <row r="178" spans="1:7" s="92" customFormat="1">
      <c r="A178" s="100">
        <v>169</v>
      </c>
      <c r="B178" s="162" t="s">
        <v>195</v>
      </c>
      <c r="C178" s="158" t="s">
        <v>327</v>
      </c>
      <c r="D178" s="160">
        <v>46070</v>
      </c>
      <c r="E178" s="158">
        <v>21</v>
      </c>
      <c r="F178" s="158">
        <v>3</v>
      </c>
      <c r="G178" s="158">
        <v>18</v>
      </c>
    </row>
    <row r="179" spans="1:7" s="92" customFormat="1" ht="25.5">
      <c r="A179" s="100">
        <v>170</v>
      </c>
      <c r="B179" s="163" t="s">
        <v>214</v>
      </c>
      <c r="C179" s="159" t="s">
        <v>306</v>
      </c>
      <c r="D179" s="161">
        <v>46070</v>
      </c>
      <c r="E179" s="159">
        <v>4</v>
      </c>
      <c r="F179" s="159">
        <v>2</v>
      </c>
      <c r="G179" s="159">
        <v>2</v>
      </c>
    </row>
    <row r="180" spans="1:7" s="92" customFormat="1">
      <c r="A180" s="100">
        <v>171</v>
      </c>
      <c r="B180" s="162" t="s">
        <v>31</v>
      </c>
      <c r="C180" s="158" t="s">
        <v>325</v>
      </c>
      <c r="D180" s="160">
        <v>46070</v>
      </c>
      <c r="E180" s="158">
        <v>2</v>
      </c>
      <c r="F180" s="158">
        <v>1</v>
      </c>
      <c r="G180" s="158">
        <v>1</v>
      </c>
    </row>
    <row r="181" spans="1:7" s="92" customFormat="1">
      <c r="A181" s="100">
        <v>172</v>
      </c>
      <c r="B181" s="163" t="s">
        <v>26</v>
      </c>
      <c r="C181" s="159" t="s">
        <v>326</v>
      </c>
      <c r="D181" s="161">
        <v>46071</v>
      </c>
      <c r="E181" s="159">
        <v>4</v>
      </c>
      <c r="F181" s="159">
        <v>2</v>
      </c>
      <c r="G181" s="159">
        <v>2</v>
      </c>
    </row>
    <row r="182" spans="1:7" s="92" customFormat="1" ht="25.5">
      <c r="A182" s="100">
        <v>173</v>
      </c>
      <c r="B182" s="162" t="s">
        <v>133</v>
      </c>
      <c r="C182" s="158" t="s">
        <v>328</v>
      </c>
      <c r="D182" s="160">
        <v>46071</v>
      </c>
      <c r="E182" s="158">
        <v>33</v>
      </c>
      <c r="F182" s="158">
        <v>16</v>
      </c>
      <c r="G182" s="158">
        <v>17</v>
      </c>
    </row>
    <row r="183" spans="1:7" s="92" customFormat="1">
      <c r="A183" s="100">
        <v>174</v>
      </c>
      <c r="B183" s="163" t="s">
        <v>30</v>
      </c>
      <c r="C183" s="159" t="s">
        <v>322</v>
      </c>
      <c r="D183" s="161">
        <v>46071</v>
      </c>
      <c r="E183" s="159">
        <v>11</v>
      </c>
      <c r="F183" s="159">
        <v>3</v>
      </c>
      <c r="G183" s="159">
        <v>8</v>
      </c>
    </row>
    <row r="184" spans="1:7" s="92" customFormat="1" ht="25.5">
      <c r="A184" s="100">
        <v>175</v>
      </c>
      <c r="B184" s="162" t="s">
        <v>214</v>
      </c>
      <c r="C184" s="158" t="s">
        <v>306</v>
      </c>
      <c r="D184" s="160">
        <v>46071</v>
      </c>
      <c r="E184" s="158">
        <v>134</v>
      </c>
      <c r="F184" s="158">
        <v>32</v>
      </c>
      <c r="G184" s="158">
        <v>102</v>
      </c>
    </row>
    <row r="185" spans="1:7" s="92" customFormat="1">
      <c r="A185" s="100">
        <v>176</v>
      </c>
      <c r="B185" s="163" t="s">
        <v>32</v>
      </c>
      <c r="C185" s="159" t="s">
        <v>329</v>
      </c>
      <c r="D185" s="161">
        <v>46071</v>
      </c>
      <c r="E185" s="159">
        <v>22</v>
      </c>
      <c r="F185" s="159">
        <v>8</v>
      </c>
      <c r="G185" s="159">
        <v>14</v>
      </c>
    </row>
    <row r="186" spans="1:7" s="92" customFormat="1">
      <c r="A186" s="100">
        <v>177</v>
      </c>
      <c r="B186" s="162" t="s">
        <v>31</v>
      </c>
      <c r="C186" s="158" t="s">
        <v>325</v>
      </c>
      <c r="D186" s="160">
        <v>46071</v>
      </c>
      <c r="E186" s="158">
        <v>1</v>
      </c>
      <c r="F186" s="158">
        <v>1</v>
      </c>
      <c r="G186" s="158">
        <v>0</v>
      </c>
    </row>
    <row r="187" spans="1:7" s="92" customFormat="1">
      <c r="A187" s="100">
        <v>178</v>
      </c>
      <c r="B187" s="163" t="s">
        <v>26</v>
      </c>
      <c r="C187" s="159" t="s">
        <v>326</v>
      </c>
      <c r="D187" s="161">
        <v>46072</v>
      </c>
      <c r="E187" s="159">
        <v>7</v>
      </c>
      <c r="F187" s="159">
        <v>4</v>
      </c>
      <c r="G187" s="159">
        <v>3</v>
      </c>
    </row>
    <row r="188" spans="1:7" s="92" customFormat="1">
      <c r="A188" s="100">
        <v>179</v>
      </c>
      <c r="B188" s="162" t="s">
        <v>131</v>
      </c>
      <c r="C188" s="158" t="s">
        <v>321</v>
      </c>
      <c r="D188" s="160">
        <v>46072</v>
      </c>
      <c r="E188" s="158">
        <v>6</v>
      </c>
      <c r="F188" s="158">
        <v>4</v>
      </c>
      <c r="G188" s="158">
        <v>2</v>
      </c>
    </row>
    <row r="189" spans="1:7" s="92" customFormat="1">
      <c r="A189" s="100">
        <v>180</v>
      </c>
      <c r="B189" s="163" t="s">
        <v>30</v>
      </c>
      <c r="C189" s="159" t="s">
        <v>322</v>
      </c>
      <c r="D189" s="161">
        <v>46072</v>
      </c>
      <c r="E189" s="159">
        <v>4</v>
      </c>
      <c r="F189" s="159">
        <v>0</v>
      </c>
      <c r="G189" s="159">
        <v>4</v>
      </c>
    </row>
    <row r="190" spans="1:7" s="92" customFormat="1">
      <c r="A190" s="100">
        <v>181</v>
      </c>
      <c r="B190" s="162" t="s">
        <v>26</v>
      </c>
      <c r="C190" s="158" t="s">
        <v>330</v>
      </c>
      <c r="D190" s="160">
        <v>46073</v>
      </c>
      <c r="E190" s="158">
        <v>16</v>
      </c>
      <c r="F190" s="158">
        <v>4</v>
      </c>
      <c r="G190" s="158">
        <v>12</v>
      </c>
    </row>
    <row r="191" spans="1:7" s="92" customFormat="1">
      <c r="A191" s="100">
        <v>182</v>
      </c>
      <c r="B191" s="163" t="s">
        <v>144</v>
      </c>
      <c r="C191" s="159" t="s">
        <v>299</v>
      </c>
      <c r="D191" s="161">
        <v>46073</v>
      </c>
      <c r="E191" s="159">
        <v>1</v>
      </c>
      <c r="F191" s="159">
        <v>0</v>
      </c>
      <c r="G191" s="159">
        <v>1</v>
      </c>
    </row>
    <row r="192" spans="1:7" s="92" customFormat="1" ht="25.5">
      <c r="A192" s="100">
        <v>183</v>
      </c>
      <c r="B192" s="162" t="s">
        <v>136</v>
      </c>
      <c r="C192" s="158" t="s">
        <v>310</v>
      </c>
      <c r="D192" s="160">
        <v>46073</v>
      </c>
      <c r="E192" s="158">
        <v>3</v>
      </c>
      <c r="F192" s="158">
        <v>1</v>
      </c>
      <c r="G192" s="158">
        <v>2</v>
      </c>
    </row>
    <row r="193" spans="1:7" s="92" customFormat="1" ht="25.5">
      <c r="A193" s="100">
        <v>184</v>
      </c>
      <c r="B193" s="163" t="s">
        <v>182</v>
      </c>
      <c r="C193" s="159" t="s">
        <v>331</v>
      </c>
      <c r="D193" s="161">
        <v>46073</v>
      </c>
      <c r="E193" s="159">
        <v>2</v>
      </c>
      <c r="F193" s="159">
        <v>0</v>
      </c>
      <c r="G193" s="159">
        <v>2</v>
      </c>
    </row>
    <row r="194" spans="1:7" s="92" customFormat="1">
      <c r="A194" s="100">
        <v>185</v>
      </c>
      <c r="B194" s="162" t="s">
        <v>32</v>
      </c>
      <c r="C194" s="158" t="s">
        <v>329</v>
      </c>
      <c r="D194" s="160">
        <v>46073</v>
      </c>
      <c r="E194" s="158">
        <v>3</v>
      </c>
      <c r="F194" s="158">
        <v>0</v>
      </c>
      <c r="G194" s="158">
        <v>3</v>
      </c>
    </row>
    <row r="195" spans="1:7" s="92" customFormat="1">
      <c r="A195" s="100">
        <v>186</v>
      </c>
      <c r="B195" s="163" t="s">
        <v>26</v>
      </c>
      <c r="C195" s="159" t="s">
        <v>330</v>
      </c>
      <c r="D195" s="161">
        <v>46076</v>
      </c>
      <c r="E195" s="159">
        <v>18</v>
      </c>
      <c r="F195" s="159">
        <v>4</v>
      </c>
      <c r="G195" s="159">
        <v>14</v>
      </c>
    </row>
    <row r="196" spans="1:7" s="92" customFormat="1" ht="25.5">
      <c r="A196" s="100">
        <v>187</v>
      </c>
      <c r="B196" s="162" t="s">
        <v>133</v>
      </c>
      <c r="C196" s="158" t="s">
        <v>328</v>
      </c>
      <c r="D196" s="160">
        <v>46076</v>
      </c>
      <c r="E196" s="158">
        <v>1</v>
      </c>
      <c r="F196" s="158">
        <v>1</v>
      </c>
      <c r="G196" s="158">
        <v>0</v>
      </c>
    </row>
    <row r="197" spans="1:7" s="92" customFormat="1">
      <c r="A197" s="100">
        <v>188</v>
      </c>
      <c r="B197" s="163" t="s">
        <v>135</v>
      </c>
      <c r="C197" s="159" t="s">
        <v>332</v>
      </c>
      <c r="D197" s="161">
        <v>46076</v>
      </c>
      <c r="E197" s="159">
        <v>32</v>
      </c>
      <c r="F197" s="159">
        <v>6</v>
      </c>
      <c r="G197" s="159">
        <v>26</v>
      </c>
    </row>
    <row r="198" spans="1:7" s="92" customFormat="1">
      <c r="A198" s="100">
        <v>189</v>
      </c>
      <c r="B198" s="162" t="s">
        <v>30</v>
      </c>
      <c r="C198" s="158" t="s">
        <v>305</v>
      </c>
      <c r="D198" s="160">
        <v>46076</v>
      </c>
      <c r="E198" s="158">
        <v>13</v>
      </c>
      <c r="F198" s="158">
        <v>3</v>
      </c>
      <c r="G198" s="158">
        <v>10</v>
      </c>
    </row>
    <row r="199" spans="1:7" s="92" customFormat="1">
      <c r="A199" s="100">
        <v>190</v>
      </c>
      <c r="B199" s="163" t="s">
        <v>213</v>
      </c>
      <c r="C199" s="159" t="s">
        <v>253</v>
      </c>
      <c r="D199" s="161">
        <v>46076</v>
      </c>
      <c r="E199" s="159">
        <v>27</v>
      </c>
      <c r="F199" s="159">
        <v>4</v>
      </c>
      <c r="G199" s="159">
        <v>23</v>
      </c>
    </row>
    <row r="200" spans="1:7" s="92" customFormat="1" ht="25.5">
      <c r="A200" s="100">
        <v>191</v>
      </c>
      <c r="B200" s="162" t="s">
        <v>182</v>
      </c>
      <c r="C200" s="158" t="s">
        <v>331</v>
      </c>
      <c r="D200" s="160">
        <v>46076</v>
      </c>
      <c r="E200" s="158">
        <v>20</v>
      </c>
      <c r="F200" s="158">
        <v>11</v>
      </c>
      <c r="G200" s="158">
        <v>9</v>
      </c>
    </row>
    <row r="201" spans="1:7" s="92" customFormat="1">
      <c r="A201" s="100">
        <v>192</v>
      </c>
      <c r="B201" s="163" t="s">
        <v>144</v>
      </c>
      <c r="C201" s="159" t="s">
        <v>299</v>
      </c>
      <c r="D201" s="161">
        <v>46077</v>
      </c>
      <c r="E201" s="159">
        <v>1</v>
      </c>
      <c r="F201" s="159">
        <v>0</v>
      </c>
      <c r="G201" s="159">
        <v>1</v>
      </c>
    </row>
    <row r="202" spans="1:7" s="92" customFormat="1">
      <c r="A202" s="100">
        <v>193</v>
      </c>
      <c r="B202" s="162" t="s">
        <v>135</v>
      </c>
      <c r="C202" s="158" t="s">
        <v>332</v>
      </c>
      <c r="D202" s="160">
        <v>46077</v>
      </c>
      <c r="E202" s="158">
        <v>3</v>
      </c>
      <c r="F202" s="158">
        <v>2</v>
      </c>
      <c r="G202" s="158">
        <v>1</v>
      </c>
    </row>
    <row r="203" spans="1:7" s="92" customFormat="1">
      <c r="A203" s="100">
        <v>194</v>
      </c>
      <c r="B203" s="163" t="s">
        <v>30</v>
      </c>
      <c r="C203" s="159" t="s">
        <v>305</v>
      </c>
      <c r="D203" s="161">
        <v>46077</v>
      </c>
      <c r="E203" s="159">
        <v>15</v>
      </c>
      <c r="F203" s="159">
        <v>1</v>
      </c>
      <c r="G203" s="159">
        <v>14</v>
      </c>
    </row>
    <row r="204" spans="1:7" s="92" customFormat="1">
      <c r="A204" s="100">
        <v>195</v>
      </c>
      <c r="B204" s="162" t="s">
        <v>213</v>
      </c>
      <c r="C204" s="158" t="s">
        <v>253</v>
      </c>
      <c r="D204" s="160">
        <v>46077</v>
      </c>
      <c r="E204" s="158">
        <v>5</v>
      </c>
      <c r="F204" s="158">
        <v>0</v>
      </c>
      <c r="G204" s="158">
        <v>5</v>
      </c>
    </row>
    <row r="205" spans="1:7" s="92" customFormat="1">
      <c r="A205" s="100">
        <v>196</v>
      </c>
      <c r="B205" s="163" t="s">
        <v>195</v>
      </c>
      <c r="C205" s="159" t="s">
        <v>333</v>
      </c>
      <c r="D205" s="161">
        <v>46077</v>
      </c>
      <c r="E205" s="159">
        <v>22</v>
      </c>
      <c r="F205" s="159">
        <v>5</v>
      </c>
      <c r="G205" s="159">
        <v>17</v>
      </c>
    </row>
    <row r="206" spans="1:7" s="92" customFormat="1" ht="25.5">
      <c r="A206" s="100">
        <v>197</v>
      </c>
      <c r="B206" s="162" t="s">
        <v>182</v>
      </c>
      <c r="C206" s="158" t="s">
        <v>331</v>
      </c>
      <c r="D206" s="160">
        <v>46077</v>
      </c>
      <c r="E206" s="158">
        <v>2</v>
      </c>
      <c r="F206" s="158">
        <v>1</v>
      </c>
      <c r="G206" s="158">
        <v>1</v>
      </c>
    </row>
    <row r="207" spans="1:7" s="92" customFormat="1">
      <c r="A207" s="100">
        <v>198</v>
      </c>
      <c r="B207" s="163" t="s">
        <v>26</v>
      </c>
      <c r="C207" s="159" t="s">
        <v>330</v>
      </c>
      <c r="D207" s="161">
        <v>46078</v>
      </c>
      <c r="E207" s="159">
        <v>1</v>
      </c>
      <c r="F207" s="159">
        <v>0</v>
      </c>
      <c r="G207" s="159">
        <v>1</v>
      </c>
    </row>
    <row r="208" spans="1:7" s="92" customFormat="1">
      <c r="A208" s="100">
        <v>199</v>
      </c>
      <c r="B208" s="162" t="s">
        <v>26</v>
      </c>
      <c r="C208" s="158" t="s">
        <v>217</v>
      </c>
      <c r="D208" s="160">
        <v>46078</v>
      </c>
      <c r="E208" s="158">
        <v>9</v>
      </c>
      <c r="F208" s="158">
        <v>2</v>
      </c>
      <c r="G208" s="158">
        <v>7</v>
      </c>
    </row>
    <row r="209" spans="1:7" s="92" customFormat="1" ht="25.5">
      <c r="A209" s="100">
        <v>200</v>
      </c>
      <c r="B209" s="163" t="s">
        <v>143</v>
      </c>
      <c r="C209" s="159" t="s">
        <v>236</v>
      </c>
      <c r="D209" s="161">
        <v>46078</v>
      </c>
      <c r="E209" s="159">
        <v>4</v>
      </c>
      <c r="F209" s="159">
        <v>0</v>
      </c>
      <c r="G209" s="159">
        <v>4</v>
      </c>
    </row>
    <row r="210" spans="1:7" s="92" customFormat="1" ht="25.5">
      <c r="A210" s="100">
        <v>201</v>
      </c>
      <c r="B210" s="162" t="s">
        <v>136</v>
      </c>
      <c r="C210" s="158" t="s">
        <v>238</v>
      </c>
      <c r="D210" s="160">
        <v>46078</v>
      </c>
      <c r="E210" s="158">
        <v>15</v>
      </c>
      <c r="F210" s="158">
        <v>5</v>
      </c>
      <c r="G210" s="158">
        <v>10</v>
      </c>
    </row>
    <row r="211" spans="1:7" s="92" customFormat="1">
      <c r="A211" s="100">
        <v>202</v>
      </c>
      <c r="B211" s="163" t="s">
        <v>30</v>
      </c>
      <c r="C211" s="159" t="s">
        <v>305</v>
      </c>
      <c r="D211" s="161">
        <v>46078</v>
      </c>
      <c r="E211" s="159">
        <v>1</v>
      </c>
      <c r="F211" s="159">
        <v>0</v>
      </c>
      <c r="G211" s="159">
        <v>1</v>
      </c>
    </row>
    <row r="212" spans="1:7" s="92" customFormat="1">
      <c r="A212" s="100">
        <v>203</v>
      </c>
      <c r="B212" s="162" t="s">
        <v>176</v>
      </c>
      <c r="C212" s="158" t="s">
        <v>248</v>
      </c>
      <c r="D212" s="160">
        <v>46078</v>
      </c>
      <c r="E212" s="158">
        <v>14</v>
      </c>
      <c r="F212" s="158">
        <v>8</v>
      </c>
      <c r="G212" s="158">
        <v>6</v>
      </c>
    </row>
    <row r="213" spans="1:7" s="92" customFormat="1">
      <c r="A213" s="100">
        <v>204</v>
      </c>
      <c r="B213" s="163" t="s">
        <v>176</v>
      </c>
      <c r="C213" s="159" t="s">
        <v>255</v>
      </c>
      <c r="D213" s="161">
        <v>46078</v>
      </c>
      <c r="E213" s="159">
        <v>1</v>
      </c>
      <c r="F213" s="159">
        <v>0</v>
      </c>
      <c r="G213" s="159">
        <v>1</v>
      </c>
    </row>
    <row r="214" spans="1:7" s="92" customFormat="1">
      <c r="A214" s="100">
        <v>205</v>
      </c>
      <c r="B214" s="162" t="s">
        <v>134</v>
      </c>
      <c r="C214" s="158" t="s">
        <v>272</v>
      </c>
      <c r="D214" s="160">
        <v>46078</v>
      </c>
      <c r="E214" s="158">
        <v>13</v>
      </c>
      <c r="F214" s="158">
        <v>3</v>
      </c>
      <c r="G214" s="158">
        <v>10</v>
      </c>
    </row>
    <row r="215" spans="1:7" s="92" customFormat="1" ht="25.5">
      <c r="A215" s="100">
        <v>206</v>
      </c>
      <c r="B215" s="163" t="s">
        <v>133</v>
      </c>
      <c r="C215" s="159" t="s">
        <v>328</v>
      </c>
      <c r="D215" s="161">
        <v>46079</v>
      </c>
      <c r="E215" s="159">
        <v>1</v>
      </c>
      <c r="F215" s="159">
        <v>1</v>
      </c>
      <c r="G215" s="159">
        <v>0</v>
      </c>
    </row>
    <row r="216" spans="1:7" s="92" customFormat="1" ht="25.5">
      <c r="A216" s="100">
        <v>207</v>
      </c>
      <c r="B216" s="162" t="s">
        <v>136</v>
      </c>
      <c r="C216" s="158" t="s">
        <v>238</v>
      </c>
      <c r="D216" s="160">
        <v>46079</v>
      </c>
      <c r="E216" s="158">
        <v>4</v>
      </c>
      <c r="F216" s="158">
        <v>2</v>
      </c>
      <c r="G216" s="158">
        <v>2</v>
      </c>
    </row>
    <row r="217" spans="1:7" s="92" customFormat="1" ht="25.5">
      <c r="A217" s="100">
        <v>208</v>
      </c>
      <c r="B217" s="163" t="s">
        <v>182</v>
      </c>
      <c r="C217" s="159" t="s">
        <v>331</v>
      </c>
      <c r="D217" s="161">
        <v>46081</v>
      </c>
      <c r="E217" s="159">
        <v>1</v>
      </c>
      <c r="F217" s="159">
        <v>1</v>
      </c>
      <c r="G217" s="159">
        <v>0</v>
      </c>
    </row>
    <row r="218" spans="1:7" s="92" customFormat="1" ht="25.5">
      <c r="A218" s="100">
        <v>209</v>
      </c>
      <c r="B218" s="162" t="s">
        <v>133</v>
      </c>
      <c r="C218" s="158" t="s">
        <v>230</v>
      </c>
      <c r="D218" s="160">
        <v>46083</v>
      </c>
      <c r="E218" s="158">
        <v>35</v>
      </c>
      <c r="F218" s="158">
        <v>19</v>
      </c>
      <c r="G218" s="158">
        <v>16</v>
      </c>
    </row>
    <row r="219" spans="1:7" s="92" customFormat="1" ht="25.5">
      <c r="A219" s="100">
        <v>210</v>
      </c>
      <c r="B219" s="163" t="s">
        <v>143</v>
      </c>
      <c r="C219" s="159" t="s">
        <v>236</v>
      </c>
      <c r="D219" s="161">
        <v>46083</v>
      </c>
      <c r="E219" s="159">
        <v>1</v>
      </c>
      <c r="F219" s="159">
        <v>1</v>
      </c>
      <c r="G219" s="159">
        <v>0</v>
      </c>
    </row>
    <row r="220" spans="1:7" s="92" customFormat="1" ht="25.5">
      <c r="A220" s="100">
        <v>211</v>
      </c>
      <c r="B220" s="162" t="s">
        <v>136</v>
      </c>
      <c r="C220" s="158" t="s">
        <v>238</v>
      </c>
      <c r="D220" s="160">
        <v>46083</v>
      </c>
      <c r="E220" s="158">
        <v>11</v>
      </c>
      <c r="F220" s="158">
        <v>2</v>
      </c>
      <c r="G220" s="158">
        <v>9</v>
      </c>
    </row>
    <row r="221" spans="1:7" s="92" customFormat="1" ht="25.5">
      <c r="A221" s="100">
        <v>212</v>
      </c>
      <c r="B221" s="163" t="s">
        <v>132</v>
      </c>
      <c r="C221" s="159" t="s">
        <v>246</v>
      </c>
      <c r="D221" s="161">
        <v>46083</v>
      </c>
      <c r="E221" s="159">
        <v>2</v>
      </c>
      <c r="F221" s="159">
        <v>1</v>
      </c>
      <c r="G221" s="159">
        <v>1</v>
      </c>
    </row>
    <row r="222" spans="1:7" s="92" customFormat="1">
      <c r="A222" s="100">
        <v>213</v>
      </c>
      <c r="B222" s="162" t="s">
        <v>25</v>
      </c>
      <c r="C222" s="158" t="s">
        <v>245</v>
      </c>
      <c r="D222" s="160">
        <v>46083</v>
      </c>
      <c r="E222" s="158">
        <v>17</v>
      </c>
      <c r="F222" s="158">
        <v>7</v>
      </c>
      <c r="G222" s="158">
        <v>10</v>
      </c>
    </row>
    <row r="223" spans="1:7" s="92" customFormat="1">
      <c r="A223" s="100">
        <v>214</v>
      </c>
      <c r="B223" s="163" t="s">
        <v>24</v>
      </c>
      <c r="C223" s="159" t="s">
        <v>235</v>
      </c>
      <c r="D223" s="161">
        <v>46083</v>
      </c>
      <c r="E223" s="159">
        <v>9</v>
      </c>
      <c r="F223" s="159">
        <v>3</v>
      </c>
      <c r="G223" s="159">
        <v>6</v>
      </c>
    </row>
    <row r="224" spans="1:7" s="92" customFormat="1">
      <c r="A224" s="100">
        <v>215</v>
      </c>
      <c r="B224" s="162" t="s">
        <v>26</v>
      </c>
      <c r="C224" s="158" t="s">
        <v>217</v>
      </c>
      <c r="D224" s="160">
        <v>46084</v>
      </c>
      <c r="E224" s="158">
        <v>18</v>
      </c>
      <c r="F224" s="158">
        <v>6</v>
      </c>
      <c r="G224" s="158">
        <v>12</v>
      </c>
    </row>
    <row r="225" spans="1:7" s="92" customFormat="1" ht="25.5">
      <c r="A225" s="100">
        <v>216</v>
      </c>
      <c r="B225" s="163" t="s">
        <v>133</v>
      </c>
      <c r="C225" s="159" t="s">
        <v>231</v>
      </c>
      <c r="D225" s="161">
        <v>46084</v>
      </c>
      <c r="E225" s="159">
        <v>30</v>
      </c>
      <c r="F225" s="159">
        <v>14</v>
      </c>
      <c r="G225" s="159">
        <v>16</v>
      </c>
    </row>
    <row r="226" spans="1:7" s="92" customFormat="1" ht="25.5">
      <c r="A226" s="100">
        <v>217</v>
      </c>
      <c r="B226" s="162" t="s">
        <v>136</v>
      </c>
      <c r="C226" s="158" t="s">
        <v>238</v>
      </c>
      <c r="D226" s="160">
        <v>46084</v>
      </c>
      <c r="E226" s="158">
        <v>6</v>
      </c>
      <c r="F226" s="158">
        <v>0</v>
      </c>
      <c r="G226" s="158">
        <v>6</v>
      </c>
    </row>
    <row r="227" spans="1:7" s="92" customFormat="1">
      <c r="A227" s="100">
        <v>218</v>
      </c>
      <c r="B227" s="163" t="s">
        <v>176</v>
      </c>
      <c r="C227" s="159" t="s">
        <v>248</v>
      </c>
      <c r="D227" s="161">
        <v>46084</v>
      </c>
      <c r="E227" s="159">
        <v>7</v>
      </c>
      <c r="F227" s="159">
        <v>5</v>
      </c>
      <c r="G227" s="159">
        <v>2</v>
      </c>
    </row>
    <row r="228" spans="1:7" s="92" customFormat="1" ht="25.5">
      <c r="A228" s="100">
        <v>219</v>
      </c>
      <c r="B228" s="162" t="s">
        <v>214</v>
      </c>
      <c r="C228" s="158" t="s">
        <v>257</v>
      </c>
      <c r="D228" s="160">
        <v>46084</v>
      </c>
      <c r="E228" s="158">
        <v>12</v>
      </c>
      <c r="F228" s="158">
        <v>2</v>
      </c>
      <c r="G228" s="158">
        <v>10</v>
      </c>
    </row>
    <row r="229" spans="1:7" s="92" customFormat="1" ht="25.5">
      <c r="A229" s="100">
        <v>220</v>
      </c>
      <c r="B229" s="163" t="s">
        <v>214</v>
      </c>
      <c r="C229" s="159" t="s">
        <v>258</v>
      </c>
      <c r="D229" s="161">
        <v>46084</v>
      </c>
      <c r="E229" s="159">
        <v>14</v>
      </c>
      <c r="F229" s="159">
        <v>4</v>
      </c>
      <c r="G229" s="159">
        <v>10</v>
      </c>
    </row>
    <row r="230" spans="1:7" s="92" customFormat="1">
      <c r="A230" s="100">
        <v>221</v>
      </c>
      <c r="B230" s="162" t="s">
        <v>215</v>
      </c>
      <c r="C230" s="158" t="s">
        <v>266</v>
      </c>
      <c r="D230" s="160">
        <v>46084</v>
      </c>
      <c r="E230" s="158">
        <v>2</v>
      </c>
      <c r="F230" s="158">
        <v>0</v>
      </c>
      <c r="G230" s="158">
        <v>2</v>
      </c>
    </row>
    <row r="231" spans="1:7" s="92" customFormat="1" ht="25.5">
      <c r="A231" s="100">
        <v>222</v>
      </c>
      <c r="B231" s="163" t="s">
        <v>133</v>
      </c>
      <c r="C231" s="159" t="s">
        <v>231</v>
      </c>
      <c r="D231" s="161">
        <v>46085</v>
      </c>
      <c r="E231" s="159">
        <v>8</v>
      </c>
      <c r="F231" s="159">
        <v>6</v>
      </c>
      <c r="G231" s="159">
        <v>2</v>
      </c>
    </row>
    <row r="232" spans="1:7" s="92" customFormat="1">
      <c r="A232" s="100">
        <v>223</v>
      </c>
      <c r="B232" s="162" t="s">
        <v>176</v>
      </c>
      <c r="C232" s="158" t="s">
        <v>248</v>
      </c>
      <c r="D232" s="160">
        <v>46085</v>
      </c>
      <c r="E232" s="158">
        <v>1</v>
      </c>
      <c r="F232" s="158">
        <v>0</v>
      </c>
      <c r="G232" s="158">
        <v>1</v>
      </c>
    </row>
    <row r="233" spans="1:7" s="92" customFormat="1" ht="25.5">
      <c r="A233" s="100">
        <v>224</v>
      </c>
      <c r="B233" s="163" t="s">
        <v>214</v>
      </c>
      <c r="C233" s="159" t="s">
        <v>257</v>
      </c>
      <c r="D233" s="161">
        <v>46085</v>
      </c>
      <c r="E233" s="159">
        <v>97</v>
      </c>
      <c r="F233" s="159">
        <v>31</v>
      </c>
      <c r="G233" s="159">
        <v>66</v>
      </c>
    </row>
    <row r="234" spans="1:7" s="92" customFormat="1" ht="25.5">
      <c r="A234" s="100">
        <v>225</v>
      </c>
      <c r="B234" s="162" t="s">
        <v>214</v>
      </c>
      <c r="C234" s="158" t="s">
        <v>258</v>
      </c>
      <c r="D234" s="160">
        <v>46085</v>
      </c>
      <c r="E234" s="158">
        <v>24</v>
      </c>
      <c r="F234" s="158">
        <v>3</v>
      </c>
      <c r="G234" s="158">
        <v>21</v>
      </c>
    </row>
    <row r="235" spans="1:7" s="92" customFormat="1">
      <c r="A235" s="100">
        <v>226</v>
      </c>
      <c r="B235" s="163" t="s">
        <v>215</v>
      </c>
      <c r="C235" s="159" t="s">
        <v>266</v>
      </c>
      <c r="D235" s="161">
        <v>46085</v>
      </c>
      <c r="E235" s="159">
        <v>3</v>
      </c>
      <c r="F235" s="159">
        <v>0</v>
      </c>
      <c r="G235" s="159">
        <v>3</v>
      </c>
    </row>
    <row r="236" spans="1:7" s="92" customFormat="1">
      <c r="A236" s="100">
        <v>227</v>
      </c>
      <c r="B236" s="162" t="s">
        <v>26</v>
      </c>
      <c r="C236" s="158" t="s">
        <v>218</v>
      </c>
      <c r="D236" s="160">
        <v>46086</v>
      </c>
      <c r="E236" s="158">
        <v>6</v>
      </c>
      <c r="F236" s="158">
        <v>3</v>
      </c>
      <c r="G236" s="158">
        <v>3</v>
      </c>
    </row>
    <row r="237" spans="1:7" s="92" customFormat="1">
      <c r="A237" s="100">
        <v>228</v>
      </c>
      <c r="B237" s="163" t="s">
        <v>145</v>
      </c>
      <c r="C237" s="159" t="s">
        <v>234</v>
      </c>
      <c r="D237" s="161">
        <v>46086</v>
      </c>
      <c r="E237" s="159">
        <v>12</v>
      </c>
      <c r="F237" s="159">
        <v>1</v>
      </c>
      <c r="G237" s="159">
        <v>11</v>
      </c>
    </row>
    <row r="238" spans="1:7" s="92" customFormat="1">
      <c r="A238" s="100">
        <v>229</v>
      </c>
      <c r="B238" s="162" t="s">
        <v>213</v>
      </c>
      <c r="C238" s="158" t="s">
        <v>253</v>
      </c>
      <c r="D238" s="160">
        <v>46086</v>
      </c>
      <c r="E238" s="158">
        <v>1</v>
      </c>
      <c r="F238" s="158">
        <v>0</v>
      </c>
      <c r="G238" s="158">
        <v>1</v>
      </c>
    </row>
    <row r="239" spans="1:7" s="92" customFormat="1" ht="25.5">
      <c r="A239" s="100">
        <v>230</v>
      </c>
      <c r="B239" s="163" t="s">
        <v>214</v>
      </c>
      <c r="C239" s="159" t="s">
        <v>258</v>
      </c>
      <c r="D239" s="161">
        <v>46086</v>
      </c>
      <c r="E239" s="159">
        <v>1</v>
      </c>
      <c r="F239" s="159">
        <v>1</v>
      </c>
      <c r="G239" s="159">
        <v>0</v>
      </c>
    </row>
    <row r="240" spans="1:7" s="92" customFormat="1">
      <c r="A240" s="100">
        <v>231</v>
      </c>
      <c r="B240" s="162" t="s">
        <v>215</v>
      </c>
      <c r="C240" s="158" t="s">
        <v>266</v>
      </c>
      <c r="D240" s="160">
        <v>46086</v>
      </c>
      <c r="E240" s="158">
        <v>1</v>
      </c>
      <c r="F240" s="158">
        <v>0</v>
      </c>
      <c r="G240" s="158">
        <v>1</v>
      </c>
    </row>
    <row r="241" spans="1:7" s="92" customFormat="1" ht="25.5">
      <c r="A241" s="100">
        <v>232</v>
      </c>
      <c r="B241" s="163" t="s">
        <v>137</v>
      </c>
      <c r="C241" s="159" t="s">
        <v>269</v>
      </c>
      <c r="D241" s="161">
        <v>46086</v>
      </c>
      <c r="E241" s="159">
        <v>11</v>
      </c>
      <c r="F241" s="159">
        <v>2</v>
      </c>
      <c r="G241" s="159">
        <v>9</v>
      </c>
    </row>
    <row r="242" spans="1:7" s="92" customFormat="1">
      <c r="A242" s="100">
        <v>233</v>
      </c>
      <c r="B242" s="162" t="s">
        <v>26</v>
      </c>
      <c r="C242" s="158" t="s">
        <v>218</v>
      </c>
      <c r="D242" s="160">
        <v>46087</v>
      </c>
      <c r="E242" s="158">
        <v>9</v>
      </c>
      <c r="F242" s="158">
        <v>3</v>
      </c>
      <c r="G242" s="158">
        <v>6</v>
      </c>
    </row>
    <row r="243" spans="1:7" s="92" customFormat="1" ht="25.5">
      <c r="A243" s="100">
        <v>234</v>
      </c>
      <c r="B243" s="163" t="s">
        <v>133</v>
      </c>
      <c r="C243" s="159" t="s">
        <v>232</v>
      </c>
      <c r="D243" s="161">
        <v>46087</v>
      </c>
      <c r="E243" s="159">
        <v>35</v>
      </c>
      <c r="F243" s="159">
        <v>11</v>
      </c>
      <c r="G243" s="159">
        <v>24</v>
      </c>
    </row>
    <row r="244" spans="1:7" s="92" customFormat="1">
      <c r="A244" s="100">
        <v>235</v>
      </c>
      <c r="B244" s="162" t="s">
        <v>145</v>
      </c>
      <c r="C244" s="158" t="s">
        <v>234</v>
      </c>
      <c r="D244" s="160">
        <v>46087</v>
      </c>
      <c r="E244" s="158">
        <v>3</v>
      </c>
      <c r="F244" s="158">
        <v>1</v>
      </c>
      <c r="G244" s="158">
        <v>2</v>
      </c>
    </row>
    <row r="245" spans="1:7" s="92" customFormat="1">
      <c r="A245" s="100">
        <v>236</v>
      </c>
      <c r="B245" s="163" t="s">
        <v>211</v>
      </c>
      <c r="C245" s="159" t="s">
        <v>254</v>
      </c>
      <c r="D245" s="161">
        <v>46087</v>
      </c>
      <c r="E245" s="159">
        <v>41</v>
      </c>
      <c r="F245" s="159">
        <v>21</v>
      </c>
      <c r="G245" s="159">
        <v>20</v>
      </c>
    </row>
    <row r="246" spans="1:7" s="92" customFormat="1" ht="25.5">
      <c r="A246" s="100">
        <v>237</v>
      </c>
      <c r="B246" s="162" t="s">
        <v>137</v>
      </c>
      <c r="C246" s="158" t="s">
        <v>269</v>
      </c>
      <c r="D246" s="160">
        <v>46087</v>
      </c>
      <c r="E246" s="158">
        <v>3</v>
      </c>
      <c r="F246" s="158">
        <v>1</v>
      </c>
      <c r="G246" s="158">
        <v>2</v>
      </c>
    </row>
    <row r="247" spans="1:7" s="92" customFormat="1">
      <c r="A247" s="100">
        <v>238</v>
      </c>
      <c r="B247" s="163" t="s">
        <v>26</v>
      </c>
      <c r="C247" s="159" t="s">
        <v>218</v>
      </c>
      <c r="D247" s="161">
        <v>46090</v>
      </c>
      <c r="E247" s="159">
        <v>10</v>
      </c>
      <c r="F247" s="159">
        <v>5</v>
      </c>
      <c r="G247" s="159">
        <v>5</v>
      </c>
    </row>
    <row r="248" spans="1:7" s="92" customFormat="1" ht="25.5">
      <c r="A248" s="100">
        <v>239</v>
      </c>
      <c r="B248" s="162" t="s">
        <v>133</v>
      </c>
      <c r="C248" s="158" t="s">
        <v>232</v>
      </c>
      <c r="D248" s="160">
        <v>46090</v>
      </c>
      <c r="E248" s="158">
        <v>6</v>
      </c>
      <c r="F248" s="158">
        <v>2</v>
      </c>
      <c r="G248" s="158">
        <v>4</v>
      </c>
    </row>
    <row r="249" spans="1:7" s="92" customFormat="1">
      <c r="A249" s="100">
        <v>240</v>
      </c>
      <c r="B249" s="163" t="s">
        <v>121</v>
      </c>
      <c r="C249" s="159" t="s">
        <v>233</v>
      </c>
      <c r="D249" s="161">
        <v>46090</v>
      </c>
      <c r="E249" s="159">
        <v>17</v>
      </c>
      <c r="F249" s="159">
        <v>10</v>
      </c>
      <c r="G249" s="159">
        <v>7</v>
      </c>
    </row>
    <row r="250" spans="1:7" s="92" customFormat="1" ht="25.5">
      <c r="A250" s="100">
        <v>241</v>
      </c>
      <c r="B250" s="162" t="s">
        <v>143</v>
      </c>
      <c r="C250" s="158" t="s">
        <v>236</v>
      </c>
      <c r="D250" s="160">
        <v>46090</v>
      </c>
      <c r="E250" s="158">
        <v>4</v>
      </c>
      <c r="F250" s="158">
        <v>3</v>
      </c>
      <c r="G250" s="158">
        <v>1</v>
      </c>
    </row>
    <row r="251" spans="1:7" s="92" customFormat="1">
      <c r="A251" s="100">
        <v>242</v>
      </c>
      <c r="B251" s="163" t="s">
        <v>24</v>
      </c>
      <c r="C251" s="159" t="s">
        <v>235</v>
      </c>
      <c r="D251" s="161">
        <v>46090</v>
      </c>
      <c r="E251" s="159">
        <v>4</v>
      </c>
      <c r="F251" s="159">
        <v>2</v>
      </c>
      <c r="G251" s="159">
        <v>2</v>
      </c>
    </row>
    <row r="252" spans="1:7" s="92" customFormat="1">
      <c r="A252" s="100">
        <v>243</v>
      </c>
      <c r="B252" s="162" t="s">
        <v>213</v>
      </c>
      <c r="C252" s="158" t="s">
        <v>253</v>
      </c>
      <c r="D252" s="160">
        <v>46090</v>
      </c>
      <c r="E252" s="158">
        <v>1</v>
      </c>
      <c r="F252" s="158">
        <v>0</v>
      </c>
      <c r="G252" s="158">
        <v>1</v>
      </c>
    </row>
    <row r="253" spans="1:7" s="92" customFormat="1">
      <c r="A253" s="100">
        <v>244</v>
      </c>
      <c r="B253" s="163" t="s">
        <v>31</v>
      </c>
      <c r="C253" s="159" t="s">
        <v>260</v>
      </c>
      <c r="D253" s="161">
        <v>46090</v>
      </c>
      <c r="E253" s="159">
        <v>30</v>
      </c>
      <c r="F253" s="159">
        <v>23</v>
      </c>
      <c r="G253" s="159">
        <v>7</v>
      </c>
    </row>
    <row r="254" spans="1:7" s="92" customFormat="1" ht="25.5">
      <c r="A254" s="100">
        <v>245</v>
      </c>
      <c r="B254" s="162" t="s">
        <v>137</v>
      </c>
      <c r="C254" s="158" t="s">
        <v>269</v>
      </c>
      <c r="D254" s="160">
        <v>46090</v>
      </c>
      <c r="E254" s="158">
        <v>1</v>
      </c>
      <c r="F254" s="158">
        <v>0</v>
      </c>
      <c r="G254" s="158">
        <v>1</v>
      </c>
    </row>
    <row r="255" spans="1:7" s="92" customFormat="1">
      <c r="A255" s="100">
        <v>246</v>
      </c>
      <c r="B255" s="163" t="s">
        <v>134</v>
      </c>
      <c r="C255" s="159" t="s">
        <v>272</v>
      </c>
      <c r="D255" s="161">
        <v>46090</v>
      </c>
      <c r="E255" s="159">
        <v>1</v>
      </c>
      <c r="F255" s="159">
        <v>1</v>
      </c>
      <c r="G255" s="159">
        <v>0</v>
      </c>
    </row>
    <row r="256" spans="1:7" s="92" customFormat="1">
      <c r="A256" s="100">
        <v>247</v>
      </c>
      <c r="B256" s="162" t="s">
        <v>26</v>
      </c>
      <c r="C256" s="158" t="s">
        <v>218</v>
      </c>
      <c r="D256" s="160">
        <v>46091</v>
      </c>
      <c r="E256" s="158">
        <v>7</v>
      </c>
      <c r="F256" s="158">
        <v>3</v>
      </c>
      <c r="G256" s="158">
        <v>4</v>
      </c>
    </row>
    <row r="257" spans="1:7" s="92" customFormat="1">
      <c r="A257" s="100">
        <v>248</v>
      </c>
      <c r="B257" s="163" t="s">
        <v>26</v>
      </c>
      <c r="C257" s="159" t="s">
        <v>219</v>
      </c>
      <c r="D257" s="161">
        <v>46091</v>
      </c>
      <c r="E257" s="159">
        <v>3</v>
      </c>
      <c r="F257" s="159">
        <v>2</v>
      </c>
      <c r="G257" s="159">
        <v>1</v>
      </c>
    </row>
    <row r="258" spans="1:7" s="92" customFormat="1" ht="25.5">
      <c r="A258" s="100">
        <v>249</v>
      </c>
      <c r="B258" s="162" t="s">
        <v>132</v>
      </c>
      <c r="C258" s="158" t="s">
        <v>246</v>
      </c>
      <c r="D258" s="160">
        <v>46091</v>
      </c>
      <c r="E258" s="158">
        <v>1</v>
      </c>
      <c r="F258" s="158">
        <v>1</v>
      </c>
      <c r="G258" s="158">
        <v>0</v>
      </c>
    </row>
    <row r="259" spans="1:7" s="92" customFormat="1">
      <c r="A259" s="100">
        <v>250</v>
      </c>
      <c r="B259" s="163" t="s">
        <v>24</v>
      </c>
      <c r="C259" s="159" t="s">
        <v>235</v>
      </c>
      <c r="D259" s="161">
        <v>46091</v>
      </c>
      <c r="E259" s="159">
        <v>1</v>
      </c>
      <c r="F259" s="159">
        <v>0</v>
      </c>
      <c r="G259" s="159">
        <v>1</v>
      </c>
    </row>
    <row r="260" spans="1:7" s="92" customFormat="1" ht="25.5">
      <c r="A260" s="100">
        <v>251</v>
      </c>
      <c r="B260" s="162" t="s">
        <v>182</v>
      </c>
      <c r="C260" s="158" t="s">
        <v>265</v>
      </c>
      <c r="D260" s="160">
        <v>46091</v>
      </c>
      <c r="E260" s="158">
        <v>13</v>
      </c>
      <c r="F260" s="158">
        <v>7</v>
      </c>
      <c r="G260" s="158">
        <v>6</v>
      </c>
    </row>
    <row r="261" spans="1:7" s="92" customFormat="1" ht="25.5">
      <c r="A261" s="100">
        <v>252</v>
      </c>
      <c r="B261" s="163" t="s">
        <v>137</v>
      </c>
      <c r="C261" s="159" t="s">
        <v>269</v>
      </c>
      <c r="D261" s="161">
        <v>46091</v>
      </c>
      <c r="E261" s="159">
        <v>3</v>
      </c>
      <c r="F261" s="159">
        <v>1</v>
      </c>
      <c r="G261" s="159">
        <v>2</v>
      </c>
    </row>
    <row r="262" spans="1:7" s="92" customFormat="1">
      <c r="A262" s="100">
        <v>253</v>
      </c>
      <c r="B262" s="162" t="s">
        <v>134</v>
      </c>
      <c r="C262" s="158" t="s">
        <v>272</v>
      </c>
      <c r="D262" s="160">
        <v>46091</v>
      </c>
      <c r="E262" s="158">
        <v>7</v>
      </c>
      <c r="F262" s="158">
        <v>4</v>
      </c>
      <c r="G262" s="158">
        <v>3</v>
      </c>
    </row>
    <row r="263" spans="1:7" s="92" customFormat="1">
      <c r="A263" s="100">
        <v>254</v>
      </c>
      <c r="B263" s="163" t="s">
        <v>32</v>
      </c>
      <c r="C263" s="159" t="s">
        <v>262</v>
      </c>
      <c r="D263" s="161">
        <v>46091</v>
      </c>
      <c r="E263" s="159">
        <v>1</v>
      </c>
      <c r="F263" s="159">
        <v>0</v>
      </c>
      <c r="G263" s="159">
        <v>1</v>
      </c>
    </row>
    <row r="264" spans="1:7" s="92" customFormat="1">
      <c r="A264" s="100">
        <v>255</v>
      </c>
      <c r="B264" s="162" t="s">
        <v>26</v>
      </c>
      <c r="C264" s="158" t="s">
        <v>218</v>
      </c>
      <c r="D264" s="160">
        <v>46092</v>
      </c>
      <c r="E264" s="158">
        <v>1</v>
      </c>
      <c r="F264" s="158">
        <v>0</v>
      </c>
      <c r="G264" s="158">
        <v>1</v>
      </c>
    </row>
    <row r="265" spans="1:7" s="92" customFormat="1">
      <c r="A265" s="100">
        <v>256</v>
      </c>
      <c r="B265" s="163" t="s">
        <v>26</v>
      </c>
      <c r="C265" s="159" t="s">
        <v>219</v>
      </c>
      <c r="D265" s="161">
        <v>46092</v>
      </c>
      <c r="E265" s="159">
        <v>4</v>
      </c>
      <c r="F265" s="159">
        <v>3</v>
      </c>
      <c r="G265" s="159">
        <v>1</v>
      </c>
    </row>
    <row r="266" spans="1:7" s="92" customFormat="1" ht="25.5">
      <c r="A266" s="100">
        <v>257</v>
      </c>
      <c r="B266" s="162" t="s">
        <v>133</v>
      </c>
      <c r="C266" s="158" t="s">
        <v>227</v>
      </c>
      <c r="D266" s="160">
        <v>46092</v>
      </c>
      <c r="E266" s="158">
        <v>15</v>
      </c>
      <c r="F266" s="158">
        <v>8</v>
      </c>
      <c r="G266" s="158">
        <v>7</v>
      </c>
    </row>
    <row r="267" spans="1:7" s="92" customFormat="1" ht="25.5">
      <c r="A267" s="100">
        <v>258</v>
      </c>
      <c r="B267" s="163" t="s">
        <v>133</v>
      </c>
      <c r="C267" s="159" t="s">
        <v>226</v>
      </c>
      <c r="D267" s="161">
        <v>46092</v>
      </c>
      <c r="E267" s="159">
        <v>1</v>
      </c>
      <c r="F267" s="159">
        <v>0</v>
      </c>
      <c r="G267" s="159">
        <v>1</v>
      </c>
    </row>
    <row r="268" spans="1:7" s="92" customFormat="1">
      <c r="A268" s="100">
        <v>259</v>
      </c>
      <c r="B268" s="162" t="s">
        <v>131</v>
      </c>
      <c r="C268" s="158" t="s">
        <v>241</v>
      </c>
      <c r="D268" s="160">
        <v>46092</v>
      </c>
      <c r="E268" s="158">
        <v>15</v>
      </c>
      <c r="F268" s="158">
        <v>3</v>
      </c>
      <c r="G268" s="158">
        <v>12</v>
      </c>
    </row>
    <row r="269" spans="1:7" s="92" customFormat="1">
      <c r="A269" s="100">
        <v>260</v>
      </c>
      <c r="B269" s="163" t="s">
        <v>101</v>
      </c>
      <c r="C269" s="159" t="s">
        <v>240</v>
      </c>
      <c r="D269" s="161">
        <v>46092</v>
      </c>
      <c r="E269" s="159">
        <v>16</v>
      </c>
      <c r="F269" s="159">
        <v>4</v>
      </c>
      <c r="G269" s="159">
        <v>12</v>
      </c>
    </row>
    <row r="270" spans="1:7" s="92" customFormat="1">
      <c r="A270" s="100">
        <v>261</v>
      </c>
      <c r="B270" s="162" t="s">
        <v>176</v>
      </c>
      <c r="C270" s="158" t="s">
        <v>248</v>
      </c>
      <c r="D270" s="160">
        <v>46092</v>
      </c>
      <c r="E270" s="158">
        <v>9</v>
      </c>
      <c r="F270" s="158">
        <v>2</v>
      </c>
      <c r="G270" s="158">
        <v>7</v>
      </c>
    </row>
    <row r="271" spans="1:7" s="92" customFormat="1" ht="25.5">
      <c r="A271" s="100">
        <v>262</v>
      </c>
      <c r="B271" s="163" t="s">
        <v>182</v>
      </c>
      <c r="C271" s="159" t="s">
        <v>265</v>
      </c>
      <c r="D271" s="161">
        <v>46092</v>
      </c>
      <c r="E271" s="159">
        <v>5</v>
      </c>
      <c r="F271" s="159">
        <v>3</v>
      </c>
      <c r="G271" s="159">
        <v>2</v>
      </c>
    </row>
    <row r="272" spans="1:7" s="92" customFormat="1">
      <c r="A272" s="100">
        <v>263</v>
      </c>
      <c r="B272" s="162" t="s">
        <v>134</v>
      </c>
      <c r="C272" s="158" t="s">
        <v>272</v>
      </c>
      <c r="D272" s="160">
        <v>46092</v>
      </c>
      <c r="E272" s="158">
        <v>1</v>
      </c>
      <c r="F272" s="158">
        <v>0</v>
      </c>
      <c r="G272" s="158">
        <v>1</v>
      </c>
    </row>
    <row r="273" spans="1:7" s="92" customFormat="1">
      <c r="A273" s="100">
        <v>264</v>
      </c>
      <c r="B273" s="163" t="s">
        <v>32</v>
      </c>
      <c r="C273" s="159" t="s">
        <v>262</v>
      </c>
      <c r="D273" s="161">
        <v>46092</v>
      </c>
      <c r="E273" s="159">
        <v>20</v>
      </c>
      <c r="F273" s="159">
        <v>8</v>
      </c>
      <c r="G273" s="159">
        <v>12</v>
      </c>
    </row>
    <row r="274" spans="1:7" s="92" customFormat="1">
      <c r="A274" s="100">
        <v>265</v>
      </c>
      <c r="B274" s="162" t="s">
        <v>26</v>
      </c>
      <c r="C274" s="158" t="s">
        <v>219</v>
      </c>
      <c r="D274" s="160">
        <v>46093</v>
      </c>
      <c r="E274" s="158">
        <v>5</v>
      </c>
      <c r="F274" s="158">
        <v>2</v>
      </c>
      <c r="G274" s="158">
        <v>3</v>
      </c>
    </row>
    <row r="275" spans="1:7" s="92" customFormat="1" ht="25.5">
      <c r="A275" s="100">
        <v>266</v>
      </c>
      <c r="B275" s="163" t="s">
        <v>133</v>
      </c>
      <c r="C275" s="159" t="s">
        <v>227</v>
      </c>
      <c r="D275" s="161">
        <v>46093</v>
      </c>
      <c r="E275" s="159">
        <v>19</v>
      </c>
      <c r="F275" s="159">
        <v>11</v>
      </c>
      <c r="G275" s="159">
        <v>8</v>
      </c>
    </row>
    <row r="276" spans="1:7" s="92" customFormat="1">
      <c r="A276" s="100">
        <v>267</v>
      </c>
      <c r="B276" s="162" t="s">
        <v>101</v>
      </c>
      <c r="C276" s="158" t="s">
        <v>240</v>
      </c>
      <c r="D276" s="160">
        <v>46093</v>
      </c>
      <c r="E276" s="158">
        <v>17</v>
      </c>
      <c r="F276" s="158">
        <v>7</v>
      </c>
      <c r="G276" s="158">
        <v>10</v>
      </c>
    </row>
    <row r="277" spans="1:7" s="92" customFormat="1" ht="25.5">
      <c r="A277" s="100">
        <v>268</v>
      </c>
      <c r="B277" s="163" t="s">
        <v>192</v>
      </c>
      <c r="C277" s="159" t="s">
        <v>256</v>
      </c>
      <c r="D277" s="161">
        <v>46093</v>
      </c>
      <c r="E277" s="159">
        <v>18</v>
      </c>
      <c r="F277" s="159">
        <v>8</v>
      </c>
      <c r="G277" s="159">
        <v>10</v>
      </c>
    </row>
    <row r="278" spans="1:7" s="92" customFormat="1" ht="25.5">
      <c r="A278" s="100">
        <v>269</v>
      </c>
      <c r="B278" s="162" t="s">
        <v>182</v>
      </c>
      <c r="C278" s="158" t="s">
        <v>265</v>
      </c>
      <c r="D278" s="160">
        <v>46093</v>
      </c>
      <c r="E278" s="158">
        <v>7</v>
      </c>
      <c r="F278" s="158">
        <v>6</v>
      </c>
      <c r="G278" s="158">
        <v>1</v>
      </c>
    </row>
    <row r="279" spans="1:7" s="92" customFormat="1">
      <c r="A279" s="100">
        <v>270</v>
      </c>
      <c r="B279" s="163" t="s">
        <v>32</v>
      </c>
      <c r="C279" s="159" t="s">
        <v>262</v>
      </c>
      <c r="D279" s="161">
        <v>46093</v>
      </c>
      <c r="E279" s="159">
        <v>1</v>
      </c>
      <c r="F279" s="159">
        <v>0</v>
      </c>
      <c r="G279" s="159">
        <v>1</v>
      </c>
    </row>
    <row r="280" spans="1:7" s="92" customFormat="1">
      <c r="A280" s="100">
        <v>271</v>
      </c>
      <c r="B280" s="162" t="s">
        <v>26</v>
      </c>
      <c r="C280" s="158" t="s">
        <v>219</v>
      </c>
      <c r="D280" s="160">
        <v>46094</v>
      </c>
      <c r="E280" s="158">
        <v>5</v>
      </c>
      <c r="F280" s="158">
        <v>3</v>
      </c>
      <c r="G280" s="158">
        <v>2</v>
      </c>
    </row>
    <row r="281" spans="1:7" s="92" customFormat="1" ht="25.5">
      <c r="A281" s="100">
        <v>272</v>
      </c>
      <c r="B281" s="163" t="s">
        <v>133</v>
      </c>
      <c r="C281" s="159" t="s">
        <v>228</v>
      </c>
      <c r="D281" s="161">
        <v>46094</v>
      </c>
      <c r="E281" s="159">
        <v>34</v>
      </c>
      <c r="F281" s="159">
        <v>18</v>
      </c>
      <c r="G281" s="159">
        <v>16</v>
      </c>
    </row>
    <row r="282" spans="1:7" s="92" customFormat="1">
      <c r="A282" s="100">
        <v>273</v>
      </c>
      <c r="B282" s="162" t="s">
        <v>101</v>
      </c>
      <c r="C282" s="158" t="s">
        <v>240</v>
      </c>
      <c r="D282" s="160">
        <v>46094</v>
      </c>
      <c r="E282" s="158">
        <v>1</v>
      </c>
      <c r="F282" s="158">
        <v>1</v>
      </c>
      <c r="G282" s="158">
        <v>0</v>
      </c>
    </row>
    <row r="283" spans="1:7" s="92" customFormat="1" ht="25.5">
      <c r="A283" s="100">
        <v>274</v>
      </c>
      <c r="B283" s="163" t="s">
        <v>192</v>
      </c>
      <c r="C283" s="159" t="s">
        <v>256</v>
      </c>
      <c r="D283" s="161">
        <v>46094</v>
      </c>
      <c r="E283" s="159">
        <v>1</v>
      </c>
      <c r="F283" s="159">
        <v>1</v>
      </c>
      <c r="G283" s="159">
        <v>0</v>
      </c>
    </row>
    <row r="284" spans="1:7" s="92" customFormat="1">
      <c r="A284" s="100">
        <v>275</v>
      </c>
      <c r="B284" s="162" t="s">
        <v>134</v>
      </c>
      <c r="C284" s="158" t="s">
        <v>272</v>
      </c>
      <c r="D284" s="160">
        <v>46094</v>
      </c>
      <c r="E284" s="158">
        <v>3</v>
      </c>
      <c r="F284" s="158">
        <v>1</v>
      </c>
      <c r="G284" s="158">
        <v>2</v>
      </c>
    </row>
    <row r="285" spans="1:7" s="92" customFormat="1" ht="25.5">
      <c r="A285" s="100">
        <v>276</v>
      </c>
      <c r="B285" s="163" t="s">
        <v>182</v>
      </c>
      <c r="C285" s="159" t="s">
        <v>265</v>
      </c>
      <c r="D285" s="161">
        <v>46095</v>
      </c>
      <c r="E285" s="159">
        <v>2</v>
      </c>
      <c r="F285" s="159">
        <v>0</v>
      </c>
      <c r="G285" s="159">
        <v>2</v>
      </c>
    </row>
    <row r="286" spans="1:7" s="92" customFormat="1" ht="25.5">
      <c r="A286" s="100">
        <v>277</v>
      </c>
      <c r="B286" s="162" t="s">
        <v>133</v>
      </c>
      <c r="C286" s="158" t="s">
        <v>228</v>
      </c>
      <c r="D286" s="160">
        <v>46097</v>
      </c>
      <c r="E286" s="158">
        <v>1</v>
      </c>
      <c r="F286" s="158">
        <v>1</v>
      </c>
      <c r="G286" s="158">
        <v>0</v>
      </c>
    </row>
    <row r="287" spans="1:7" s="92" customFormat="1" ht="25.5">
      <c r="A287" s="100">
        <v>278</v>
      </c>
      <c r="B287" s="163" t="s">
        <v>133</v>
      </c>
      <c r="C287" s="159" t="s">
        <v>226</v>
      </c>
      <c r="D287" s="161">
        <v>46097</v>
      </c>
      <c r="E287" s="159">
        <v>30</v>
      </c>
      <c r="F287" s="159">
        <v>13</v>
      </c>
      <c r="G287" s="159">
        <v>17</v>
      </c>
    </row>
    <row r="288" spans="1:7" s="92" customFormat="1">
      <c r="A288" s="100">
        <v>279</v>
      </c>
      <c r="B288" s="162" t="s">
        <v>144</v>
      </c>
      <c r="C288" s="158" t="s">
        <v>223</v>
      </c>
      <c r="D288" s="160">
        <v>46097</v>
      </c>
      <c r="E288" s="158">
        <v>6</v>
      </c>
      <c r="F288" s="158">
        <v>1</v>
      </c>
      <c r="G288" s="158">
        <v>5</v>
      </c>
    </row>
    <row r="289" spans="1:7" s="92" customFormat="1">
      <c r="A289" s="100">
        <v>280</v>
      </c>
      <c r="B289" s="163" t="s">
        <v>24</v>
      </c>
      <c r="C289" s="159" t="s">
        <v>235</v>
      </c>
      <c r="D289" s="161">
        <v>46097</v>
      </c>
      <c r="E289" s="159">
        <v>3</v>
      </c>
      <c r="F289" s="159">
        <v>1</v>
      </c>
      <c r="G289" s="159">
        <v>2</v>
      </c>
    </row>
    <row r="290" spans="1:7" s="92" customFormat="1">
      <c r="A290" s="100">
        <v>281</v>
      </c>
      <c r="B290" s="162" t="s">
        <v>210</v>
      </c>
      <c r="C290" s="158" t="s">
        <v>225</v>
      </c>
      <c r="D290" s="160">
        <v>46098</v>
      </c>
      <c r="E290" s="158">
        <v>19</v>
      </c>
      <c r="F290" s="158">
        <v>9</v>
      </c>
      <c r="G290" s="158">
        <v>10</v>
      </c>
    </row>
    <row r="291" spans="1:7" s="92" customFormat="1">
      <c r="A291" s="100">
        <v>282</v>
      </c>
      <c r="B291" s="163" t="s">
        <v>144</v>
      </c>
      <c r="C291" s="159" t="s">
        <v>223</v>
      </c>
      <c r="D291" s="161">
        <v>46098</v>
      </c>
      <c r="E291" s="159">
        <v>3</v>
      </c>
      <c r="F291" s="159">
        <v>2</v>
      </c>
      <c r="G291" s="159">
        <v>1</v>
      </c>
    </row>
    <row r="292" spans="1:7" s="92" customFormat="1" ht="25.5">
      <c r="A292" s="100">
        <v>283</v>
      </c>
      <c r="B292" s="162" t="s">
        <v>143</v>
      </c>
      <c r="C292" s="158" t="s">
        <v>236</v>
      </c>
      <c r="D292" s="160">
        <v>46098</v>
      </c>
      <c r="E292" s="158">
        <v>5</v>
      </c>
      <c r="F292" s="158">
        <v>0</v>
      </c>
      <c r="G292" s="158">
        <v>5</v>
      </c>
    </row>
    <row r="293" spans="1:7" s="92" customFormat="1" ht="25.5">
      <c r="A293" s="100">
        <v>284</v>
      </c>
      <c r="B293" s="163" t="s">
        <v>214</v>
      </c>
      <c r="C293" s="159" t="s">
        <v>258</v>
      </c>
      <c r="D293" s="161">
        <v>46098</v>
      </c>
      <c r="E293" s="159">
        <v>1</v>
      </c>
      <c r="F293" s="159">
        <v>0</v>
      </c>
      <c r="G293" s="159">
        <v>1</v>
      </c>
    </row>
    <row r="294" spans="1:7" s="92" customFormat="1">
      <c r="A294" s="100">
        <v>285</v>
      </c>
      <c r="B294" s="162" t="s">
        <v>26</v>
      </c>
      <c r="C294" s="158" t="s">
        <v>220</v>
      </c>
      <c r="D294" s="160">
        <v>46099</v>
      </c>
      <c r="E294" s="158">
        <v>9</v>
      </c>
      <c r="F294" s="158">
        <v>5</v>
      </c>
      <c r="G294" s="158">
        <v>4</v>
      </c>
    </row>
    <row r="295" spans="1:7" s="92" customFormat="1">
      <c r="A295" s="100">
        <v>286</v>
      </c>
      <c r="B295" s="163" t="s">
        <v>144</v>
      </c>
      <c r="C295" s="159" t="s">
        <v>223</v>
      </c>
      <c r="D295" s="161">
        <v>46099</v>
      </c>
      <c r="E295" s="159">
        <v>9</v>
      </c>
      <c r="F295" s="159">
        <v>6</v>
      </c>
      <c r="G295" s="159">
        <v>3</v>
      </c>
    </row>
    <row r="296" spans="1:7" s="92" customFormat="1" ht="25.5">
      <c r="A296" s="100">
        <v>287</v>
      </c>
      <c r="B296" s="162" t="s">
        <v>143</v>
      </c>
      <c r="C296" s="158" t="s">
        <v>236</v>
      </c>
      <c r="D296" s="160">
        <v>46099</v>
      </c>
      <c r="E296" s="158">
        <v>3</v>
      </c>
      <c r="F296" s="158">
        <v>1</v>
      </c>
      <c r="G296" s="158">
        <v>2</v>
      </c>
    </row>
    <row r="297" spans="1:7" s="92" customFormat="1" ht="25.5">
      <c r="A297" s="100">
        <v>288</v>
      </c>
      <c r="B297" s="163" t="s">
        <v>132</v>
      </c>
      <c r="C297" s="159" t="s">
        <v>242</v>
      </c>
      <c r="D297" s="161">
        <v>46099</v>
      </c>
      <c r="E297" s="159">
        <v>16</v>
      </c>
      <c r="F297" s="159">
        <v>4</v>
      </c>
      <c r="G297" s="159">
        <v>12</v>
      </c>
    </row>
    <row r="298" spans="1:7" s="92" customFormat="1">
      <c r="A298" s="100">
        <v>289</v>
      </c>
      <c r="B298" s="162" t="s">
        <v>24</v>
      </c>
      <c r="C298" s="158" t="s">
        <v>235</v>
      </c>
      <c r="D298" s="160">
        <v>46099</v>
      </c>
      <c r="E298" s="158">
        <v>1</v>
      </c>
      <c r="F298" s="158">
        <v>0</v>
      </c>
      <c r="G298" s="158">
        <v>1</v>
      </c>
    </row>
    <row r="299" spans="1:7" s="92" customFormat="1">
      <c r="A299" s="100">
        <v>290</v>
      </c>
      <c r="B299" s="163" t="s">
        <v>211</v>
      </c>
      <c r="C299" s="159" t="s">
        <v>249</v>
      </c>
      <c r="D299" s="161">
        <v>46099</v>
      </c>
      <c r="E299" s="159">
        <v>7</v>
      </c>
      <c r="F299" s="159">
        <v>1</v>
      </c>
      <c r="G299" s="159">
        <v>6</v>
      </c>
    </row>
    <row r="300" spans="1:7" s="92" customFormat="1" ht="25.5">
      <c r="A300" s="100">
        <v>291</v>
      </c>
      <c r="B300" s="162" t="s">
        <v>192</v>
      </c>
      <c r="C300" s="158" t="s">
        <v>252</v>
      </c>
      <c r="D300" s="160">
        <v>46099</v>
      </c>
      <c r="E300" s="158">
        <v>4</v>
      </c>
      <c r="F300" s="158">
        <v>1</v>
      </c>
      <c r="G300" s="158">
        <v>3</v>
      </c>
    </row>
    <row r="301" spans="1:7" s="92" customFormat="1">
      <c r="A301" s="100">
        <v>292</v>
      </c>
      <c r="B301" s="163" t="s">
        <v>215</v>
      </c>
      <c r="C301" s="159" t="s">
        <v>266</v>
      </c>
      <c r="D301" s="161">
        <v>46099</v>
      </c>
      <c r="E301" s="159">
        <v>1</v>
      </c>
      <c r="F301" s="159">
        <v>0</v>
      </c>
      <c r="G301" s="159">
        <v>1</v>
      </c>
    </row>
    <row r="302" spans="1:7" s="92" customFormat="1" ht="25.5">
      <c r="A302" s="100">
        <v>293</v>
      </c>
      <c r="B302" s="162" t="s">
        <v>137</v>
      </c>
      <c r="C302" s="158" t="s">
        <v>267</v>
      </c>
      <c r="D302" s="160">
        <v>46099</v>
      </c>
      <c r="E302" s="158">
        <v>11</v>
      </c>
      <c r="F302" s="158">
        <v>4</v>
      </c>
      <c r="G302" s="158">
        <v>7</v>
      </c>
    </row>
    <row r="303" spans="1:7" s="92" customFormat="1" ht="25.5">
      <c r="A303" s="100">
        <v>294</v>
      </c>
      <c r="B303" s="163" t="s">
        <v>143</v>
      </c>
      <c r="C303" s="159" t="s">
        <v>236</v>
      </c>
      <c r="D303" s="161">
        <v>46100</v>
      </c>
      <c r="E303" s="159">
        <v>11</v>
      </c>
      <c r="F303" s="159">
        <v>6</v>
      </c>
      <c r="G303" s="159">
        <v>5</v>
      </c>
    </row>
    <row r="304" spans="1:7" s="92" customFormat="1" ht="25.5">
      <c r="A304" s="100">
        <v>295</v>
      </c>
      <c r="B304" s="162" t="s">
        <v>132</v>
      </c>
      <c r="C304" s="158" t="s">
        <v>242</v>
      </c>
      <c r="D304" s="160">
        <v>46100</v>
      </c>
      <c r="E304" s="158">
        <v>10</v>
      </c>
      <c r="F304" s="158">
        <v>3</v>
      </c>
      <c r="G304" s="158">
        <v>7</v>
      </c>
    </row>
    <row r="305" spans="1:7" s="92" customFormat="1">
      <c r="A305" s="100">
        <v>296</v>
      </c>
      <c r="B305" s="163" t="s">
        <v>24</v>
      </c>
      <c r="C305" s="159" t="s">
        <v>235</v>
      </c>
      <c r="D305" s="161">
        <v>46100</v>
      </c>
      <c r="E305" s="159">
        <v>11</v>
      </c>
      <c r="F305" s="159">
        <v>6</v>
      </c>
      <c r="G305" s="159">
        <v>5</v>
      </c>
    </row>
    <row r="306" spans="1:7" s="92" customFormat="1">
      <c r="A306" s="100">
        <v>297</v>
      </c>
      <c r="B306" s="162" t="s">
        <v>211</v>
      </c>
      <c r="C306" s="158" t="s">
        <v>249</v>
      </c>
      <c r="D306" s="160">
        <v>46100</v>
      </c>
      <c r="E306" s="158">
        <v>23</v>
      </c>
      <c r="F306" s="158">
        <v>3</v>
      </c>
      <c r="G306" s="158">
        <v>20</v>
      </c>
    </row>
    <row r="307" spans="1:7" s="92" customFormat="1" ht="25.5">
      <c r="A307" s="100">
        <v>298</v>
      </c>
      <c r="B307" s="163" t="s">
        <v>192</v>
      </c>
      <c r="C307" s="159" t="s">
        <v>251</v>
      </c>
      <c r="D307" s="161">
        <v>46100</v>
      </c>
      <c r="E307" s="159">
        <v>19</v>
      </c>
      <c r="F307" s="159">
        <v>9</v>
      </c>
      <c r="G307" s="159">
        <v>10</v>
      </c>
    </row>
    <row r="308" spans="1:7" s="92" customFormat="1" ht="25.5">
      <c r="A308" s="100">
        <v>299</v>
      </c>
      <c r="B308" s="162" t="s">
        <v>192</v>
      </c>
      <c r="C308" s="158" t="s">
        <v>252</v>
      </c>
      <c r="D308" s="160">
        <v>46100</v>
      </c>
      <c r="E308" s="158">
        <v>14</v>
      </c>
      <c r="F308" s="158">
        <v>5</v>
      </c>
      <c r="G308" s="158">
        <v>9</v>
      </c>
    </row>
    <row r="309" spans="1:7" s="92" customFormat="1">
      <c r="A309" s="100">
        <v>300</v>
      </c>
      <c r="B309" s="163" t="s">
        <v>31</v>
      </c>
      <c r="C309" s="159" t="s">
        <v>261</v>
      </c>
      <c r="D309" s="161">
        <v>46100</v>
      </c>
      <c r="E309" s="159">
        <v>33</v>
      </c>
      <c r="F309" s="159">
        <v>26</v>
      </c>
      <c r="G309" s="159">
        <v>7</v>
      </c>
    </row>
    <row r="310" spans="1:7" s="92" customFormat="1" ht="25.5">
      <c r="A310" s="100">
        <v>301</v>
      </c>
      <c r="B310" s="162" t="s">
        <v>137</v>
      </c>
      <c r="C310" s="158" t="s">
        <v>267</v>
      </c>
      <c r="D310" s="160">
        <v>46100</v>
      </c>
      <c r="E310" s="158">
        <v>4</v>
      </c>
      <c r="F310" s="158">
        <v>1</v>
      </c>
      <c r="G310" s="158">
        <v>3</v>
      </c>
    </row>
    <row r="311" spans="1:7" s="92" customFormat="1">
      <c r="A311" s="100">
        <v>302</v>
      </c>
      <c r="B311" s="163" t="s">
        <v>32</v>
      </c>
      <c r="C311" s="159" t="s">
        <v>263</v>
      </c>
      <c r="D311" s="161">
        <v>46100</v>
      </c>
      <c r="E311" s="159">
        <v>19</v>
      </c>
      <c r="F311" s="159">
        <v>4</v>
      </c>
      <c r="G311" s="159">
        <v>15</v>
      </c>
    </row>
    <row r="312" spans="1:7" s="92" customFormat="1">
      <c r="A312" s="100">
        <v>303</v>
      </c>
      <c r="B312" s="162" t="s">
        <v>210</v>
      </c>
      <c r="C312" s="158" t="s">
        <v>225</v>
      </c>
      <c r="D312" s="160">
        <v>46101</v>
      </c>
      <c r="E312" s="158">
        <v>6</v>
      </c>
      <c r="F312" s="158">
        <v>2</v>
      </c>
      <c r="G312" s="158">
        <v>4</v>
      </c>
    </row>
    <row r="313" spans="1:7" s="92" customFormat="1">
      <c r="A313" s="100">
        <v>304</v>
      </c>
      <c r="B313" s="163" t="s">
        <v>144</v>
      </c>
      <c r="C313" s="159" t="s">
        <v>223</v>
      </c>
      <c r="D313" s="161">
        <v>46101</v>
      </c>
      <c r="E313" s="159">
        <v>5</v>
      </c>
      <c r="F313" s="159">
        <v>3</v>
      </c>
      <c r="G313" s="159">
        <v>2</v>
      </c>
    </row>
    <row r="314" spans="1:7" s="92" customFormat="1">
      <c r="A314" s="100">
        <v>305</v>
      </c>
      <c r="B314" s="162" t="s">
        <v>139</v>
      </c>
      <c r="C314" s="158" t="s">
        <v>237</v>
      </c>
      <c r="D314" s="160">
        <v>46101</v>
      </c>
      <c r="E314" s="158">
        <v>21</v>
      </c>
      <c r="F314" s="158">
        <v>3</v>
      </c>
      <c r="G314" s="158">
        <v>18</v>
      </c>
    </row>
    <row r="315" spans="1:7" s="92" customFormat="1">
      <c r="A315" s="100">
        <v>306</v>
      </c>
      <c r="B315" s="163" t="s">
        <v>211</v>
      </c>
      <c r="C315" s="159" t="s">
        <v>249</v>
      </c>
      <c r="D315" s="161">
        <v>46101</v>
      </c>
      <c r="E315" s="159">
        <v>3</v>
      </c>
      <c r="F315" s="159">
        <v>1</v>
      </c>
      <c r="G315" s="159">
        <v>2</v>
      </c>
    </row>
    <row r="316" spans="1:7" s="92" customFormat="1" ht="25.5">
      <c r="A316" s="100">
        <v>307</v>
      </c>
      <c r="B316" s="162" t="s">
        <v>214</v>
      </c>
      <c r="C316" s="158" t="s">
        <v>259</v>
      </c>
      <c r="D316" s="160">
        <v>46101</v>
      </c>
      <c r="E316" s="158">
        <v>13</v>
      </c>
      <c r="F316" s="158">
        <v>0</v>
      </c>
      <c r="G316" s="158">
        <v>13</v>
      </c>
    </row>
    <row r="317" spans="1:7" s="92" customFormat="1" ht="25.5">
      <c r="A317" s="100">
        <v>308</v>
      </c>
      <c r="B317" s="163" t="s">
        <v>214</v>
      </c>
      <c r="C317" s="159" t="s">
        <v>258</v>
      </c>
      <c r="D317" s="161">
        <v>46101</v>
      </c>
      <c r="E317" s="159">
        <v>1</v>
      </c>
      <c r="F317" s="159">
        <v>0</v>
      </c>
      <c r="G317" s="159">
        <v>1</v>
      </c>
    </row>
    <row r="318" spans="1:7" s="92" customFormat="1" ht="25.5">
      <c r="A318" s="100">
        <v>309</v>
      </c>
      <c r="B318" s="162" t="s">
        <v>150</v>
      </c>
      <c r="C318" s="158" t="s">
        <v>264</v>
      </c>
      <c r="D318" s="160">
        <v>46101</v>
      </c>
      <c r="E318" s="158">
        <v>1</v>
      </c>
      <c r="F318" s="158">
        <v>0</v>
      </c>
      <c r="G318" s="158">
        <v>1</v>
      </c>
    </row>
    <row r="319" spans="1:7" s="92" customFormat="1">
      <c r="A319" s="100">
        <v>310</v>
      </c>
      <c r="B319" s="163" t="s">
        <v>144</v>
      </c>
      <c r="C319" s="159" t="s">
        <v>223</v>
      </c>
      <c r="D319" s="161">
        <v>46104</v>
      </c>
      <c r="E319" s="159">
        <v>6</v>
      </c>
      <c r="F319" s="159">
        <v>1</v>
      </c>
      <c r="G319" s="159">
        <v>5</v>
      </c>
    </row>
    <row r="320" spans="1:7" s="92" customFormat="1">
      <c r="A320" s="100">
        <v>311</v>
      </c>
      <c r="B320" s="162" t="s">
        <v>139</v>
      </c>
      <c r="C320" s="158" t="s">
        <v>237</v>
      </c>
      <c r="D320" s="160">
        <v>46104</v>
      </c>
      <c r="E320" s="158">
        <v>2</v>
      </c>
      <c r="F320" s="158">
        <v>1</v>
      </c>
      <c r="G320" s="158">
        <v>1</v>
      </c>
    </row>
    <row r="321" spans="1:7" s="92" customFormat="1" ht="25.5">
      <c r="A321" s="100">
        <v>312</v>
      </c>
      <c r="B321" s="163" t="s">
        <v>132</v>
      </c>
      <c r="C321" s="159" t="s">
        <v>243</v>
      </c>
      <c r="D321" s="161">
        <v>46104</v>
      </c>
      <c r="E321" s="159">
        <v>1</v>
      </c>
      <c r="F321" s="159">
        <v>0</v>
      </c>
      <c r="G321" s="159">
        <v>1</v>
      </c>
    </row>
    <row r="322" spans="1:7" s="92" customFormat="1" ht="25.5">
      <c r="A322" s="100">
        <v>313</v>
      </c>
      <c r="B322" s="162" t="s">
        <v>150</v>
      </c>
      <c r="C322" s="158" t="s">
        <v>264</v>
      </c>
      <c r="D322" s="160">
        <v>46104</v>
      </c>
      <c r="E322" s="158">
        <v>11</v>
      </c>
      <c r="F322" s="158">
        <v>5</v>
      </c>
      <c r="G322" s="158">
        <v>6</v>
      </c>
    </row>
    <row r="323" spans="1:7" s="92" customFormat="1" ht="25.5">
      <c r="A323" s="100">
        <v>314</v>
      </c>
      <c r="B323" s="163" t="s">
        <v>216</v>
      </c>
      <c r="C323" s="159" t="s">
        <v>270</v>
      </c>
      <c r="D323" s="161">
        <v>46104</v>
      </c>
      <c r="E323" s="159">
        <v>5</v>
      </c>
      <c r="F323" s="159">
        <v>2</v>
      </c>
      <c r="G323" s="159">
        <v>3</v>
      </c>
    </row>
    <row r="324" spans="1:7" s="92" customFormat="1">
      <c r="A324" s="100">
        <v>315</v>
      </c>
      <c r="B324" s="162" t="s">
        <v>26</v>
      </c>
      <c r="C324" s="158" t="s">
        <v>221</v>
      </c>
      <c r="D324" s="160">
        <v>46105</v>
      </c>
      <c r="E324" s="158">
        <v>1</v>
      </c>
      <c r="F324" s="158">
        <v>0</v>
      </c>
      <c r="G324" s="158">
        <v>1</v>
      </c>
    </row>
    <row r="325" spans="1:7" s="92" customFormat="1">
      <c r="A325" s="100">
        <v>316</v>
      </c>
      <c r="B325" s="163" t="s">
        <v>210</v>
      </c>
      <c r="C325" s="159" t="s">
        <v>225</v>
      </c>
      <c r="D325" s="161">
        <v>46105</v>
      </c>
      <c r="E325" s="159">
        <v>28</v>
      </c>
      <c r="F325" s="159">
        <v>20</v>
      </c>
      <c r="G325" s="159">
        <v>8</v>
      </c>
    </row>
    <row r="326" spans="1:7" s="92" customFormat="1">
      <c r="A326" s="100">
        <v>317</v>
      </c>
      <c r="B326" s="162" t="s">
        <v>126</v>
      </c>
      <c r="C326" s="158" t="s">
        <v>224</v>
      </c>
      <c r="D326" s="160">
        <v>46105</v>
      </c>
      <c r="E326" s="158">
        <v>30</v>
      </c>
      <c r="F326" s="158">
        <v>13</v>
      </c>
      <c r="G326" s="158">
        <v>17</v>
      </c>
    </row>
    <row r="327" spans="1:7" s="92" customFormat="1">
      <c r="A327" s="100">
        <v>318</v>
      </c>
      <c r="B327" s="163" t="s">
        <v>144</v>
      </c>
      <c r="C327" s="159" t="s">
        <v>223</v>
      </c>
      <c r="D327" s="161">
        <v>46105</v>
      </c>
      <c r="E327" s="159">
        <v>3</v>
      </c>
      <c r="F327" s="159">
        <v>0</v>
      </c>
      <c r="G327" s="159">
        <v>3</v>
      </c>
    </row>
    <row r="328" spans="1:7" s="92" customFormat="1" ht="25.5">
      <c r="A328" s="100">
        <v>319</v>
      </c>
      <c r="B328" s="162" t="s">
        <v>132</v>
      </c>
      <c r="C328" s="158" t="s">
        <v>243</v>
      </c>
      <c r="D328" s="160">
        <v>46105</v>
      </c>
      <c r="E328" s="158">
        <v>26</v>
      </c>
      <c r="F328" s="158">
        <v>8</v>
      </c>
      <c r="G328" s="158">
        <v>18</v>
      </c>
    </row>
    <row r="329" spans="1:7" s="92" customFormat="1">
      <c r="A329" s="100">
        <v>320</v>
      </c>
      <c r="B329" s="163" t="s">
        <v>195</v>
      </c>
      <c r="C329" s="159" t="s">
        <v>247</v>
      </c>
      <c r="D329" s="161">
        <v>46105</v>
      </c>
      <c r="E329" s="159">
        <v>6</v>
      </c>
      <c r="F329" s="159">
        <v>0</v>
      </c>
      <c r="G329" s="159">
        <v>6</v>
      </c>
    </row>
    <row r="330" spans="1:7" s="92" customFormat="1" ht="25.5">
      <c r="A330" s="100">
        <v>321</v>
      </c>
      <c r="B330" s="162" t="s">
        <v>214</v>
      </c>
      <c r="C330" s="158" t="s">
        <v>258</v>
      </c>
      <c r="D330" s="160">
        <v>46105</v>
      </c>
      <c r="E330" s="158">
        <v>1</v>
      </c>
      <c r="F330" s="158">
        <v>1</v>
      </c>
      <c r="G330" s="158">
        <v>0</v>
      </c>
    </row>
    <row r="331" spans="1:7" s="92" customFormat="1" ht="25.5">
      <c r="A331" s="100">
        <v>322</v>
      </c>
      <c r="B331" s="163" t="s">
        <v>150</v>
      </c>
      <c r="C331" s="159" t="s">
        <v>264</v>
      </c>
      <c r="D331" s="161">
        <v>46105</v>
      </c>
      <c r="E331" s="159">
        <v>2</v>
      </c>
      <c r="F331" s="159">
        <v>1</v>
      </c>
      <c r="G331" s="159">
        <v>1</v>
      </c>
    </row>
    <row r="332" spans="1:7" s="92" customFormat="1">
      <c r="A332" s="100">
        <v>323</v>
      </c>
      <c r="B332" s="162" t="s">
        <v>26</v>
      </c>
      <c r="C332" s="158" t="s">
        <v>220</v>
      </c>
      <c r="D332" s="160">
        <v>46106</v>
      </c>
      <c r="E332" s="158">
        <v>21</v>
      </c>
      <c r="F332" s="158">
        <v>8</v>
      </c>
      <c r="G332" s="158">
        <v>13</v>
      </c>
    </row>
    <row r="333" spans="1:7" s="92" customFormat="1">
      <c r="A333" s="100">
        <v>324</v>
      </c>
      <c r="B333" s="163" t="s">
        <v>26</v>
      </c>
      <c r="C333" s="159" t="s">
        <v>221</v>
      </c>
      <c r="D333" s="161">
        <v>46106</v>
      </c>
      <c r="E333" s="159">
        <v>10</v>
      </c>
      <c r="F333" s="159">
        <v>3</v>
      </c>
      <c r="G333" s="159">
        <v>7</v>
      </c>
    </row>
    <row r="334" spans="1:7" s="92" customFormat="1" ht="25.5">
      <c r="A334" s="100">
        <v>325</v>
      </c>
      <c r="B334" s="162" t="s">
        <v>132</v>
      </c>
      <c r="C334" s="158" t="s">
        <v>239</v>
      </c>
      <c r="D334" s="160">
        <v>46106</v>
      </c>
      <c r="E334" s="158">
        <v>8</v>
      </c>
      <c r="F334" s="158">
        <v>2</v>
      </c>
      <c r="G334" s="158">
        <v>7</v>
      </c>
    </row>
    <row r="335" spans="1:7" s="92" customFormat="1" ht="25.5">
      <c r="A335" s="100">
        <v>326</v>
      </c>
      <c r="B335" s="163" t="s">
        <v>132</v>
      </c>
      <c r="C335" s="159" t="s">
        <v>244</v>
      </c>
      <c r="D335" s="161">
        <v>46106</v>
      </c>
      <c r="E335" s="159">
        <v>25</v>
      </c>
      <c r="F335" s="159">
        <v>8</v>
      </c>
      <c r="G335" s="159">
        <v>17</v>
      </c>
    </row>
    <row r="336" spans="1:7" s="92" customFormat="1">
      <c r="A336" s="100">
        <v>327</v>
      </c>
      <c r="B336" s="162" t="s">
        <v>195</v>
      </c>
      <c r="C336" s="158" t="s">
        <v>247</v>
      </c>
      <c r="D336" s="160">
        <v>46106</v>
      </c>
      <c r="E336" s="158">
        <v>3</v>
      </c>
      <c r="F336" s="158">
        <v>1</v>
      </c>
      <c r="G336" s="158">
        <v>2</v>
      </c>
    </row>
    <row r="337" spans="1:7" s="92" customFormat="1" ht="25.5">
      <c r="A337" s="100">
        <v>328</v>
      </c>
      <c r="B337" s="163" t="s">
        <v>214</v>
      </c>
      <c r="C337" s="159" t="s">
        <v>258</v>
      </c>
      <c r="D337" s="161">
        <v>46106</v>
      </c>
      <c r="E337" s="159">
        <v>9</v>
      </c>
      <c r="F337" s="159">
        <v>1</v>
      </c>
      <c r="G337" s="159">
        <v>6</v>
      </c>
    </row>
    <row r="338" spans="1:7" s="92" customFormat="1">
      <c r="A338" s="100">
        <v>329</v>
      </c>
      <c r="B338" s="162" t="s">
        <v>215</v>
      </c>
      <c r="C338" s="158" t="s">
        <v>266</v>
      </c>
      <c r="D338" s="160">
        <v>46106</v>
      </c>
      <c r="E338" s="158">
        <v>2</v>
      </c>
      <c r="F338" s="158">
        <v>1</v>
      </c>
      <c r="G338" s="158">
        <v>1</v>
      </c>
    </row>
    <row r="339" spans="1:7" s="92" customFormat="1" ht="25.5">
      <c r="A339" s="100">
        <v>330</v>
      </c>
      <c r="B339" s="163" t="s">
        <v>216</v>
      </c>
      <c r="C339" s="159" t="s">
        <v>271</v>
      </c>
      <c r="D339" s="161">
        <v>46106</v>
      </c>
      <c r="E339" s="159">
        <v>9</v>
      </c>
      <c r="F339" s="159">
        <v>1</v>
      </c>
      <c r="G339" s="159">
        <v>8</v>
      </c>
    </row>
    <row r="340" spans="1:7" s="92" customFormat="1">
      <c r="A340" s="100">
        <v>331</v>
      </c>
      <c r="B340" s="162" t="s">
        <v>26</v>
      </c>
      <c r="C340" s="158" t="s">
        <v>221</v>
      </c>
      <c r="D340" s="160">
        <v>46107</v>
      </c>
      <c r="E340" s="158">
        <v>7</v>
      </c>
      <c r="F340" s="158">
        <v>3</v>
      </c>
      <c r="G340" s="158">
        <v>4</v>
      </c>
    </row>
    <row r="341" spans="1:7" s="92" customFormat="1" ht="25.5">
      <c r="A341" s="100">
        <v>332</v>
      </c>
      <c r="B341" s="163" t="s">
        <v>133</v>
      </c>
      <c r="C341" s="159" t="s">
        <v>229</v>
      </c>
      <c r="D341" s="161">
        <v>46107</v>
      </c>
      <c r="E341" s="159">
        <v>31</v>
      </c>
      <c r="F341" s="159">
        <v>16</v>
      </c>
      <c r="G341" s="159">
        <v>15</v>
      </c>
    </row>
    <row r="342" spans="1:7" s="92" customFormat="1">
      <c r="A342" s="100">
        <v>333</v>
      </c>
      <c r="B342" s="162" t="s">
        <v>195</v>
      </c>
      <c r="C342" s="158" t="s">
        <v>247</v>
      </c>
      <c r="D342" s="160">
        <v>46107</v>
      </c>
      <c r="E342" s="158">
        <v>15</v>
      </c>
      <c r="F342" s="158">
        <v>4</v>
      </c>
      <c r="G342" s="158">
        <v>11</v>
      </c>
    </row>
    <row r="343" spans="1:7" s="92" customFormat="1" ht="25.5">
      <c r="A343" s="100">
        <v>334</v>
      </c>
      <c r="B343" s="163" t="s">
        <v>214</v>
      </c>
      <c r="C343" s="159" t="s">
        <v>258</v>
      </c>
      <c r="D343" s="161">
        <v>46107</v>
      </c>
      <c r="E343" s="159">
        <v>5</v>
      </c>
      <c r="F343" s="159">
        <v>2</v>
      </c>
      <c r="G343" s="159">
        <v>3</v>
      </c>
    </row>
    <row r="344" spans="1:7" s="92" customFormat="1">
      <c r="A344" s="100">
        <v>335</v>
      </c>
      <c r="B344" s="162" t="s">
        <v>215</v>
      </c>
      <c r="C344" s="158" t="s">
        <v>266</v>
      </c>
      <c r="D344" s="160">
        <v>46107</v>
      </c>
      <c r="E344" s="158">
        <v>4</v>
      </c>
      <c r="F344" s="158">
        <v>1</v>
      </c>
      <c r="G344" s="158">
        <v>3</v>
      </c>
    </row>
    <row r="345" spans="1:7" s="92" customFormat="1" ht="25.5">
      <c r="A345" s="100">
        <v>336</v>
      </c>
      <c r="B345" s="163" t="s">
        <v>137</v>
      </c>
      <c r="C345" s="159" t="s">
        <v>267</v>
      </c>
      <c r="D345" s="161">
        <v>46107</v>
      </c>
      <c r="E345" s="159">
        <v>8</v>
      </c>
      <c r="F345" s="159">
        <v>2</v>
      </c>
      <c r="G345" s="159">
        <v>6</v>
      </c>
    </row>
    <row r="346" spans="1:7" s="92" customFormat="1">
      <c r="A346" s="100">
        <v>337</v>
      </c>
      <c r="B346" s="162" t="s">
        <v>134</v>
      </c>
      <c r="C346" s="158" t="s">
        <v>268</v>
      </c>
      <c r="D346" s="160">
        <v>46107</v>
      </c>
      <c r="E346" s="158">
        <v>31</v>
      </c>
      <c r="F346" s="158">
        <v>4</v>
      </c>
      <c r="G346" s="158">
        <v>27</v>
      </c>
    </row>
    <row r="347" spans="1:7" s="92" customFormat="1">
      <c r="A347" s="100">
        <v>338</v>
      </c>
      <c r="B347" s="163" t="s">
        <v>26</v>
      </c>
      <c r="C347" s="159" t="s">
        <v>221</v>
      </c>
      <c r="D347" s="161">
        <v>46108</v>
      </c>
      <c r="E347" s="159">
        <v>6</v>
      </c>
      <c r="F347" s="159">
        <v>5</v>
      </c>
      <c r="G347" s="159">
        <v>1</v>
      </c>
    </row>
    <row r="348" spans="1:7" s="92" customFormat="1">
      <c r="A348" s="100">
        <v>339</v>
      </c>
      <c r="B348" s="162" t="s">
        <v>195</v>
      </c>
      <c r="C348" s="158" t="s">
        <v>247</v>
      </c>
      <c r="D348" s="160">
        <v>46108</v>
      </c>
      <c r="E348" s="158">
        <v>8</v>
      </c>
      <c r="F348" s="158">
        <v>3</v>
      </c>
      <c r="G348" s="158">
        <v>5</v>
      </c>
    </row>
    <row r="349" spans="1:7" s="92" customFormat="1" ht="25.5">
      <c r="A349" s="100">
        <v>340</v>
      </c>
      <c r="B349" s="163" t="s">
        <v>214</v>
      </c>
      <c r="C349" s="159" t="s">
        <v>258</v>
      </c>
      <c r="D349" s="161">
        <v>46108</v>
      </c>
      <c r="E349" s="159">
        <v>112</v>
      </c>
      <c r="F349" s="159">
        <v>38</v>
      </c>
      <c r="G349" s="159">
        <v>71</v>
      </c>
    </row>
    <row r="350" spans="1:7" s="92" customFormat="1">
      <c r="A350" s="100">
        <v>341</v>
      </c>
      <c r="B350" s="162" t="s">
        <v>215</v>
      </c>
      <c r="C350" s="158" t="s">
        <v>266</v>
      </c>
      <c r="D350" s="160">
        <v>46108</v>
      </c>
      <c r="E350" s="158">
        <v>27</v>
      </c>
      <c r="F350" s="158">
        <v>9</v>
      </c>
      <c r="G350" s="158">
        <v>18</v>
      </c>
    </row>
    <row r="351" spans="1:7" s="92" customFormat="1" ht="25.5">
      <c r="A351" s="100">
        <v>342</v>
      </c>
      <c r="B351" s="163" t="s">
        <v>137</v>
      </c>
      <c r="C351" s="159" t="s">
        <v>267</v>
      </c>
      <c r="D351" s="161">
        <v>46108</v>
      </c>
      <c r="E351" s="159">
        <v>5</v>
      </c>
      <c r="F351" s="159">
        <v>2</v>
      </c>
      <c r="G351" s="159">
        <v>3</v>
      </c>
    </row>
    <row r="352" spans="1:7" s="92" customFormat="1">
      <c r="A352" s="100">
        <v>343</v>
      </c>
      <c r="B352" s="162" t="s">
        <v>139</v>
      </c>
      <c r="C352" s="158" t="s">
        <v>237</v>
      </c>
      <c r="D352" s="160">
        <v>46111</v>
      </c>
      <c r="E352" s="158">
        <v>1</v>
      </c>
      <c r="F352" s="158">
        <v>1</v>
      </c>
      <c r="G352" s="158">
        <v>0</v>
      </c>
    </row>
    <row r="353" spans="1:7" s="92" customFormat="1" ht="25.5">
      <c r="A353" s="100">
        <v>344</v>
      </c>
      <c r="B353" s="163" t="s">
        <v>132</v>
      </c>
      <c r="C353" s="159" t="s">
        <v>239</v>
      </c>
      <c r="D353" s="161">
        <v>46111</v>
      </c>
      <c r="E353" s="159">
        <v>10</v>
      </c>
      <c r="F353" s="159">
        <v>2</v>
      </c>
      <c r="G353" s="159">
        <v>8</v>
      </c>
    </row>
    <row r="354" spans="1:7" s="92" customFormat="1">
      <c r="A354" s="100">
        <v>345</v>
      </c>
      <c r="B354" s="162" t="s">
        <v>212</v>
      </c>
      <c r="C354" s="158" t="s">
        <v>250</v>
      </c>
      <c r="D354" s="160">
        <v>46111</v>
      </c>
      <c r="E354" s="158">
        <v>33</v>
      </c>
      <c r="F354" s="158">
        <v>12</v>
      </c>
      <c r="G354" s="158">
        <v>21</v>
      </c>
    </row>
    <row r="355" spans="1:7" s="92" customFormat="1">
      <c r="A355" s="100">
        <v>346</v>
      </c>
      <c r="B355" s="163" t="s">
        <v>176</v>
      </c>
      <c r="C355" s="159" t="s">
        <v>255</v>
      </c>
      <c r="D355" s="161">
        <v>46111</v>
      </c>
      <c r="E355" s="159">
        <v>12</v>
      </c>
      <c r="F355" s="159">
        <v>2</v>
      </c>
      <c r="G355" s="159">
        <v>10</v>
      </c>
    </row>
    <row r="356" spans="1:7" s="92" customFormat="1">
      <c r="A356" s="100">
        <v>347</v>
      </c>
      <c r="B356" s="162" t="s">
        <v>26</v>
      </c>
      <c r="C356" s="158" t="s">
        <v>222</v>
      </c>
      <c r="D356" s="160">
        <v>46112</v>
      </c>
      <c r="E356" s="158">
        <v>3</v>
      </c>
      <c r="F356" s="158">
        <v>3</v>
      </c>
      <c r="G356" s="158">
        <v>0</v>
      </c>
    </row>
    <row r="357" spans="1:7" s="92" customFormat="1">
      <c r="A357" s="100">
        <v>348</v>
      </c>
      <c r="B357" s="163" t="s">
        <v>212</v>
      </c>
      <c r="C357" s="159" t="s">
        <v>250</v>
      </c>
      <c r="D357" s="161">
        <v>46112</v>
      </c>
      <c r="E357" s="159">
        <v>2</v>
      </c>
      <c r="F357" s="159">
        <v>1</v>
      </c>
      <c r="G357" s="159">
        <v>1</v>
      </c>
    </row>
    <row r="358" spans="1:7" s="92" customFormat="1">
      <c r="A358" s="100">
        <v>349</v>
      </c>
      <c r="B358" s="162" t="s">
        <v>176</v>
      </c>
      <c r="C358" s="158" t="s">
        <v>255</v>
      </c>
      <c r="D358" s="160">
        <v>46112</v>
      </c>
      <c r="E358" s="158">
        <v>8</v>
      </c>
      <c r="F358" s="158">
        <v>1</v>
      </c>
      <c r="G358" s="158">
        <v>7</v>
      </c>
    </row>
    <row r="359" spans="1:7">
      <c r="A359" s="411" t="s">
        <v>5</v>
      </c>
      <c r="B359" s="412"/>
      <c r="C359" s="91"/>
      <c r="D359" s="85"/>
      <c r="E359" s="84">
        <f>SUM(E10:E358)</f>
        <v>3682</v>
      </c>
      <c r="F359" s="84">
        <f>SUM(F10:F358)</f>
        <v>1325</v>
      </c>
      <c r="G359" s="84">
        <f>SUM(G10:G358)</f>
        <v>2353</v>
      </c>
    </row>
    <row r="360" spans="1:7" ht="20.25">
      <c r="A360" s="409" t="str">
        <f>CONCATENATE("Total de Registros: ",COUNTA(C10:C358))</f>
        <v>Total de Registros: 349</v>
      </c>
      <c r="B360" s="409"/>
      <c r="C360" s="23"/>
      <c r="D360" s="18"/>
      <c r="E360" s="23"/>
      <c r="F360" s="23"/>
      <c r="G360" s="23"/>
    </row>
    <row r="361" spans="1:7" ht="12.75" customHeight="1">
      <c r="A361" s="410" t="s">
        <v>334</v>
      </c>
      <c r="B361" s="410"/>
      <c r="C361" s="410"/>
      <c r="D361" s="410"/>
      <c r="E361" s="410"/>
      <c r="F361" s="151"/>
      <c r="G361" s="151"/>
    </row>
    <row r="362" spans="1:7">
      <c r="A362" t="s">
        <v>157</v>
      </c>
    </row>
  </sheetData>
  <mergeCells count="12">
    <mergeCell ref="A1:G1"/>
    <mergeCell ref="A2:G2"/>
    <mergeCell ref="A360:B360"/>
    <mergeCell ref="A361:E361"/>
    <mergeCell ref="A359:B359"/>
    <mergeCell ref="A8:B8"/>
    <mergeCell ref="E8:F8"/>
    <mergeCell ref="A3:G3"/>
    <mergeCell ref="A4:G4"/>
    <mergeCell ref="A5:G5"/>
    <mergeCell ref="A6:G6"/>
    <mergeCell ref="A7:G7"/>
  </mergeCells>
  <pageMargins left="0.70866141732283472" right="0.70866141732283472" top="0.74803149606299213" bottom="0.74803149606299213" header="0.31496062992125984" footer="0.31496062992125984"/>
  <pageSetup scale="67" fitToHeight="0" orientation="portrait" r:id="rId1"/>
  <rowBreaks count="1" manualBreakCount="1">
    <brk id="82"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BAE8A-D1B5-4B53-B4DB-10EF58E3D19D}">
  <dimension ref="A1:K367"/>
  <sheetViews>
    <sheetView topLeftCell="A2" zoomScaleNormal="100" zoomScaleSheetLayoutView="70" workbookViewId="0">
      <selection activeCell="A4" sqref="A4:K4"/>
    </sheetView>
  </sheetViews>
  <sheetFormatPr baseColWidth="10" defaultColWidth="12" defaultRowHeight="15"/>
  <cols>
    <col min="1" max="1" width="58.33203125" style="164" customWidth="1"/>
    <col min="2" max="2" width="14" style="164" customWidth="1"/>
    <col min="3" max="3" width="21.83203125" style="164" customWidth="1"/>
    <col min="4" max="4" width="21.1640625" style="164" customWidth="1"/>
    <col min="5" max="5" width="15.1640625" style="164" customWidth="1"/>
    <col min="6" max="6" width="14.6640625" style="164" customWidth="1"/>
    <col min="7" max="7" width="19" style="164" customWidth="1"/>
    <col min="8" max="8" width="28.5" style="164" customWidth="1"/>
    <col min="9" max="10" width="12" style="164"/>
    <col min="11" max="11" width="18.1640625" style="164" bestFit="1" customWidth="1"/>
    <col min="12" max="16384" width="12" style="164"/>
  </cols>
  <sheetData>
    <row r="1" spans="1:11" hidden="1">
      <c r="A1" s="104"/>
      <c r="B1" s="102"/>
      <c r="C1" s="102"/>
      <c r="D1" s="102"/>
      <c r="E1" s="102"/>
      <c r="F1" s="102"/>
      <c r="G1" s="102"/>
      <c r="H1" s="102"/>
    </row>
    <row r="2" spans="1:11" ht="97.9" customHeight="1">
      <c r="A2" s="419"/>
      <c r="B2" s="419"/>
      <c r="C2" s="419"/>
      <c r="D2" s="419"/>
      <c r="E2" s="419"/>
      <c r="F2" s="419"/>
      <c r="G2" s="419"/>
      <c r="H2" s="419"/>
      <c r="I2" s="419"/>
      <c r="J2" s="419"/>
      <c r="K2" s="419"/>
    </row>
    <row r="3" spans="1:11" ht="16.5">
      <c r="A3" s="434" t="s">
        <v>35</v>
      </c>
      <c r="B3" s="434"/>
      <c r="C3" s="434"/>
      <c r="D3" s="434"/>
      <c r="E3" s="434"/>
      <c r="F3" s="434"/>
      <c r="G3" s="434"/>
      <c r="H3" s="434"/>
      <c r="I3" s="434"/>
      <c r="J3" s="434"/>
      <c r="K3" s="434"/>
    </row>
    <row r="4" spans="1:11" ht="16.5">
      <c r="A4" s="434" t="s">
        <v>344</v>
      </c>
      <c r="B4" s="434"/>
      <c r="C4" s="434"/>
      <c r="D4" s="434"/>
      <c r="E4" s="434"/>
      <c r="F4" s="434"/>
      <c r="G4" s="434"/>
      <c r="H4" s="434"/>
      <c r="I4" s="434"/>
      <c r="J4" s="434"/>
      <c r="K4" s="434"/>
    </row>
    <row r="5" spans="1:11" ht="16.5">
      <c r="A5" s="434" t="s">
        <v>123</v>
      </c>
      <c r="B5" s="434"/>
      <c r="C5" s="434"/>
      <c r="D5" s="434"/>
      <c r="E5" s="434"/>
      <c r="F5" s="434"/>
      <c r="G5" s="434"/>
      <c r="H5" s="434"/>
      <c r="I5" s="434"/>
      <c r="J5" s="434"/>
      <c r="K5" s="434"/>
    </row>
    <row r="6" spans="1:11" ht="16.5">
      <c r="A6" s="434" t="s">
        <v>207</v>
      </c>
      <c r="B6" s="434"/>
      <c r="C6" s="434"/>
      <c r="D6" s="434"/>
      <c r="E6" s="434"/>
      <c r="F6" s="434"/>
      <c r="G6" s="434"/>
      <c r="H6" s="434"/>
      <c r="I6" s="434"/>
      <c r="J6" s="434"/>
      <c r="K6" s="434"/>
    </row>
    <row r="7" spans="1:11">
      <c r="A7" s="431" t="s">
        <v>345</v>
      </c>
      <c r="B7" s="432"/>
      <c r="C7" s="432"/>
      <c r="D7" s="432"/>
      <c r="E7" s="432"/>
      <c r="F7" s="432"/>
      <c r="G7" s="432"/>
      <c r="H7" s="432"/>
    </row>
    <row r="8" spans="1:11">
      <c r="A8" s="433" t="s">
        <v>347</v>
      </c>
      <c r="B8" s="419"/>
      <c r="C8" s="419"/>
      <c r="D8" s="145"/>
      <c r="E8" s="145"/>
      <c r="F8" s="149"/>
      <c r="G8" s="148" t="s">
        <v>0</v>
      </c>
      <c r="H8" s="150" t="s">
        <v>346</v>
      </c>
    </row>
    <row r="10" spans="1:11" ht="19.5" customHeight="1">
      <c r="A10" s="425" t="s">
        <v>140</v>
      </c>
      <c r="B10" s="424" t="s">
        <v>141</v>
      </c>
      <c r="C10" s="425" t="s">
        <v>34</v>
      </c>
      <c r="D10" s="424" t="s">
        <v>338</v>
      </c>
      <c r="E10" s="425" t="s">
        <v>39</v>
      </c>
      <c r="F10" s="425"/>
      <c r="G10" s="426" t="s">
        <v>339</v>
      </c>
      <c r="H10" s="424" t="s">
        <v>340</v>
      </c>
      <c r="I10" s="424" t="s">
        <v>341</v>
      </c>
      <c r="J10" s="424"/>
      <c r="K10" s="424"/>
    </row>
    <row r="11" spans="1:11" ht="79.5" customHeight="1">
      <c r="A11" s="425"/>
      <c r="B11" s="424"/>
      <c r="C11" s="425"/>
      <c r="D11" s="424"/>
      <c r="E11" s="165" t="s">
        <v>14</v>
      </c>
      <c r="F11" s="165" t="s">
        <v>13</v>
      </c>
      <c r="G11" s="426"/>
      <c r="H11" s="424"/>
      <c r="I11" s="166" t="s">
        <v>127</v>
      </c>
      <c r="J11" s="166" t="s">
        <v>128</v>
      </c>
      <c r="K11" s="166" t="s">
        <v>342</v>
      </c>
    </row>
    <row r="12" spans="1:11">
      <c r="A12" s="420" t="s">
        <v>139</v>
      </c>
      <c r="B12" s="168" t="str">
        <f>+MID($C12,1,7)</f>
        <v>FOA-150</v>
      </c>
      <c r="C12" s="168" t="s">
        <v>237</v>
      </c>
      <c r="D12" s="168">
        <v>21</v>
      </c>
      <c r="E12" s="168">
        <v>3</v>
      </c>
      <c r="F12" s="168">
        <v>18</v>
      </c>
      <c r="G12" s="423">
        <f>SUM(D12:D14)</f>
        <v>24</v>
      </c>
      <c r="H12" s="421">
        <v>24</v>
      </c>
      <c r="I12" s="422">
        <v>1</v>
      </c>
      <c r="J12" s="422">
        <v>39</v>
      </c>
      <c r="K12" s="422">
        <f>I12*J12</f>
        <v>39</v>
      </c>
    </row>
    <row r="13" spans="1:11">
      <c r="A13" s="420"/>
      <c r="B13" s="168" t="str">
        <f t="shared" ref="B13:B76" si="0">+MID($C13,1,7)</f>
        <v>FOA-150</v>
      </c>
      <c r="C13" s="168" t="s">
        <v>237</v>
      </c>
      <c r="D13" s="168">
        <v>2</v>
      </c>
      <c r="E13" s="168">
        <v>1</v>
      </c>
      <c r="F13" s="168">
        <v>1</v>
      </c>
      <c r="G13" s="423"/>
      <c r="H13" s="421"/>
      <c r="I13" s="422"/>
      <c r="J13" s="422"/>
      <c r="K13" s="422"/>
    </row>
    <row r="14" spans="1:11">
      <c r="A14" s="420"/>
      <c r="B14" s="168" t="str">
        <f t="shared" si="0"/>
        <v>FOA-150</v>
      </c>
      <c r="C14" s="168" t="s">
        <v>237</v>
      </c>
      <c r="D14" s="168">
        <v>1</v>
      </c>
      <c r="E14" s="168">
        <v>1</v>
      </c>
      <c r="F14" s="168">
        <v>0</v>
      </c>
      <c r="G14" s="423"/>
      <c r="H14" s="421"/>
      <c r="I14" s="422"/>
      <c r="J14" s="422"/>
      <c r="K14" s="422"/>
    </row>
    <row r="15" spans="1:11">
      <c r="A15" s="420" t="s">
        <v>143</v>
      </c>
      <c r="B15" s="168" t="str">
        <f>+MID($C18,1,7)</f>
        <v>FOT-242</v>
      </c>
      <c r="C15" s="168" t="s">
        <v>323</v>
      </c>
      <c r="D15" s="168">
        <v>33</v>
      </c>
      <c r="E15" s="168">
        <v>11</v>
      </c>
      <c r="F15" s="168">
        <v>22</v>
      </c>
      <c r="G15" s="168">
        <f>SUM(D15)</f>
        <v>33</v>
      </c>
      <c r="H15" s="421">
        <f>SUM(G15:G25)</f>
        <v>81</v>
      </c>
      <c r="I15" s="422">
        <v>3</v>
      </c>
      <c r="J15" s="422">
        <v>15</v>
      </c>
      <c r="K15" s="422">
        <f>I15*J15</f>
        <v>45</v>
      </c>
    </row>
    <row r="16" spans="1:11">
      <c r="A16" s="420"/>
      <c r="B16" s="168" t="str">
        <f t="shared" si="0"/>
        <v>FOT-242</v>
      </c>
      <c r="C16" s="168" t="s">
        <v>311</v>
      </c>
      <c r="D16" s="168">
        <v>2</v>
      </c>
      <c r="E16" s="168">
        <v>0</v>
      </c>
      <c r="F16" s="168">
        <v>2</v>
      </c>
      <c r="G16" s="423">
        <f>SUM(D16:D19)</f>
        <v>20</v>
      </c>
      <c r="H16" s="421"/>
      <c r="I16" s="422"/>
      <c r="J16" s="422"/>
      <c r="K16" s="422"/>
    </row>
    <row r="17" spans="1:11">
      <c r="A17" s="420"/>
      <c r="B17" s="168" t="str">
        <f t="shared" si="0"/>
        <v>FOT-242</v>
      </c>
      <c r="C17" s="168" t="s">
        <v>311</v>
      </c>
      <c r="D17" s="168">
        <v>8</v>
      </c>
      <c r="E17" s="168">
        <v>2</v>
      </c>
      <c r="F17" s="168">
        <v>6</v>
      </c>
      <c r="G17" s="423"/>
      <c r="H17" s="421"/>
      <c r="I17" s="422"/>
      <c r="J17" s="422"/>
      <c r="K17" s="422"/>
    </row>
    <row r="18" spans="1:11">
      <c r="A18" s="420"/>
      <c r="B18" s="168" t="str">
        <f>+MID($C15,1,7)</f>
        <v>FOT-242</v>
      </c>
      <c r="C18" s="168" t="s">
        <v>311</v>
      </c>
      <c r="D18" s="168">
        <v>9</v>
      </c>
      <c r="E18" s="168">
        <v>5</v>
      </c>
      <c r="F18" s="168">
        <v>4</v>
      </c>
      <c r="G18" s="423"/>
      <c r="H18" s="421"/>
      <c r="I18" s="422"/>
      <c r="J18" s="422"/>
      <c r="K18" s="422"/>
    </row>
    <row r="19" spans="1:11">
      <c r="A19" s="420"/>
      <c r="B19" s="168" t="str">
        <f t="shared" si="0"/>
        <v>FOT-242</v>
      </c>
      <c r="C19" s="168" t="s">
        <v>311</v>
      </c>
      <c r="D19" s="168">
        <v>1</v>
      </c>
      <c r="E19" s="168">
        <v>0</v>
      </c>
      <c r="F19" s="168">
        <v>1</v>
      </c>
      <c r="G19" s="423"/>
      <c r="H19" s="421"/>
      <c r="I19" s="422"/>
      <c r="J19" s="422"/>
      <c r="K19" s="422"/>
    </row>
    <row r="20" spans="1:11">
      <c r="A20" s="420"/>
      <c r="B20" s="168" t="str">
        <f t="shared" si="0"/>
        <v>FOT-242</v>
      </c>
      <c r="C20" s="168" t="s">
        <v>236</v>
      </c>
      <c r="D20" s="168">
        <v>4</v>
      </c>
      <c r="E20" s="168">
        <v>0</v>
      </c>
      <c r="F20" s="168">
        <v>4</v>
      </c>
      <c r="G20" s="423">
        <f>SUM(D20:D25)</f>
        <v>28</v>
      </c>
      <c r="H20" s="421"/>
      <c r="I20" s="422"/>
      <c r="J20" s="422"/>
      <c r="K20" s="422"/>
    </row>
    <row r="21" spans="1:11">
      <c r="A21" s="420"/>
      <c r="B21" s="168" t="str">
        <f t="shared" si="0"/>
        <v>FOT-242</v>
      </c>
      <c r="C21" s="168" t="s">
        <v>236</v>
      </c>
      <c r="D21" s="168">
        <v>1</v>
      </c>
      <c r="E21" s="168">
        <v>1</v>
      </c>
      <c r="F21" s="168">
        <v>0</v>
      </c>
      <c r="G21" s="423"/>
      <c r="H21" s="421"/>
      <c r="I21" s="422"/>
      <c r="J21" s="422"/>
      <c r="K21" s="422"/>
    </row>
    <row r="22" spans="1:11">
      <c r="A22" s="420"/>
      <c r="B22" s="168" t="str">
        <f t="shared" si="0"/>
        <v>FOT-242</v>
      </c>
      <c r="C22" s="168" t="s">
        <v>236</v>
      </c>
      <c r="D22" s="168">
        <v>4</v>
      </c>
      <c r="E22" s="168">
        <v>3</v>
      </c>
      <c r="F22" s="168">
        <v>1</v>
      </c>
      <c r="G22" s="423"/>
      <c r="H22" s="421"/>
      <c r="I22" s="422"/>
      <c r="J22" s="422"/>
      <c r="K22" s="422"/>
    </row>
    <row r="23" spans="1:11">
      <c r="A23" s="420"/>
      <c r="B23" s="168" t="str">
        <f t="shared" si="0"/>
        <v>FOT-242</v>
      </c>
      <c r="C23" s="168" t="s">
        <v>236</v>
      </c>
      <c r="D23" s="168">
        <v>5</v>
      </c>
      <c r="E23" s="168">
        <v>0</v>
      </c>
      <c r="F23" s="168">
        <v>5</v>
      </c>
      <c r="G23" s="423"/>
      <c r="H23" s="421"/>
      <c r="I23" s="422"/>
      <c r="J23" s="422"/>
      <c r="K23" s="422"/>
    </row>
    <row r="24" spans="1:11">
      <c r="A24" s="420"/>
      <c r="B24" s="168" t="str">
        <f t="shared" si="0"/>
        <v>FOT-242</v>
      </c>
      <c r="C24" s="168" t="s">
        <v>236</v>
      </c>
      <c r="D24" s="168">
        <v>3</v>
      </c>
      <c r="E24" s="168">
        <v>1</v>
      </c>
      <c r="F24" s="168">
        <v>2</v>
      </c>
      <c r="G24" s="423"/>
      <c r="H24" s="421"/>
      <c r="I24" s="422"/>
      <c r="J24" s="422"/>
      <c r="K24" s="422"/>
    </row>
    <row r="25" spans="1:11">
      <c r="A25" s="420"/>
      <c r="B25" s="168" t="str">
        <f t="shared" si="0"/>
        <v>FOT-242</v>
      </c>
      <c r="C25" s="168" t="s">
        <v>236</v>
      </c>
      <c r="D25" s="168">
        <v>11</v>
      </c>
      <c r="E25" s="168">
        <v>6</v>
      </c>
      <c r="F25" s="168">
        <v>5</v>
      </c>
      <c r="G25" s="423"/>
      <c r="H25" s="421"/>
      <c r="I25" s="422"/>
      <c r="J25" s="422"/>
      <c r="K25" s="422"/>
    </row>
    <row r="26" spans="1:11">
      <c r="A26" s="420" t="s">
        <v>101</v>
      </c>
      <c r="B26" s="168" t="str">
        <f t="shared" si="0"/>
        <v>FOT-126</v>
      </c>
      <c r="C26" s="168" t="s">
        <v>284</v>
      </c>
      <c r="D26" s="168">
        <v>29</v>
      </c>
      <c r="E26" s="168">
        <v>8</v>
      </c>
      <c r="F26" s="168">
        <v>21</v>
      </c>
      <c r="G26" s="422">
        <f>SUM(D26:D27)</f>
        <v>31</v>
      </c>
      <c r="H26" s="421">
        <f>SUM(G26:G33)</f>
        <v>89</v>
      </c>
      <c r="I26" s="421">
        <v>3</v>
      </c>
      <c r="J26" s="421">
        <v>15</v>
      </c>
      <c r="K26" s="421">
        <f>I26*J26</f>
        <v>45</v>
      </c>
    </row>
    <row r="27" spans="1:11">
      <c r="A27" s="420"/>
      <c r="B27" s="168" t="str">
        <f t="shared" si="0"/>
        <v>FOT-126</v>
      </c>
      <c r="C27" s="168" t="s">
        <v>284</v>
      </c>
      <c r="D27" s="168">
        <v>2</v>
      </c>
      <c r="E27" s="168">
        <v>0</v>
      </c>
      <c r="F27" s="168">
        <v>2</v>
      </c>
      <c r="G27" s="422"/>
      <c r="H27" s="421"/>
      <c r="I27" s="421"/>
      <c r="J27" s="421"/>
      <c r="K27" s="421"/>
    </row>
    <row r="28" spans="1:11">
      <c r="A28" s="420"/>
      <c r="B28" s="168" t="str">
        <f t="shared" si="0"/>
        <v>FOT-126</v>
      </c>
      <c r="C28" s="168" t="s">
        <v>318</v>
      </c>
      <c r="D28" s="168">
        <v>17</v>
      </c>
      <c r="E28" s="168">
        <v>3</v>
      </c>
      <c r="F28" s="168">
        <v>14</v>
      </c>
      <c r="G28" s="422">
        <f>SUM(D28:D30)</f>
        <v>24</v>
      </c>
      <c r="H28" s="421"/>
      <c r="I28" s="421"/>
      <c r="J28" s="421"/>
      <c r="K28" s="421"/>
    </row>
    <row r="29" spans="1:11">
      <c r="A29" s="420"/>
      <c r="B29" s="168" t="str">
        <f t="shared" si="0"/>
        <v>FOT-126</v>
      </c>
      <c r="C29" s="168" t="s">
        <v>318</v>
      </c>
      <c r="D29" s="168">
        <v>3</v>
      </c>
      <c r="E29" s="168">
        <v>1</v>
      </c>
      <c r="F29" s="168">
        <v>2</v>
      </c>
      <c r="G29" s="422"/>
      <c r="H29" s="421"/>
      <c r="I29" s="421"/>
      <c r="J29" s="421"/>
      <c r="K29" s="421"/>
    </row>
    <row r="30" spans="1:11">
      <c r="A30" s="420"/>
      <c r="B30" s="168" t="str">
        <f t="shared" si="0"/>
        <v>FOT-126</v>
      </c>
      <c r="C30" s="168" t="s">
        <v>318</v>
      </c>
      <c r="D30" s="168">
        <v>4</v>
      </c>
      <c r="E30" s="168">
        <v>3</v>
      </c>
      <c r="F30" s="168">
        <v>1</v>
      </c>
      <c r="G30" s="422"/>
      <c r="H30" s="421"/>
      <c r="I30" s="421"/>
      <c r="J30" s="421"/>
      <c r="K30" s="421"/>
    </row>
    <row r="31" spans="1:11">
      <c r="A31" s="420"/>
      <c r="B31" s="168" t="str">
        <f t="shared" si="0"/>
        <v>FOT-126</v>
      </c>
      <c r="C31" s="168" t="s">
        <v>240</v>
      </c>
      <c r="D31" s="168">
        <v>16</v>
      </c>
      <c r="E31" s="168">
        <v>4</v>
      </c>
      <c r="F31" s="168">
        <v>12</v>
      </c>
      <c r="G31" s="422">
        <f>SUM(D31:D33)</f>
        <v>34</v>
      </c>
      <c r="H31" s="421"/>
      <c r="I31" s="421"/>
      <c r="J31" s="421"/>
      <c r="K31" s="421"/>
    </row>
    <row r="32" spans="1:11">
      <c r="A32" s="420"/>
      <c r="B32" s="168" t="str">
        <f t="shared" si="0"/>
        <v>FOT-126</v>
      </c>
      <c r="C32" s="168" t="s">
        <v>240</v>
      </c>
      <c r="D32" s="168">
        <v>17</v>
      </c>
      <c r="E32" s="168">
        <v>7</v>
      </c>
      <c r="F32" s="168">
        <v>10</v>
      </c>
      <c r="G32" s="422"/>
      <c r="H32" s="421"/>
      <c r="I32" s="421"/>
      <c r="J32" s="421"/>
      <c r="K32" s="421"/>
    </row>
    <row r="33" spans="1:11">
      <c r="A33" s="420"/>
      <c r="B33" s="168" t="str">
        <f t="shared" si="0"/>
        <v>FOT-126</v>
      </c>
      <c r="C33" s="168" t="s">
        <v>240</v>
      </c>
      <c r="D33" s="168">
        <v>1</v>
      </c>
      <c r="E33" s="168">
        <v>1</v>
      </c>
      <c r="F33" s="168">
        <v>0</v>
      </c>
      <c r="G33" s="422"/>
      <c r="H33" s="421"/>
      <c r="I33" s="421"/>
      <c r="J33" s="421"/>
      <c r="K33" s="421"/>
    </row>
    <row r="34" spans="1:11">
      <c r="A34" s="420" t="s">
        <v>145</v>
      </c>
      <c r="B34" s="168" t="str">
        <f t="shared" si="0"/>
        <v>FOT-127</v>
      </c>
      <c r="C34" s="168" t="s">
        <v>234</v>
      </c>
      <c r="D34" s="168">
        <v>12</v>
      </c>
      <c r="E34" s="168">
        <v>1</v>
      </c>
      <c r="F34" s="168">
        <v>11</v>
      </c>
      <c r="G34" s="422">
        <f>SUM(D34:D35)</f>
        <v>15</v>
      </c>
      <c r="H34" s="422">
        <f>SUM(G34)</f>
        <v>15</v>
      </c>
      <c r="I34" s="422">
        <v>1</v>
      </c>
      <c r="J34" s="422">
        <v>15</v>
      </c>
      <c r="K34" s="422">
        <f>I34*J34</f>
        <v>15</v>
      </c>
    </row>
    <row r="35" spans="1:11">
      <c r="A35" s="420"/>
      <c r="B35" s="168" t="str">
        <f t="shared" si="0"/>
        <v>FOT-127</v>
      </c>
      <c r="C35" s="168" t="s">
        <v>234</v>
      </c>
      <c r="D35" s="168">
        <v>3</v>
      </c>
      <c r="E35" s="168">
        <v>1</v>
      </c>
      <c r="F35" s="168">
        <v>2</v>
      </c>
      <c r="G35" s="422"/>
      <c r="H35" s="422"/>
      <c r="I35" s="422"/>
      <c r="J35" s="422"/>
      <c r="K35" s="422"/>
    </row>
    <row r="36" spans="1:11">
      <c r="A36" s="420" t="s">
        <v>24</v>
      </c>
      <c r="B36" s="168" t="str">
        <f t="shared" si="0"/>
        <v>FOT-128</v>
      </c>
      <c r="C36" s="168" t="s">
        <v>309</v>
      </c>
      <c r="D36" s="168">
        <v>6</v>
      </c>
      <c r="E36" s="168">
        <v>1</v>
      </c>
      <c r="F36" s="168">
        <v>5</v>
      </c>
      <c r="G36" s="422">
        <f>SUM(D36:D42)</f>
        <v>24</v>
      </c>
      <c r="H36" s="421">
        <f>SUM(G36:G48)</f>
        <v>53</v>
      </c>
      <c r="I36" s="422">
        <v>2</v>
      </c>
      <c r="J36" s="422">
        <v>18</v>
      </c>
      <c r="K36" s="422">
        <f>I36*J36</f>
        <v>36</v>
      </c>
    </row>
    <row r="37" spans="1:11">
      <c r="A37" s="420"/>
      <c r="B37" s="168" t="str">
        <f t="shared" si="0"/>
        <v>FOT-128</v>
      </c>
      <c r="C37" s="168" t="s">
        <v>309</v>
      </c>
      <c r="D37" s="168">
        <v>3</v>
      </c>
      <c r="E37" s="168">
        <v>2</v>
      </c>
      <c r="F37" s="168">
        <v>1</v>
      </c>
      <c r="G37" s="422"/>
      <c r="H37" s="421"/>
      <c r="I37" s="422"/>
      <c r="J37" s="422"/>
      <c r="K37" s="422"/>
    </row>
    <row r="38" spans="1:11">
      <c r="A38" s="420"/>
      <c r="B38" s="168" t="str">
        <f t="shared" si="0"/>
        <v>FOT-128</v>
      </c>
      <c r="C38" s="168" t="s">
        <v>309</v>
      </c>
      <c r="D38" s="168">
        <v>6</v>
      </c>
      <c r="E38" s="168">
        <v>0</v>
      </c>
      <c r="F38" s="168">
        <v>6</v>
      </c>
      <c r="G38" s="422"/>
      <c r="H38" s="421"/>
      <c r="I38" s="422"/>
      <c r="J38" s="422"/>
      <c r="K38" s="422"/>
    </row>
    <row r="39" spans="1:11">
      <c r="A39" s="420"/>
      <c r="B39" s="168" t="str">
        <f t="shared" si="0"/>
        <v>FOT-128</v>
      </c>
      <c r="C39" s="168" t="s">
        <v>309</v>
      </c>
      <c r="D39" s="168">
        <v>2</v>
      </c>
      <c r="E39" s="168">
        <v>1</v>
      </c>
      <c r="F39" s="168">
        <v>1</v>
      </c>
      <c r="G39" s="422"/>
      <c r="H39" s="421"/>
      <c r="I39" s="422"/>
      <c r="J39" s="422"/>
      <c r="K39" s="422"/>
    </row>
    <row r="40" spans="1:11">
      <c r="A40" s="420"/>
      <c r="B40" s="168" t="str">
        <f t="shared" si="0"/>
        <v>FOT-128</v>
      </c>
      <c r="C40" s="168" t="s">
        <v>309</v>
      </c>
      <c r="D40" s="168">
        <v>3</v>
      </c>
      <c r="E40" s="168">
        <v>2</v>
      </c>
      <c r="F40" s="168">
        <v>1</v>
      </c>
      <c r="G40" s="422"/>
      <c r="H40" s="421"/>
      <c r="I40" s="422"/>
      <c r="J40" s="422"/>
      <c r="K40" s="422"/>
    </row>
    <row r="41" spans="1:11">
      <c r="A41" s="420"/>
      <c r="B41" s="168" t="str">
        <f t="shared" si="0"/>
        <v>FOT-128</v>
      </c>
      <c r="C41" s="168" t="s">
        <v>309</v>
      </c>
      <c r="D41" s="168">
        <v>1</v>
      </c>
      <c r="E41" s="168">
        <v>0</v>
      </c>
      <c r="F41" s="168">
        <v>1</v>
      </c>
      <c r="G41" s="422"/>
      <c r="H41" s="421"/>
      <c r="I41" s="422"/>
      <c r="J41" s="422"/>
      <c r="K41" s="422"/>
    </row>
    <row r="42" spans="1:11">
      <c r="A42" s="420"/>
      <c r="B42" s="168" t="str">
        <f t="shared" si="0"/>
        <v>FOT-128</v>
      </c>
      <c r="C42" s="168" t="s">
        <v>309</v>
      </c>
      <c r="D42" s="168">
        <v>3</v>
      </c>
      <c r="E42" s="168">
        <v>0</v>
      </c>
      <c r="F42" s="168">
        <v>3</v>
      </c>
      <c r="G42" s="422"/>
      <c r="H42" s="421"/>
      <c r="I42" s="422"/>
      <c r="J42" s="422"/>
      <c r="K42" s="422"/>
    </row>
    <row r="43" spans="1:11">
      <c r="A43" s="420"/>
      <c r="B43" s="168" t="str">
        <f t="shared" si="0"/>
        <v>FOT-128</v>
      </c>
      <c r="C43" s="168" t="s">
        <v>235</v>
      </c>
      <c r="D43" s="168">
        <v>9</v>
      </c>
      <c r="E43" s="168">
        <v>3</v>
      </c>
      <c r="F43" s="168">
        <v>6</v>
      </c>
      <c r="G43" s="422">
        <f>SUM(D43:D48)</f>
        <v>29</v>
      </c>
      <c r="H43" s="421"/>
      <c r="I43" s="422"/>
      <c r="J43" s="422"/>
      <c r="K43" s="422"/>
    </row>
    <row r="44" spans="1:11">
      <c r="A44" s="420"/>
      <c r="B44" s="168" t="str">
        <f t="shared" si="0"/>
        <v>FOT-128</v>
      </c>
      <c r="C44" s="168" t="s">
        <v>235</v>
      </c>
      <c r="D44" s="168">
        <v>4</v>
      </c>
      <c r="E44" s="168">
        <v>2</v>
      </c>
      <c r="F44" s="168">
        <v>2</v>
      </c>
      <c r="G44" s="422"/>
      <c r="H44" s="421"/>
      <c r="I44" s="422"/>
      <c r="J44" s="422"/>
      <c r="K44" s="422"/>
    </row>
    <row r="45" spans="1:11">
      <c r="A45" s="420"/>
      <c r="B45" s="168" t="str">
        <f t="shared" si="0"/>
        <v>FOT-128</v>
      </c>
      <c r="C45" s="168" t="s">
        <v>235</v>
      </c>
      <c r="D45" s="168">
        <v>1</v>
      </c>
      <c r="E45" s="168">
        <v>0</v>
      </c>
      <c r="F45" s="168">
        <v>1</v>
      </c>
      <c r="G45" s="422"/>
      <c r="H45" s="421"/>
      <c r="I45" s="422"/>
      <c r="J45" s="422"/>
      <c r="K45" s="422"/>
    </row>
    <row r="46" spans="1:11">
      <c r="A46" s="420"/>
      <c r="B46" s="168" t="str">
        <f t="shared" si="0"/>
        <v>FOT-128</v>
      </c>
      <c r="C46" s="168" t="s">
        <v>235</v>
      </c>
      <c r="D46" s="168">
        <v>3</v>
      </c>
      <c r="E46" s="168">
        <v>1</v>
      </c>
      <c r="F46" s="168">
        <v>2</v>
      </c>
      <c r="G46" s="422"/>
      <c r="H46" s="421"/>
      <c r="I46" s="422"/>
      <c r="J46" s="422"/>
      <c r="K46" s="422"/>
    </row>
    <row r="47" spans="1:11">
      <c r="A47" s="420"/>
      <c r="B47" s="168" t="str">
        <f t="shared" si="0"/>
        <v>FOT-128</v>
      </c>
      <c r="C47" s="168" t="s">
        <v>235</v>
      </c>
      <c r="D47" s="168">
        <v>1</v>
      </c>
      <c r="E47" s="168">
        <v>0</v>
      </c>
      <c r="F47" s="168">
        <v>1</v>
      </c>
      <c r="G47" s="422"/>
      <c r="H47" s="421"/>
      <c r="I47" s="422"/>
      <c r="J47" s="422"/>
      <c r="K47" s="422"/>
    </row>
    <row r="48" spans="1:11">
      <c r="A48" s="420"/>
      <c r="B48" s="168" t="str">
        <f t="shared" si="0"/>
        <v>FOT-128</v>
      </c>
      <c r="C48" s="168" t="s">
        <v>235</v>
      </c>
      <c r="D48" s="168">
        <v>11</v>
      </c>
      <c r="E48" s="168">
        <v>6</v>
      </c>
      <c r="F48" s="168">
        <v>5</v>
      </c>
      <c r="G48" s="422"/>
      <c r="H48" s="421"/>
      <c r="I48" s="422"/>
      <c r="J48" s="422"/>
      <c r="K48" s="422"/>
    </row>
    <row r="49" spans="1:11">
      <c r="A49" s="420" t="s">
        <v>131</v>
      </c>
      <c r="B49" s="168" t="str">
        <f t="shared" si="0"/>
        <v>FOT-130</v>
      </c>
      <c r="C49" s="168" t="s">
        <v>321</v>
      </c>
      <c r="D49" s="168">
        <v>24</v>
      </c>
      <c r="E49" s="168">
        <v>5</v>
      </c>
      <c r="F49" s="168">
        <v>19</v>
      </c>
      <c r="G49" s="422">
        <f>SUM(D49:D51)</f>
        <v>32</v>
      </c>
      <c r="H49" s="421">
        <f>SUM(G49:G52)</f>
        <v>47</v>
      </c>
      <c r="I49" s="422">
        <v>2</v>
      </c>
      <c r="J49" s="422">
        <v>15</v>
      </c>
      <c r="K49" s="422">
        <f>I49*J49</f>
        <v>30</v>
      </c>
    </row>
    <row r="50" spans="1:11">
      <c r="A50" s="420"/>
      <c r="B50" s="168" t="str">
        <f t="shared" si="0"/>
        <v>FOT-130</v>
      </c>
      <c r="C50" s="168" t="s">
        <v>321</v>
      </c>
      <c r="D50" s="168">
        <v>2</v>
      </c>
      <c r="E50" s="168">
        <v>1</v>
      </c>
      <c r="F50" s="168">
        <v>1</v>
      </c>
      <c r="G50" s="422"/>
      <c r="H50" s="421"/>
      <c r="I50" s="422"/>
      <c r="J50" s="422"/>
      <c r="K50" s="422"/>
    </row>
    <row r="51" spans="1:11">
      <c r="A51" s="420"/>
      <c r="B51" s="168" t="str">
        <f t="shared" si="0"/>
        <v>FOT-130</v>
      </c>
      <c r="C51" s="168" t="s">
        <v>321</v>
      </c>
      <c r="D51" s="168">
        <v>6</v>
      </c>
      <c r="E51" s="168">
        <v>4</v>
      </c>
      <c r="F51" s="168">
        <v>2</v>
      </c>
      <c r="G51" s="422"/>
      <c r="H51" s="421"/>
      <c r="I51" s="422"/>
      <c r="J51" s="422"/>
      <c r="K51" s="422"/>
    </row>
    <row r="52" spans="1:11">
      <c r="A52" s="420"/>
      <c r="B52" s="168" t="str">
        <f t="shared" si="0"/>
        <v>FOT-130</v>
      </c>
      <c r="C52" s="168" t="s">
        <v>241</v>
      </c>
      <c r="D52" s="168">
        <v>15</v>
      </c>
      <c r="E52" s="168">
        <v>3</v>
      </c>
      <c r="F52" s="168">
        <v>12</v>
      </c>
      <c r="G52" s="169">
        <f>SUM(D52)</f>
        <v>15</v>
      </c>
      <c r="H52" s="421"/>
      <c r="I52" s="422"/>
      <c r="J52" s="422"/>
      <c r="K52" s="422"/>
    </row>
    <row r="53" spans="1:11">
      <c r="A53" s="420" t="s">
        <v>132</v>
      </c>
      <c r="B53" s="168" t="str">
        <f t="shared" si="0"/>
        <v>FOT-125</v>
      </c>
      <c r="C53" s="168" t="s">
        <v>239</v>
      </c>
      <c r="D53" s="168">
        <v>9</v>
      </c>
      <c r="E53" s="168">
        <v>2</v>
      </c>
      <c r="F53" s="168">
        <v>7</v>
      </c>
      <c r="G53" s="422">
        <f>SUM(D53:D55)</f>
        <v>27</v>
      </c>
      <c r="H53" s="421">
        <f>SUM(G53:G67)</f>
        <v>170</v>
      </c>
      <c r="I53" s="422">
        <v>7</v>
      </c>
      <c r="J53" s="422">
        <v>20</v>
      </c>
      <c r="K53" s="422">
        <f>I53*J53</f>
        <v>140</v>
      </c>
    </row>
    <row r="54" spans="1:11">
      <c r="A54" s="420"/>
      <c r="B54" s="168" t="str">
        <f>+MID($C59,1,7)</f>
        <v>FOT-125</v>
      </c>
      <c r="C54" s="168" t="s">
        <v>239</v>
      </c>
      <c r="D54" s="168">
        <v>8</v>
      </c>
      <c r="E54" s="168">
        <v>2</v>
      </c>
      <c r="F54" s="168">
        <v>7</v>
      </c>
      <c r="G54" s="422"/>
      <c r="H54" s="421"/>
      <c r="I54" s="422"/>
      <c r="J54" s="422"/>
      <c r="K54" s="422"/>
    </row>
    <row r="55" spans="1:11">
      <c r="A55" s="420"/>
      <c r="B55" s="168" t="str">
        <f>+MID($C60,1,7)</f>
        <v>FOT-125</v>
      </c>
      <c r="C55" s="168" t="s">
        <v>239</v>
      </c>
      <c r="D55" s="168">
        <v>10</v>
      </c>
      <c r="E55" s="168">
        <v>2</v>
      </c>
      <c r="F55" s="168">
        <v>8</v>
      </c>
      <c r="G55" s="422"/>
      <c r="H55" s="421"/>
      <c r="I55" s="422"/>
      <c r="J55" s="422"/>
      <c r="K55" s="422"/>
    </row>
    <row r="56" spans="1:11">
      <c r="A56" s="420"/>
      <c r="B56" s="168" t="str">
        <f t="shared" si="0"/>
        <v>FOT-125</v>
      </c>
      <c r="C56" s="168" t="s">
        <v>297</v>
      </c>
      <c r="D56" s="168">
        <v>8</v>
      </c>
      <c r="E56" s="168">
        <v>2</v>
      </c>
      <c r="F56" s="168">
        <v>6</v>
      </c>
      <c r="G56" s="422">
        <f>SUM(D56:D57)</f>
        <v>37</v>
      </c>
      <c r="H56" s="421"/>
      <c r="I56" s="422"/>
      <c r="J56" s="422"/>
      <c r="K56" s="422"/>
    </row>
    <row r="57" spans="1:11">
      <c r="A57" s="420"/>
      <c r="B57" s="168" t="str">
        <f t="shared" si="0"/>
        <v>FOT-125</v>
      </c>
      <c r="C57" s="168" t="s">
        <v>297</v>
      </c>
      <c r="D57" s="168">
        <v>29</v>
      </c>
      <c r="E57" s="168">
        <v>9</v>
      </c>
      <c r="F57" s="168">
        <v>20</v>
      </c>
      <c r="G57" s="422"/>
      <c r="H57" s="421"/>
      <c r="I57" s="422"/>
      <c r="J57" s="422"/>
      <c r="K57" s="422"/>
    </row>
    <row r="58" spans="1:11">
      <c r="A58" s="420"/>
      <c r="B58" s="168" t="str">
        <f t="shared" si="0"/>
        <v>FOT-125</v>
      </c>
      <c r="C58" s="168" t="s">
        <v>246</v>
      </c>
      <c r="D58" s="168">
        <v>5</v>
      </c>
      <c r="E58" s="168">
        <v>2</v>
      </c>
      <c r="F58" s="168">
        <v>3</v>
      </c>
      <c r="G58" s="422">
        <f>SUM(D58:D61)</f>
        <v>27</v>
      </c>
      <c r="H58" s="421"/>
      <c r="I58" s="422"/>
      <c r="J58" s="422"/>
      <c r="K58" s="422"/>
    </row>
    <row r="59" spans="1:11">
      <c r="A59" s="420"/>
      <c r="B59" s="168" t="str">
        <f>+MID($C66,1,7)</f>
        <v>FOT-125</v>
      </c>
      <c r="C59" s="168" t="s">
        <v>246</v>
      </c>
      <c r="D59" s="168">
        <v>19</v>
      </c>
      <c r="E59" s="168">
        <v>11</v>
      </c>
      <c r="F59" s="168">
        <v>8</v>
      </c>
      <c r="G59" s="422"/>
      <c r="H59" s="421"/>
      <c r="I59" s="422"/>
      <c r="J59" s="422"/>
      <c r="K59" s="422"/>
    </row>
    <row r="60" spans="1:11">
      <c r="A60" s="420"/>
      <c r="B60" s="168" t="str">
        <f t="shared" si="0"/>
        <v>FOT-125</v>
      </c>
      <c r="C60" s="168" t="s">
        <v>246</v>
      </c>
      <c r="D60" s="168">
        <v>2</v>
      </c>
      <c r="E60" s="168">
        <v>1</v>
      </c>
      <c r="F60" s="168">
        <v>1</v>
      </c>
      <c r="G60" s="422"/>
      <c r="H60" s="421"/>
      <c r="I60" s="422"/>
      <c r="J60" s="422"/>
      <c r="K60" s="422"/>
    </row>
    <row r="61" spans="1:11">
      <c r="A61" s="420"/>
      <c r="B61" s="168" t="str">
        <f t="shared" si="0"/>
        <v>FOT-125</v>
      </c>
      <c r="C61" s="168" t="s">
        <v>246</v>
      </c>
      <c r="D61" s="168">
        <v>1</v>
      </c>
      <c r="E61" s="168">
        <v>1</v>
      </c>
      <c r="F61" s="168">
        <v>0</v>
      </c>
      <c r="G61" s="422"/>
      <c r="H61" s="421"/>
      <c r="I61" s="422"/>
      <c r="J61" s="422"/>
      <c r="K61" s="422"/>
    </row>
    <row r="62" spans="1:11">
      <c r="A62" s="420"/>
      <c r="B62" s="168" t="str">
        <f t="shared" si="0"/>
        <v>FOT-125</v>
      </c>
      <c r="C62" s="168" t="s">
        <v>242</v>
      </c>
      <c r="D62" s="168">
        <v>16</v>
      </c>
      <c r="E62" s="168">
        <v>4</v>
      </c>
      <c r="F62" s="168">
        <v>12</v>
      </c>
      <c r="G62" s="422">
        <f>SUM(D62:D63)</f>
        <v>26</v>
      </c>
      <c r="H62" s="421"/>
      <c r="I62" s="422"/>
      <c r="J62" s="422"/>
      <c r="K62" s="422"/>
    </row>
    <row r="63" spans="1:11">
      <c r="A63" s="420"/>
      <c r="B63" s="168" t="str">
        <f t="shared" si="0"/>
        <v>FOT-125</v>
      </c>
      <c r="C63" s="168" t="s">
        <v>242</v>
      </c>
      <c r="D63" s="168">
        <v>10</v>
      </c>
      <c r="E63" s="168">
        <v>3</v>
      </c>
      <c r="F63" s="168">
        <v>7</v>
      </c>
      <c r="G63" s="422"/>
      <c r="H63" s="421"/>
      <c r="I63" s="422"/>
      <c r="J63" s="422"/>
      <c r="K63" s="422"/>
    </row>
    <row r="64" spans="1:11">
      <c r="A64" s="420"/>
      <c r="B64" s="168" t="str">
        <f t="shared" si="0"/>
        <v>FOT-125</v>
      </c>
      <c r="C64" s="168" t="s">
        <v>243</v>
      </c>
      <c r="D64" s="168">
        <v>1</v>
      </c>
      <c r="E64" s="168">
        <v>0</v>
      </c>
      <c r="F64" s="168">
        <v>1</v>
      </c>
      <c r="G64" s="422">
        <f>SUM(D64:D65)</f>
        <v>27</v>
      </c>
      <c r="H64" s="421"/>
      <c r="I64" s="422"/>
      <c r="J64" s="422"/>
      <c r="K64" s="422"/>
    </row>
    <row r="65" spans="1:11">
      <c r="A65" s="420"/>
      <c r="B65" s="168" t="str">
        <f t="shared" si="0"/>
        <v>FOT-125</v>
      </c>
      <c r="C65" s="168" t="s">
        <v>243</v>
      </c>
      <c r="D65" s="168">
        <v>26</v>
      </c>
      <c r="E65" s="168">
        <v>8</v>
      </c>
      <c r="F65" s="168">
        <v>18</v>
      </c>
      <c r="G65" s="422"/>
      <c r="H65" s="421"/>
      <c r="I65" s="422"/>
      <c r="J65" s="422"/>
      <c r="K65" s="422"/>
    </row>
    <row r="66" spans="1:11">
      <c r="A66" s="420"/>
      <c r="B66" s="168" t="str">
        <f>+MID($C54,1,7)</f>
        <v>FOT-125</v>
      </c>
      <c r="C66" s="168" t="s">
        <v>319</v>
      </c>
      <c r="D66" s="168">
        <v>1</v>
      </c>
      <c r="E66" s="168">
        <v>0</v>
      </c>
      <c r="F66" s="168">
        <v>1</v>
      </c>
      <c r="G66" s="169">
        <f>SUM(D66)</f>
        <v>1</v>
      </c>
      <c r="H66" s="421"/>
      <c r="I66" s="422"/>
      <c r="J66" s="422"/>
      <c r="K66" s="422"/>
    </row>
    <row r="67" spans="1:11">
      <c r="A67" s="420"/>
      <c r="B67" s="168" t="str">
        <f t="shared" si="0"/>
        <v>FOT-125</v>
      </c>
      <c r="C67" s="168" t="s">
        <v>244</v>
      </c>
      <c r="D67" s="168">
        <v>25</v>
      </c>
      <c r="E67" s="168">
        <v>8</v>
      </c>
      <c r="F67" s="168">
        <v>17</v>
      </c>
      <c r="G67" s="169">
        <f>SUM(D67)</f>
        <v>25</v>
      </c>
      <c r="H67" s="421"/>
      <c r="I67" s="422"/>
      <c r="J67" s="422"/>
      <c r="K67" s="422"/>
    </row>
    <row r="68" spans="1:11">
      <c r="A68" s="420" t="s">
        <v>138</v>
      </c>
      <c r="B68" s="168" t="str">
        <f t="shared" si="0"/>
        <v>FOT-213</v>
      </c>
      <c r="C68" s="168" t="s">
        <v>300</v>
      </c>
      <c r="D68" s="168">
        <v>10</v>
      </c>
      <c r="E68" s="168">
        <v>4</v>
      </c>
      <c r="F68" s="168">
        <v>6</v>
      </c>
      <c r="G68" s="422">
        <f>SUM(D68:D72)</f>
        <v>27</v>
      </c>
      <c r="H68" s="421">
        <f>SUM(G68)</f>
        <v>27</v>
      </c>
      <c r="I68" s="422">
        <v>1</v>
      </c>
      <c r="J68" s="422">
        <v>30</v>
      </c>
      <c r="K68" s="422">
        <f>I68*J68</f>
        <v>30</v>
      </c>
    </row>
    <row r="69" spans="1:11">
      <c r="A69" s="420"/>
      <c r="B69" s="168" t="str">
        <f t="shared" si="0"/>
        <v>FOT-213</v>
      </c>
      <c r="C69" s="168" t="s">
        <v>300</v>
      </c>
      <c r="D69" s="168">
        <v>3</v>
      </c>
      <c r="E69" s="168">
        <v>0</v>
      </c>
      <c r="F69" s="168">
        <v>3</v>
      </c>
      <c r="G69" s="422"/>
      <c r="H69" s="421"/>
      <c r="I69" s="422"/>
      <c r="J69" s="422"/>
      <c r="K69" s="422"/>
    </row>
    <row r="70" spans="1:11">
      <c r="A70" s="420"/>
      <c r="B70" s="168" t="str">
        <f t="shared" si="0"/>
        <v>FOT-213</v>
      </c>
      <c r="C70" s="168" t="s">
        <v>300</v>
      </c>
      <c r="D70" s="168">
        <v>4</v>
      </c>
      <c r="E70" s="168">
        <v>1</v>
      </c>
      <c r="F70" s="168">
        <v>3</v>
      </c>
      <c r="G70" s="422"/>
      <c r="H70" s="421"/>
      <c r="I70" s="422"/>
      <c r="J70" s="422"/>
      <c r="K70" s="422"/>
    </row>
    <row r="71" spans="1:11">
      <c r="A71" s="420"/>
      <c r="B71" s="168" t="str">
        <f t="shared" si="0"/>
        <v>FOT-213</v>
      </c>
      <c r="C71" s="168" t="s">
        <v>300</v>
      </c>
      <c r="D71" s="168">
        <v>8</v>
      </c>
      <c r="E71" s="168">
        <v>2</v>
      </c>
      <c r="F71" s="168">
        <v>6</v>
      </c>
      <c r="G71" s="422"/>
      <c r="H71" s="421"/>
      <c r="I71" s="422"/>
      <c r="J71" s="422"/>
      <c r="K71" s="422"/>
    </row>
    <row r="72" spans="1:11">
      <c r="A72" s="420"/>
      <c r="B72" s="168" t="str">
        <f t="shared" si="0"/>
        <v>FOT-213</v>
      </c>
      <c r="C72" s="168" t="s">
        <v>300</v>
      </c>
      <c r="D72" s="168">
        <v>2</v>
      </c>
      <c r="E72" s="168">
        <v>0</v>
      </c>
      <c r="F72" s="168">
        <v>2</v>
      </c>
      <c r="G72" s="422"/>
      <c r="H72" s="421"/>
      <c r="I72" s="422"/>
      <c r="J72" s="422"/>
      <c r="K72" s="422"/>
    </row>
    <row r="73" spans="1:11">
      <c r="A73" s="167" t="s">
        <v>121</v>
      </c>
      <c r="B73" s="168" t="str">
        <f t="shared" si="0"/>
        <v>FOT-022</v>
      </c>
      <c r="C73" s="168" t="s">
        <v>233</v>
      </c>
      <c r="D73" s="168">
        <v>17</v>
      </c>
      <c r="E73" s="168">
        <v>10</v>
      </c>
      <c r="F73" s="168">
        <v>7</v>
      </c>
      <c r="G73" s="169">
        <f>SUM(D73)</f>
        <v>17</v>
      </c>
      <c r="H73" s="169">
        <f>SUM(G73)</f>
        <v>17</v>
      </c>
      <c r="I73" s="169">
        <v>1</v>
      </c>
      <c r="J73" s="169">
        <v>30</v>
      </c>
      <c r="K73" s="169">
        <f>I73*J73</f>
        <v>30</v>
      </c>
    </row>
    <row r="74" spans="1:11">
      <c r="A74" s="420" t="s">
        <v>25</v>
      </c>
      <c r="B74" s="168" t="str">
        <f t="shared" si="0"/>
        <v>FOT-124</v>
      </c>
      <c r="C74" s="168" t="s">
        <v>276</v>
      </c>
      <c r="D74" s="168">
        <v>1</v>
      </c>
      <c r="E74" s="168">
        <v>0</v>
      </c>
      <c r="F74" s="168">
        <v>1</v>
      </c>
      <c r="G74" s="422">
        <f>SUM(D74:D84)</f>
        <v>21</v>
      </c>
      <c r="H74" s="421">
        <f>SUM(G74:G88)</f>
        <v>74</v>
      </c>
      <c r="I74" s="422">
        <v>3</v>
      </c>
      <c r="J74" s="422">
        <v>25</v>
      </c>
      <c r="K74" s="422">
        <f>I74*J74</f>
        <v>75</v>
      </c>
    </row>
    <row r="75" spans="1:11">
      <c r="A75" s="420"/>
      <c r="B75" s="168" t="str">
        <f t="shared" si="0"/>
        <v>FOT-124</v>
      </c>
      <c r="C75" s="168" t="s">
        <v>276</v>
      </c>
      <c r="D75" s="168">
        <v>5</v>
      </c>
      <c r="E75" s="168">
        <v>0</v>
      </c>
      <c r="F75" s="168">
        <v>5</v>
      </c>
      <c r="G75" s="422"/>
      <c r="H75" s="421"/>
      <c r="I75" s="422"/>
      <c r="J75" s="422"/>
      <c r="K75" s="422"/>
    </row>
    <row r="76" spans="1:11">
      <c r="A76" s="420"/>
      <c r="B76" s="168" t="str">
        <f t="shared" si="0"/>
        <v>FOT-124</v>
      </c>
      <c r="C76" s="168" t="s">
        <v>276</v>
      </c>
      <c r="D76" s="168">
        <v>1</v>
      </c>
      <c r="E76" s="168">
        <v>0</v>
      </c>
      <c r="F76" s="168">
        <v>1</v>
      </c>
      <c r="G76" s="422"/>
      <c r="H76" s="421"/>
      <c r="I76" s="422"/>
      <c r="J76" s="422"/>
      <c r="K76" s="422"/>
    </row>
    <row r="77" spans="1:11">
      <c r="A77" s="420"/>
      <c r="B77" s="168" t="str">
        <f t="shared" ref="B77:B140" si="1">+MID($C77,1,7)</f>
        <v>FOT-124</v>
      </c>
      <c r="C77" s="168" t="s">
        <v>276</v>
      </c>
      <c r="D77" s="168">
        <v>1</v>
      </c>
      <c r="E77" s="168">
        <v>0</v>
      </c>
      <c r="F77" s="168">
        <v>1</v>
      </c>
      <c r="G77" s="422"/>
      <c r="H77" s="421"/>
      <c r="I77" s="422"/>
      <c r="J77" s="422"/>
      <c r="K77" s="422"/>
    </row>
    <row r="78" spans="1:11">
      <c r="A78" s="420"/>
      <c r="B78" s="168" t="str">
        <f t="shared" si="1"/>
        <v>FOT-124</v>
      </c>
      <c r="C78" s="168" t="s">
        <v>276</v>
      </c>
      <c r="D78" s="168">
        <v>3</v>
      </c>
      <c r="E78" s="168">
        <v>2</v>
      </c>
      <c r="F78" s="168">
        <v>1</v>
      </c>
      <c r="G78" s="422"/>
      <c r="H78" s="421"/>
      <c r="I78" s="422"/>
      <c r="J78" s="422"/>
      <c r="K78" s="422"/>
    </row>
    <row r="79" spans="1:11">
      <c r="A79" s="420"/>
      <c r="B79" s="168" t="str">
        <f>+MID($C85,1,7)</f>
        <v>FOT-124</v>
      </c>
      <c r="C79" s="168" t="s">
        <v>276</v>
      </c>
      <c r="D79" s="168">
        <v>3</v>
      </c>
      <c r="E79" s="168">
        <v>1</v>
      </c>
      <c r="F79" s="168">
        <v>2</v>
      </c>
      <c r="G79" s="422"/>
      <c r="H79" s="421"/>
      <c r="I79" s="422"/>
      <c r="J79" s="422"/>
      <c r="K79" s="422"/>
    </row>
    <row r="80" spans="1:11">
      <c r="A80" s="420"/>
      <c r="B80" s="168" t="str">
        <f>+MID($C79,1,7)</f>
        <v>FOT-124</v>
      </c>
      <c r="C80" s="168" t="s">
        <v>276</v>
      </c>
      <c r="D80" s="168">
        <v>1</v>
      </c>
      <c r="E80" s="168">
        <v>0</v>
      </c>
      <c r="F80" s="168">
        <v>1</v>
      </c>
      <c r="G80" s="422"/>
      <c r="H80" s="421"/>
      <c r="I80" s="422"/>
      <c r="J80" s="422"/>
      <c r="K80" s="422"/>
    </row>
    <row r="81" spans="1:11">
      <c r="A81" s="420"/>
      <c r="B81" s="168" t="str">
        <f>+MID($C86,1,7)</f>
        <v>FOT-124</v>
      </c>
      <c r="C81" s="168" t="s">
        <v>276</v>
      </c>
      <c r="D81" s="168">
        <v>1</v>
      </c>
      <c r="E81" s="168">
        <v>0</v>
      </c>
      <c r="F81" s="168">
        <v>1</v>
      </c>
      <c r="G81" s="422"/>
      <c r="H81" s="421"/>
      <c r="I81" s="422"/>
      <c r="J81" s="422"/>
      <c r="K81" s="422"/>
    </row>
    <row r="82" spans="1:11">
      <c r="A82" s="420"/>
      <c r="B82" s="168" t="str">
        <f t="shared" si="1"/>
        <v>FOT-124</v>
      </c>
      <c r="C82" s="168" t="s">
        <v>276</v>
      </c>
      <c r="D82" s="168">
        <v>3</v>
      </c>
      <c r="E82" s="168">
        <v>1</v>
      </c>
      <c r="F82" s="168">
        <v>2</v>
      </c>
      <c r="G82" s="422"/>
      <c r="H82" s="421"/>
      <c r="I82" s="422"/>
      <c r="J82" s="422"/>
      <c r="K82" s="422"/>
    </row>
    <row r="83" spans="1:11">
      <c r="A83" s="420"/>
      <c r="B83" s="168" t="str">
        <f t="shared" si="1"/>
        <v>FOT-124</v>
      </c>
      <c r="C83" s="168" t="s">
        <v>276</v>
      </c>
      <c r="D83" s="168">
        <v>1</v>
      </c>
      <c r="E83" s="168">
        <v>0</v>
      </c>
      <c r="F83" s="168">
        <v>1</v>
      </c>
      <c r="G83" s="422"/>
      <c r="H83" s="421"/>
      <c r="I83" s="422"/>
      <c r="J83" s="422"/>
      <c r="K83" s="422"/>
    </row>
    <row r="84" spans="1:11">
      <c r="A84" s="420"/>
      <c r="B84" s="168" t="str">
        <f t="shared" si="1"/>
        <v>FOT-124</v>
      </c>
      <c r="C84" s="168" t="s">
        <v>276</v>
      </c>
      <c r="D84" s="168">
        <v>1</v>
      </c>
      <c r="E84" s="168">
        <v>0</v>
      </c>
      <c r="F84" s="168">
        <v>1</v>
      </c>
      <c r="G84" s="422"/>
      <c r="H84" s="421"/>
      <c r="I84" s="422"/>
      <c r="J84" s="422"/>
      <c r="K84" s="422"/>
    </row>
    <row r="85" spans="1:11">
      <c r="A85" s="420"/>
      <c r="B85" s="168" t="str">
        <f>+MID($C80,1,7)</f>
        <v>FOT-124</v>
      </c>
      <c r="C85" s="168" t="s">
        <v>294</v>
      </c>
      <c r="D85" s="168">
        <v>30</v>
      </c>
      <c r="E85" s="168">
        <v>8</v>
      </c>
      <c r="F85" s="168">
        <v>22</v>
      </c>
      <c r="G85" s="422">
        <f>SUM(D85:D87)</f>
        <v>36</v>
      </c>
      <c r="H85" s="421"/>
      <c r="I85" s="422"/>
      <c r="J85" s="422"/>
      <c r="K85" s="422"/>
    </row>
    <row r="86" spans="1:11">
      <c r="A86" s="420"/>
      <c r="B86" s="168" t="str">
        <f>+MID($C81,1,7)</f>
        <v>FOT-124</v>
      </c>
      <c r="C86" s="168" t="s">
        <v>294</v>
      </c>
      <c r="D86" s="168">
        <v>5</v>
      </c>
      <c r="E86" s="168">
        <v>1</v>
      </c>
      <c r="F86" s="168">
        <v>4</v>
      </c>
      <c r="G86" s="422"/>
      <c r="H86" s="421"/>
      <c r="I86" s="422"/>
      <c r="J86" s="422"/>
      <c r="K86" s="422"/>
    </row>
    <row r="87" spans="1:11">
      <c r="A87" s="420"/>
      <c r="B87" s="168" t="str">
        <f t="shared" si="1"/>
        <v>FOT-124</v>
      </c>
      <c r="C87" s="168" t="s">
        <v>294</v>
      </c>
      <c r="D87" s="168">
        <v>1</v>
      </c>
      <c r="E87" s="168">
        <v>0</v>
      </c>
      <c r="F87" s="168">
        <v>1</v>
      </c>
      <c r="G87" s="422"/>
      <c r="H87" s="421"/>
      <c r="I87" s="422"/>
      <c r="J87" s="422"/>
      <c r="K87" s="422"/>
    </row>
    <row r="88" spans="1:11">
      <c r="A88" s="420"/>
      <c r="B88" s="168" t="str">
        <f t="shared" si="1"/>
        <v>FOT-124</v>
      </c>
      <c r="C88" s="168" t="s">
        <v>245</v>
      </c>
      <c r="D88" s="168">
        <v>17</v>
      </c>
      <c r="E88" s="168">
        <v>7</v>
      </c>
      <c r="F88" s="168">
        <v>10</v>
      </c>
      <c r="G88" s="169">
        <f>SUM(D88)</f>
        <v>17</v>
      </c>
      <c r="H88" s="421"/>
      <c r="I88" s="422"/>
      <c r="J88" s="422"/>
      <c r="K88" s="422"/>
    </row>
    <row r="89" spans="1:11">
      <c r="A89" s="420" t="s">
        <v>136</v>
      </c>
      <c r="B89" s="168" t="str">
        <f t="shared" si="1"/>
        <v>FOT-204</v>
      </c>
      <c r="C89" s="168" t="s">
        <v>310</v>
      </c>
      <c r="D89" s="168">
        <v>19</v>
      </c>
      <c r="E89" s="168">
        <v>5</v>
      </c>
      <c r="F89" s="168">
        <v>14</v>
      </c>
      <c r="G89" s="422">
        <f>SUM(D89:D92)</f>
        <v>30</v>
      </c>
      <c r="H89" s="421">
        <f>SUM(G89:G96)</f>
        <v>66</v>
      </c>
      <c r="I89" s="422">
        <v>2</v>
      </c>
      <c r="J89" s="422">
        <v>15</v>
      </c>
      <c r="K89" s="422">
        <f>I89*J89</f>
        <v>30</v>
      </c>
    </row>
    <row r="90" spans="1:11">
      <c r="A90" s="420"/>
      <c r="B90" s="168" t="str">
        <f t="shared" si="1"/>
        <v>FOT-204</v>
      </c>
      <c r="C90" s="168" t="s">
        <v>310</v>
      </c>
      <c r="D90" s="168">
        <v>6</v>
      </c>
      <c r="E90" s="168">
        <v>3</v>
      </c>
      <c r="F90" s="168">
        <v>3</v>
      </c>
      <c r="G90" s="422"/>
      <c r="H90" s="421"/>
      <c r="I90" s="422"/>
      <c r="J90" s="422"/>
      <c r="K90" s="422"/>
    </row>
    <row r="91" spans="1:11">
      <c r="A91" s="420"/>
      <c r="B91" s="168" t="str">
        <f t="shared" si="1"/>
        <v>FOT-204</v>
      </c>
      <c r="C91" s="168" t="s">
        <v>310</v>
      </c>
      <c r="D91" s="168">
        <v>2</v>
      </c>
      <c r="E91" s="168">
        <v>0</v>
      </c>
      <c r="F91" s="168">
        <v>2</v>
      </c>
      <c r="G91" s="422"/>
      <c r="H91" s="421"/>
      <c r="I91" s="422"/>
      <c r="J91" s="422"/>
      <c r="K91" s="422"/>
    </row>
    <row r="92" spans="1:11">
      <c r="A92" s="420"/>
      <c r="B92" s="168" t="str">
        <f t="shared" si="1"/>
        <v>FOT-204</v>
      </c>
      <c r="C92" s="168" t="s">
        <v>310</v>
      </c>
      <c r="D92" s="168">
        <v>3</v>
      </c>
      <c r="E92" s="168">
        <v>1</v>
      </c>
      <c r="F92" s="168">
        <v>2</v>
      </c>
      <c r="G92" s="422"/>
      <c r="H92" s="421"/>
      <c r="I92" s="422"/>
      <c r="J92" s="422"/>
      <c r="K92" s="422"/>
    </row>
    <row r="93" spans="1:11">
      <c r="A93" s="420"/>
      <c r="B93" s="168" t="str">
        <f t="shared" si="1"/>
        <v>FOT-204</v>
      </c>
      <c r="C93" s="168" t="s">
        <v>238</v>
      </c>
      <c r="D93" s="168">
        <v>15</v>
      </c>
      <c r="E93" s="168">
        <v>5</v>
      </c>
      <c r="F93" s="168">
        <v>10</v>
      </c>
      <c r="G93" s="422">
        <f>SUM(D93:D96)</f>
        <v>36</v>
      </c>
      <c r="H93" s="421"/>
      <c r="I93" s="422"/>
      <c r="J93" s="422"/>
      <c r="K93" s="422"/>
    </row>
    <row r="94" spans="1:11">
      <c r="A94" s="420"/>
      <c r="B94" s="168" t="str">
        <f t="shared" si="1"/>
        <v>FOT-204</v>
      </c>
      <c r="C94" s="168" t="s">
        <v>238</v>
      </c>
      <c r="D94" s="168">
        <v>4</v>
      </c>
      <c r="E94" s="168">
        <v>2</v>
      </c>
      <c r="F94" s="168">
        <v>2</v>
      </c>
      <c r="G94" s="422"/>
      <c r="H94" s="421"/>
      <c r="I94" s="422"/>
      <c r="J94" s="422"/>
      <c r="K94" s="422"/>
    </row>
    <row r="95" spans="1:11">
      <c r="A95" s="420"/>
      <c r="B95" s="168" t="str">
        <f t="shared" si="1"/>
        <v>FOT-204</v>
      </c>
      <c r="C95" s="168" t="s">
        <v>238</v>
      </c>
      <c r="D95" s="168">
        <v>11</v>
      </c>
      <c r="E95" s="168">
        <v>2</v>
      </c>
      <c r="F95" s="168">
        <v>9</v>
      </c>
      <c r="G95" s="422"/>
      <c r="H95" s="421"/>
      <c r="I95" s="422"/>
      <c r="J95" s="422"/>
      <c r="K95" s="422"/>
    </row>
    <row r="96" spans="1:11">
      <c r="A96" s="420"/>
      <c r="B96" s="168" t="str">
        <f t="shared" si="1"/>
        <v>FOT-204</v>
      </c>
      <c r="C96" s="168" t="s">
        <v>238</v>
      </c>
      <c r="D96" s="168">
        <v>6</v>
      </c>
      <c r="E96" s="168">
        <v>0</v>
      </c>
      <c r="F96" s="168">
        <v>6</v>
      </c>
      <c r="G96" s="422"/>
      <c r="H96" s="421"/>
      <c r="I96" s="422"/>
      <c r="J96" s="422"/>
      <c r="K96" s="422"/>
    </row>
    <row r="97" spans="1:11">
      <c r="A97" s="420" t="s">
        <v>26</v>
      </c>
      <c r="B97" s="168" t="str">
        <f t="shared" si="1"/>
        <v>FOT-031</v>
      </c>
      <c r="C97" s="168" t="s">
        <v>274</v>
      </c>
      <c r="D97" s="168">
        <v>30</v>
      </c>
      <c r="E97" s="168">
        <v>15</v>
      </c>
      <c r="F97" s="168">
        <v>15</v>
      </c>
      <c r="G97" s="169">
        <f>SUM(D97)</f>
        <v>30</v>
      </c>
      <c r="H97" s="421">
        <f>SUM(G97:G124)</f>
        <v>282</v>
      </c>
      <c r="I97" s="422">
        <v>11</v>
      </c>
      <c r="J97" s="422">
        <v>110</v>
      </c>
      <c r="K97" s="421">
        <f>I97*J97</f>
        <v>1210</v>
      </c>
    </row>
    <row r="98" spans="1:11">
      <c r="A98" s="420"/>
      <c r="B98" s="168" t="str">
        <f t="shared" si="1"/>
        <v>FOT-031</v>
      </c>
      <c r="C98" s="168" t="s">
        <v>286</v>
      </c>
      <c r="D98" s="168">
        <v>6</v>
      </c>
      <c r="E98" s="168">
        <v>1</v>
      </c>
      <c r="F98" s="168">
        <v>5</v>
      </c>
      <c r="G98" s="422">
        <f>SUM(D98:D99)</f>
        <v>33</v>
      </c>
      <c r="H98" s="421"/>
      <c r="I98" s="422"/>
      <c r="J98" s="422"/>
      <c r="K98" s="421"/>
    </row>
    <row r="99" spans="1:11">
      <c r="A99" s="420"/>
      <c r="B99" s="168" t="str">
        <f t="shared" si="1"/>
        <v>FOT-031</v>
      </c>
      <c r="C99" s="168" t="s">
        <v>286</v>
      </c>
      <c r="D99" s="168">
        <v>27</v>
      </c>
      <c r="E99" s="168">
        <v>10</v>
      </c>
      <c r="F99" s="168">
        <v>17</v>
      </c>
      <c r="G99" s="422"/>
      <c r="H99" s="421"/>
      <c r="I99" s="422"/>
      <c r="J99" s="422"/>
      <c r="K99" s="421"/>
    </row>
    <row r="100" spans="1:11">
      <c r="A100" s="420"/>
      <c r="B100" s="168" t="str">
        <f t="shared" si="1"/>
        <v>FOT-031</v>
      </c>
      <c r="C100" s="168" t="s">
        <v>316</v>
      </c>
      <c r="D100" s="168">
        <v>30</v>
      </c>
      <c r="E100" s="168">
        <v>11</v>
      </c>
      <c r="F100" s="168">
        <v>19</v>
      </c>
      <c r="G100" s="169">
        <f>SUM(D100)</f>
        <v>30</v>
      </c>
      <c r="H100" s="421"/>
      <c r="I100" s="422"/>
      <c r="J100" s="422"/>
      <c r="K100" s="421"/>
    </row>
    <row r="101" spans="1:11">
      <c r="A101" s="420"/>
      <c r="B101" s="168" t="str">
        <f t="shared" si="1"/>
        <v>FOT-031</v>
      </c>
      <c r="C101" s="168" t="s">
        <v>326</v>
      </c>
      <c r="D101" s="168">
        <v>9</v>
      </c>
      <c r="E101" s="168">
        <v>2</v>
      </c>
      <c r="F101" s="168">
        <v>7</v>
      </c>
      <c r="G101" s="422">
        <f>SUM(D101:D103)</f>
        <v>20</v>
      </c>
      <c r="H101" s="421"/>
      <c r="I101" s="422"/>
      <c r="J101" s="422"/>
      <c r="K101" s="421"/>
    </row>
    <row r="102" spans="1:11">
      <c r="A102" s="420"/>
      <c r="B102" s="168" t="str">
        <f t="shared" si="1"/>
        <v>FOT-031</v>
      </c>
      <c r="C102" s="168" t="s">
        <v>326</v>
      </c>
      <c r="D102" s="168">
        <v>4</v>
      </c>
      <c r="E102" s="168">
        <v>2</v>
      </c>
      <c r="F102" s="168">
        <v>2</v>
      </c>
      <c r="G102" s="422"/>
      <c r="H102" s="421"/>
      <c r="I102" s="422"/>
      <c r="J102" s="422"/>
      <c r="K102" s="421"/>
    </row>
    <row r="103" spans="1:11">
      <c r="A103" s="420"/>
      <c r="B103" s="168" t="str">
        <f t="shared" si="1"/>
        <v>FOT-031</v>
      </c>
      <c r="C103" s="168" t="s">
        <v>326</v>
      </c>
      <c r="D103" s="168">
        <v>7</v>
      </c>
      <c r="E103" s="168">
        <v>4</v>
      </c>
      <c r="F103" s="168">
        <v>3</v>
      </c>
      <c r="G103" s="422"/>
      <c r="H103" s="421"/>
      <c r="I103" s="422"/>
      <c r="J103" s="422"/>
      <c r="K103" s="421"/>
    </row>
    <row r="104" spans="1:11">
      <c r="A104" s="420"/>
      <c r="B104" s="168" t="str">
        <f t="shared" si="1"/>
        <v>FOT-031</v>
      </c>
      <c r="C104" s="168" t="s">
        <v>330</v>
      </c>
      <c r="D104" s="168">
        <v>16</v>
      </c>
      <c r="E104" s="168">
        <v>4</v>
      </c>
      <c r="F104" s="168">
        <v>12</v>
      </c>
      <c r="G104" s="422">
        <f>SUM(D104:D106)</f>
        <v>35</v>
      </c>
      <c r="H104" s="421"/>
      <c r="I104" s="422"/>
      <c r="J104" s="422"/>
      <c r="K104" s="421"/>
    </row>
    <row r="105" spans="1:11">
      <c r="A105" s="420"/>
      <c r="B105" s="168" t="str">
        <f t="shared" si="1"/>
        <v>FOT-031</v>
      </c>
      <c r="C105" s="168" t="s">
        <v>330</v>
      </c>
      <c r="D105" s="168">
        <v>18</v>
      </c>
      <c r="E105" s="168">
        <v>4</v>
      </c>
      <c r="F105" s="168">
        <v>14</v>
      </c>
      <c r="G105" s="422"/>
      <c r="H105" s="421"/>
      <c r="I105" s="422"/>
      <c r="J105" s="422"/>
      <c r="K105" s="421"/>
    </row>
    <row r="106" spans="1:11">
      <c r="A106" s="420"/>
      <c r="B106" s="168" t="str">
        <f t="shared" si="1"/>
        <v>FOT-031</v>
      </c>
      <c r="C106" s="168" t="s">
        <v>330</v>
      </c>
      <c r="D106" s="168">
        <v>1</v>
      </c>
      <c r="E106" s="168">
        <v>0</v>
      </c>
      <c r="F106" s="168">
        <v>1</v>
      </c>
      <c r="G106" s="422"/>
      <c r="H106" s="421"/>
      <c r="I106" s="422"/>
      <c r="J106" s="422"/>
      <c r="K106" s="421"/>
    </row>
    <row r="107" spans="1:11">
      <c r="A107" s="420"/>
      <c r="B107" s="168" t="str">
        <f t="shared" si="1"/>
        <v>FOT-031</v>
      </c>
      <c r="C107" s="168" t="s">
        <v>217</v>
      </c>
      <c r="D107" s="168">
        <v>9</v>
      </c>
      <c r="E107" s="168">
        <v>2</v>
      </c>
      <c r="F107" s="168">
        <v>7</v>
      </c>
      <c r="G107" s="422">
        <f>SUM(D107:D108)</f>
        <v>27</v>
      </c>
      <c r="H107" s="421"/>
      <c r="I107" s="422"/>
      <c r="J107" s="422"/>
      <c r="K107" s="421"/>
    </row>
    <row r="108" spans="1:11">
      <c r="A108" s="420"/>
      <c r="B108" s="168" t="str">
        <f t="shared" si="1"/>
        <v>FOT-031</v>
      </c>
      <c r="C108" s="168" t="s">
        <v>217</v>
      </c>
      <c r="D108" s="168">
        <v>18</v>
      </c>
      <c r="E108" s="168">
        <v>6</v>
      </c>
      <c r="F108" s="168">
        <v>12</v>
      </c>
      <c r="G108" s="422"/>
      <c r="H108" s="421"/>
      <c r="I108" s="422"/>
      <c r="J108" s="422"/>
      <c r="K108" s="421"/>
    </row>
    <row r="109" spans="1:11">
      <c r="A109" s="420"/>
      <c r="B109" s="168" t="str">
        <f t="shared" si="1"/>
        <v>FOT-031</v>
      </c>
      <c r="C109" s="168" t="s">
        <v>218</v>
      </c>
      <c r="D109" s="168">
        <v>6</v>
      </c>
      <c r="E109" s="168">
        <v>3</v>
      </c>
      <c r="F109" s="168">
        <v>3</v>
      </c>
      <c r="G109" s="422">
        <f>SUM(D109:D113)</f>
        <v>33</v>
      </c>
      <c r="H109" s="421"/>
      <c r="I109" s="422"/>
      <c r="J109" s="422"/>
      <c r="K109" s="421"/>
    </row>
    <row r="110" spans="1:11">
      <c r="A110" s="420"/>
      <c r="B110" s="168" t="str">
        <f t="shared" si="1"/>
        <v>FOT-031</v>
      </c>
      <c r="C110" s="168" t="s">
        <v>218</v>
      </c>
      <c r="D110" s="168">
        <v>9</v>
      </c>
      <c r="E110" s="168">
        <v>3</v>
      </c>
      <c r="F110" s="168">
        <v>6</v>
      </c>
      <c r="G110" s="422"/>
      <c r="H110" s="421"/>
      <c r="I110" s="422"/>
      <c r="J110" s="422"/>
      <c r="K110" s="421"/>
    </row>
    <row r="111" spans="1:11">
      <c r="A111" s="420"/>
      <c r="B111" s="168" t="str">
        <f t="shared" si="1"/>
        <v>FOT-031</v>
      </c>
      <c r="C111" s="168" t="s">
        <v>218</v>
      </c>
      <c r="D111" s="168">
        <v>10</v>
      </c>
      <c r="E111" s="168">
        <v>5</v>
      </c>
      <c r="F111" s="168">
        <v>5</v>
      </c>
      <c r="G111" s="422"/>
      <c r="H111" s="421"/>
      <c r="I111" s="422"/>
      <c r="J111" s="422"/>
      <c r="K111" s="421"/>
    </row>
    <row r="112" spans="1:11">
      <c r="A112" s="420"/>
      <c r="B112" s="168" t="str">
        <f t="shared" si="1"/>
        <v>FOT-031</v>
      </c>
      <c r="C112" s="168" t="s">
        <v>218</v>
      </c>
      <c r="D112" s="168">
        <v>7</v>
      </c>
      <c r="E112" s="168">
        <v>3</v>
      </c>
      <c r="F112" s="168">
        <v>4</v>
      </c>
      <c r="G112" s="422"/>
      <c r="H112" s="421"/>
      <c r="I112" s="422"/>
      <c r="J112" s="422"/>
      <c r="K112" s="421"/>
    </row>
    <row r="113" spans="1:11">
      <c r="A113" s="420"/>
      <c r="B113" s="168" t="str">
        <f>+MID($C114,1,7)</f>
        <v>FOT-031</v>
      </c>
      <c r="C113" s="168" t="s">
        <v>218</v>
      </c>
      <c r="D113" s="168">
        <v>1</v>
      </c>
      <c r="E113" s="168">
        <v>0</v>
      </c>
      <c r="F113" s="168">
        <v>1</v>
      </c>
      <c r="G113" s="422"/>
      <c r="H113" s="421"/>
      <c r="I113" s="422"/>
      <c r="J113" s="422"/>
      <c r="K113" s="421"/>
    </row>
    <row r="114" spans="1:11">
      <c r="A114" s="420"/>
      <c r="B114" s="168" t="str">
        <f>+MID($C113,1,7)</f>
        <v>FOT-031</v>
      </c>
      <c r="C114" s="168" t="s">
        <v>219</v>
      </c>
      <c r="D114" s="168">
        <v>3</v>
      </c>
      <c r="E114" s="168">
        <v>2</v>
      </c>
      <c r="F114" s="168">
        <v>1</v>
      </c>
      <c r="G114" s="422">
        <f>SUM(D114:D117)</f>
        <v>17</v>
      </c>
      <c r="H114" s="421"/>
      <c r="I114" s="422"/>
      <c r="J114" s="422"/>
      <c r="K114" s="421"/>
    </row>
    <row r="115" spans="1:11">
      <c r="A115" s="420"/>
      <c r="B115" s="168" t="str">
        <f t="shared" si="1"/>
        <v>FOT-031</v>
      </c>
      <c r="C115" s="168" t="s">
        <v>219</v>
      </c>
      <c r="D115" s="168">
        <v>4</v>
      </c>
      <c r="E115" s="168">
        <v>3</v>
      </c>
      <c r="F115" s="168">
        <v>1</v>
      </c>
      <c r="G115" s="422"/>
      <c r="H115" s="421"/>
      <c r="I115" s="422"/>
      <c r="J115" s="422"/>
      <c r="K115" s="421"/>
    </row>
    <row r="116" spans="1:11">
      <c r="A116" s="420"/>
      <c r="B116" s="168" t="str">
        <f t="shared" si="1"/>
        <v>FOT-031</v>
      </c>
      <c r="C116" s="168" t="s">
        <v>219</v>
      </c>
      <c r="D116" s="168">
        <v>5</v>
      </c>
      <c r="E116" s="168">
        <v>2</v>
      </c>
      <c r="F116" s="168">
        <v>3</v>
      </c>
      <c r="G116" s="422"/>
      <c r="H116" s="421"/>
      <c r="I116" s="422"/>
      <c r="J116" s="422"/>
      <c r="K116" s="421"/>
    </row>
    <row r="117" spans="1:11">
      <c r="A117" s="420"/>
      <c r="B117" s="168" t="str">
        <f t="shared" si="1"/>
        <v>FOT-031</v>
      </c>
      <c r="C117" s="168" t="s">
        <v>219</v>
      </c>
      <c r="D117" s="168">
        <v>5</v>
      </c>
      <c r="E117" s="168">
        <v>3</v>
      </c>
      <c r="F117" s="168">
        <v>2</v>
      </c>
      <c r="G117" s="422"/>
      <c r="H117" s="421"/>
      <c r="I117" s="422"/>
      <c r="J117" s="422"/>
      <c r="K117" s="421"/>
    </row>
    <row r="118" spans="1:11">
      <c r="A118" s="420"/>
      <c r="B118" s="168" t="str">
        <f t="shared" si="1"/>
        <v>FOT-031</v>
      </c>
      <c r="C118" s="168" t="s">
        <v>220</v>
      </c>
      <c r="D118" s="168">
        <v>9</v>
      </c>
      <c r="E118" s="168">
        <v>5</v>
      </c>
      <c r="F118" s="168">
        <v>4</v>
      </c>
      <c r="G118" s="422">
        <f>SUM(D118:D119)</f>
        <v>30</v>
      </c>
      <c r="H118" s="421"/>
      <c r="I118" s="422"/>
      <c r="J118" s="422"/>
      <c r="K118" s="421"/>
    </row>
    <row r="119" spans="1:11">
      <c r="A119" s="420"/>
      <c r="B119" s="168" t="str">
        <f>+MID($C120,1,7)</f>
        <v>FOT-031</v>
      </c>
      <c r="C119" s="168" t="s">
        <v>220</v>
      </c>
      <c r="D119" s="168">
        <v>21</v>
      </c>
      <c r="E119" s="168">
        <v>8</v>
      </c>
      <c r="F119" s="168">
        <v>13</v>
      </c>
      <c r="G119" s="422"/>
      <c r="H119" s="421"/>
      <c r="I119" s="422"/>
      <c r="J119" s="422"/>
      <c r="K119" s="421"/>
    </row>
    <row r="120" spans="1:11">
      <c r="A120" s="420"/>
      <c r="B120" s="168" t="str">
        <f>+MID($C119,1,7)</f>
        <v>FOT-031</v>
      </c>
      <c r="C120" s="168" t="s">
        <v>221</v>
      </c>
      <c r="D120" s="168">
        <v>1</v>
      </c>
      <c r="E120" s="168">
        <v>0</v>
      </c>
      <c r="F120" s="168">
        <v>1</v>
      </c>
      <c r="G120" s="422">
        <f>SUM(D120:D123)</f>
        <v>24</v>
      </c>
      <c r="H120" s="421"/>
      <c r="I120" s="422"/>
      <c r="J120" s="422"/>
      <c r="K120" s="421"/>
    </row>
    <row r="121" spans="1:11">
      <c r="A121" s="420"/>
      <c r="B121" s="168" t="str">
        <f t="shared" si="1"/>
        <v>FOT-031</v>
      </c>
      <c r="C121" s="168" t="s">
        <v>221</v>
      </c>
      <c r="D121" s="168">
        <v>10</v>
      </c>
      <c r="E121" s="168">
        <v>3</v>
      </c>
      <c r="F121" s="168">
        <v>7</v>
      </c>
      <c r="G121" s="422"/>
      <c r="H121" s="421"/>
      <c r="I121" s="422"/>
      <c r="J121" s="422"/>
      <c r="K121" s="421"/>
    </row>
    <row r="122" spans="1:11">
      <c r="A122" s="420"/>
      <c r="B122" s="168" t="str">
        <f t="shared" si="1"/>
        <v>FOT-031</v>
      </c>
      <c r="C122" s="168" t="s">
        <v>221</v>
      </c>
      <c r="D122" s="168">
        <v>7</v>
      </c>
      <c r="E122" s="168">
        <v>3</v>
      </c>
      <c r="F122" s="168">
        <v>4</v>
      </c>
      <c r="G122" s="422"/>
      <c r="H122" s="421"/>
      <c r="I122" s="422"/>
      <c r="J122" s="422"/>
      <c r="K122" s="421"/>
    </row>
    <row r="123" spans="1:11">
      <c r="A123" s="420"/>
      <c r="B123" s="168" t="str">
        <f t="shared" si="1"/>
        <v>FOT-031</v>
      </c>
      <c r="C123" s="168" t="s">
        <v>221</v>
      </c>
      <c r="D123" s="168">
        <v>6</v>
      </c>
      <c r="E123" s="168">
        <v>5</v>
      </c>
      <c r="F123" s="168">
        <v>1</v>
      </c>
      <c r="G123" s="422"/>
      <c r="H123" s="421"/>
      <c r="I123" s="422"/>
      <c r="J123" s="422"/>
      <c r="K123" s="421"/>
    </row>
    <row r="124" spans="1:11">
      <c r="A124" s="420"/>
      <c r="B124" s="168" t="str">
        <f t="shared" si="1"/>
        <v>FOT-031</v>
      </c>
      <c r="C124" s="168" t="s">
        <v>222</v>
      </c>
      <c r="D124" s="168">
        <v>3</v>
      </c>
      <c r="E124" s="168">
        <v>3</v>
      </c>
      <c r="F124" s="168">
        <v>0</v>
      </c>
      <c r="G124" s="169">
        <f>SUM(D124)</f>
        <v>3</v>
      </c>
      <c r="H124" s="421"/>
      <c r="I124" s="422"/>
      <c r="J124" s="422"/>
      <c r="K124" s="421"/>
    </row>
    <row r="125" spans="1:11">
      <c r="A125" s="420" t="s">
        <v>60</v>
      </c>
      <c r="B125" s="168" t="str">
        <f t="shared" si="1"/>
        <v>FOA-062</v>
      </c>
      <c r="C125" s="168" t="s">
        <v>303</v>
      </c>
      <c r="D125" s="168">
        <v>6</v>
      </c>
      <c r="E125" s="168">
        <v>1</v>
      </c>
      <c r="F125" s="168">
        <v>5</v>
      </c>
      <c r="G125" s="422">
        <f>SUM(D125:D130)</f>
        <v>26</v>
      </c>
      <c r="H125" s="422">
        <f>SUM(G125)</f>
        <v>26</v>
      </c>
      <c r="I125" s="422">
        <v>1</v>
      </c>
      <c r="J125" s="422">
        <v>30</v>
      </c>
      <c r="K125" s="422">
        <f>I125*J125</f>
        <v>30</v>
      </c>
    </row>
    <row r="126" spans="1:11">
      <c r="A126" s="420"/>
      <c r="B126" s="168" t="str">
        <f t="shared" si="1"/>
        <v>FOA-062</v>
      </c>
      <c r="C126" s="168" t="s">
        <v>303</v>
      </c>
      <c r="D126" s="168">
        <v>5</v>
      </c>
      <c r="E126" s="168">
        <v>2</v>
      </c>
      <c r="F126" s="168">
        <v>3</v>
      </c>
      <c r="G126" s="422"/>
      <c r="H126" s="422"/>
      <c r="I126" s="422"/>
      <c r="J126" s="422"/>
      <c r="K126" s="422"/>
    </row>
    <row r="127" spans="1:11">
      <c r="A127" s="420"/>
      <c r="B127" s="168" t="str">
        <f t="shared" si="1"/>
        <v>FOA-062</v>
      </c>
      <c r="C127" s="168" t="s">
        <v>303</v>
      </c>
      <c r="D127" s="168">
        <v>2</v>
      </c>
      <c r="E127" s="168">
        <v>1</v>
      </c>
      <c r="F127" s="168">
        <v>1</v>
      </c>
      <c r="G127" s="422"/>
      <c r="H127" s="422"/>
      <c r="I127" s="422"/>
      <c r="J127" s="422"/>
      <c r="K127" s="422"/>
    </row>
    <row r="128" spans="1:11">
      <c r="A128" s="420"/>
      <c r="B128" s="168" t="str">
        <f t="shared" si="1"/>
        <v>FOA-062</v>
      </c>
      <c r="C128" s="168" t="s">
        <v>303</v>
      </c>
      <c r="D128" s="168">
        <v>6</v>
      </c>
      <c r="E128" s="168">
        <v>2</v>
      </c>
      <c r="F128" s="168">
        <v>4</v>
      </c>
      <c r="G128" s="422"/>
      <c r="H128" s="422"/>
      <c r="I128" s="422"/>
      <c r="J128" s="422"/>
      <c r="K128" s="422"/>
    </row>
    <row r="129" spans="1:11">
      <c r="A129" s="420"/>
      <c r="B129" s="168" t="str">
        <f t="shared" si="1"/>
        <v>FOA-062</v>
      </c>
      <c r="C129" s="168" t="s">
        <v>303</v>
      </c>
      <c r="D129" s="168">
        <v>5</v>
      </c>
      <c r="E129" s="168">
        <v>2</v>
      </c>
      <c r="F129" s="168">
        <v>3</v>
      </c>
      <c r="G129" s="422"/>
      <c r="H129" s="422"/>
      <c r="I129" s="422"/>
      <c r="J129" s="422"/>
      <c r="K129" s="422"/>
    </row>
    <row r="130" spans="1:11">
      <c r="A130" s="420"/>
      <c r="B130" s="168" t="str">
        <f t="shared" si="1"/>
        <v>FOA-062</v>
      </c>
      <c r="C130" s="168" t="s">
        <v>303</v>
      </c>
      <c r="D130" s="168">
        <v>2</v>
      </c>
      <c r="E130" s="168">
        <v>1</v>
      </c>
      <c r="F130" s="168">
        <v>1</v>
      </c>
      <c r="G130" s="422"/>
      <c r="H130" s="422"/>
      <c r="I130" s="422"/>
      <c r="J130" s="422"/>
      <c r="K130" s="422"/>
    </row>
    <row r="131" spans="1:11" ht="30">
      <c r="A131" s="167" t="s">
        <v>168</v>
      </c>
      <c r="B131" s="168" t="str">
        <f t="shared" si="1"/>
        <v>FOT-384</v>
      </c>
      <c r="C131" s="168" t="s">
        <v>304</v>
      </c>
      <c r="D131" s="168">
        <v>32</v>
      </c>
      <c r="E131" s="168">
        <v>14</v>
      </c>
      <c r="F131" s="168">
        <v>18</v>
      </c>
      <c r="G131" s="169">
        <f>SUM(D131)</f>
        <v>32</v>
      </c>
      <c r="H131" s="169">
        <f>SUM(G131)</f>
        <v>32</v>
      </c>
      <c r="I131" s="169">
        <v>1</v>
      </c>
      <c r="J131" s="169">
        <v>30</v>
      </c>
      <c r="K131" s="169">
        <f>I131*J131</f>
        <v>30</v>
      </c>
    </row>
    <row r="132" spans="1:11">
      <c r="A132" s="420" t="s">
        <v>133</v>
      </c>
      <c r="B132" s="168" t="str">
        <f t="shared" si="1"/>
        <v>FOT-390</v>
      </c>
      <c r="C132" s="168" t="s">
        <v>288</v>
      </c>
      <c r="D132" s="168">
        <v>1</v>
      </c>
      <c r="E132" s="168">
        <v>1</v>
      </c>
      <c r="F132" s="168">
        <v>0</v>
      </c>
      <c r="G132" s="422">
        <f>SUM(D132:D136)</f>
        <v>35</v>
      </c>
      <c r="H132" s="421">
        <f>SUM(G132:G151)</f>
        <v>315</v>
      </c>
      <c r="I132" s="421">
        <v>9</v>
      </c>
      <c r="J132" s="421">
        <v>16</v>
      </c>
      <c r="K132" s="421">
        <f>I132*J132</f>
        <v>144</v>
      </c>
    </row>
    <row r="133" spans="1:11">
      <c r="A133" s="420"/>
      <c r="B133" s="168" t="str">
        <f t="shared" si="1"/>
        <v>FOT-390</v>
      </c>
      <c r="C133" s="168" t="s">
        <v>288</v>
      </c>
      <c r="D133" s="168">
        <v>1</v>
      </c>
      <c r="E133" s="168">
        <v>1</v>
      </c>
      <c r="F133" s="168">
        <v>0</v>
      </c>
      <c r="G133" s="422"/>
      <c r="H133" s="421"/>
      <c r="I133" s="421"/>
      <c r="J133" s="421"/>
      <c r="K133" s="421"/>
    </row>
    <row r="134" spans="1:11">
      <c r="A134" s="420"/>
      <c r="B134" s="168" t="str">
        <f t="shared" si="1"/>
        <v>FOT-390</v>
      </c>
      <c r="C134" s="168" t="s">
        <v>288</v>
      </c>
      <c r="D134" s="168">
        <v>2</v>
      </c>
      <c r="E134" s="168">
        <v>1</v>
      </c>
      <c r="F134" s="168">
        <v>1</v>
      </c>
      <c r="G134" s="422"/>
      <c r="H134" s="421"/>
      <c r="I134" s="421"/>
      <c r="J134" s="421"/>
      <c r="K134" s="421"/>
    </row>
    <row r="135" spans="1:11">
      <c r="A135" s="420"/>
      <c r="B135" s="168" t="str">
        <f t="shared" si="1"/>
        <v>FOT-390</v>
      </c>
      <c r="C135" s="168" t="s">
        <v>288</v>
      </c>
      <c r="D135" s="168">
        <v>26</v>
      </c>
      <c r="E135" s="168">
        <v>12</v>
      </c>
      <c r="F135" s="168">
        <v>14</v>
      </c>
      <c r="G135" s="422"/>
      <c r="H135" s="421"/>
      <c r="I135" s="421"/>
      <c r="J135" s="421"/>
      <c r="K135" s="421"/>
    </row>
    <row r="136" spans="1:11">
      <c r="A136" s="420"/>
      <c r="B136" s="168" t="str">
        <f t="shared" si="1"/>
        <v>FOT-390</v>
      </c>
      <c r="C136" s="168" t="s">
        <v>288</v>
      </c>
      <c r="D136" s="168">
        <v>5</v>
      </c>
      <c r="E136" s="168">
        <v>3</v>
      </c>
      <c r="F136" s="168">
        <v>2</v>
      </c>
      <c r="G136" s="422"/>
      <c r="H136" s="421"/>
      <c r="I136" s="421"/>
      <c r="J136" s="421"/>
      <c r="K136" s="421"/>
    </row>
    <row r="137" spans="1:11">
      <c r="A137" s="420"/>
      <c r="B137" s="168" t="str">
        <f t="shared" si="1"/>
        <v>FOT-390</v>
      </c>
      <c r="C137" s="168" t="s">
        <v>328</v>
      </c>
      <c r="D137" s="168">
        <v>33</v>
      </c>
      <c r="E137" s="168">
        <v>16</v>
      </c>
      <c r="F137" s="168">
        <v>17</v>
      </c>
      <c r="G137" s="422">
        <f>SUM(D137:D139)</f>
        <v>35</v>
      </c>
      <c r="H137" s="421"/>
      <c r="I137" s="421"/>
      <c r="J137" s="421"/>
      <c r="K137" s="421"/>
    </row>
    <row r="138" spans="1:11">
      <c r="A138" s="420"/>
      <c r="B138" s="168" t="str">
        <f t="shared" si="1"/>
        <v>FOT-390</v>
      </c>
      <c r="C138" s="168" t="s">
        <v>328</v>
      </c>
      <c r="D138" s="168">
        <v>1</v>
      </c>
      <c r="E138" s="168">
        <v>1</v>
      </c>
      <c r="F138" s="168">
        <v>0</v>
      </c>
      <c r="G138" s="422"/>
      <c r="H138" s="421"/>
      <c r="I138" s="421"/>
      <c r="J138" s="421"/>
      <c r="K138" s="421"/>
    </row>
    <row r="139" spans="1:11">
      <c r="A139" s="420"/>
      <c r="B139" s="168" t="str">
        <f t="shared" si="1"/>
        <v>FOT-390</v>
      </c>
      <c r="C139" s="168" t="s">
        <v>328</v>
      </c>
      <c r="D139" s="168">
        <v>1</v>
      </c>
      <c r="E139" s="168">
        <v>1</v>
      </c>
      <c r="F139" s="168">
        <v>0</v>
      </c>
      <c r="G139" s="422"/>
      <c r="H139" s="421"/>
      <c r="I139" s="421"/>
      <c r="J139" s="421"/>
      <c r="K139" s="421"/>
    </row>
    <row r="140" spans="1:11">
      <c r="A140" s="420"/>
      <c r="B140" s="168" t="str">
        <f t="shared" si="1"/>
        <v>FOT-390</v>
      </c>
      <c r="C140" s="168" t="s">
        <v>230</v>
      </c>
      <c r="D140" s="168">
        <v>35</v>
      </c>
      <c r="E140" s="168">
        <v>19</v>
      </c>
      <c r="F140" s="168">
        <v>16</v>
      </c>
      <c r="G140" s="169">
        <f>SUM(D140)</f>
        <v>35</v>
      </c>
      <c r="H140" s="421"/>
      <c r="I140" s="421"/>
      <c r="J140" s="421"/>
      <c r="K140" s="421"/>
    </row>
    <row r="141" spans="1:11">
      <c r="A141" s="420"/>
      <c r="B141" s="168" t="str">
        <f t="shared" ref="B141:B204" si="2">+MID($C141,1,7)</f>
        <v>FOT-390</v>
      </c>
      <c r="C141" s="168" t="s">
        <v>231</v>
      </c>
      <c r="D141" s="168">
        <v>30</v>
      </c>
      <c r="E141" s="168">
        <v>14</v>
      </c>
      <c r="F141" s="168">
        <v>16</v>
      </c>
      <c r="G141" s="422">
        <f>SUM(D141:D142)</f>
        <v>38</v>
      </c>
      <c r="H141" s="421"/>
      <c r="I141" s="421"/>
      <c r="J141" s="421"/>
      <c r="K141" s="421"/>
    </row>
    <row r="142" spans="1:11">
      <c r="A142" s="420"/>
      <c r="B142" s="168" t="str">
        <f t="shared" si="2"/>
        <v>FOT-390</v>
      </c>
      <c r="C142" s="168" t="s">
        <v>231</v>
      </c>
      <c r="D142" s="168">
        <v>8</v>
      </c>
      <c r="E142" s="168">
        <v>6</v>
      </c>
      <c r="F142" s="168">
        <v>2</v>
      </c>
      <c r="G142" s="422"/>
      <c r="H142" s="421"/>
      <c r="I142" s="421"/>
      <c r="J142" s="421"/>
      <c r="K142" s="421"/>
    </row>
    <row r="143" spans="1:11">
      <c r="A143" s="420"/>
      <c r="B143" s="168" t="str">
        <f t="shared" si="2"/>
        <v>FOT-390</v>
      </c>
      <c r="C143" s="168" t="s">
        <v>232</v>
      </c>
      <c r="D143" s="168">
        <v>35</v>
      </c>
      <c r="E143" s="168">
        <v>11</v>
      </c>
      <c r="F143" s="168">
        <v>24</v>
      </c>
      <c r="G143" s="422">
        <f>SUM(D143:D144)</f>
        <v>41</v>
      </c>
      <c r="H143" s="421"/>
      <c r="I143" s="421"/>
      <c r="J143" s="421"/>
      <c r="K143" s="421"/>
    </row>
    <row r="144" spans="1:11">
      <c r="A144" s="420"/>
      <c r="B144" s="168" t="str">
        <f t="shared" si="2"/>
        <v>FOT-390</v>
      </c>
      <c r="C144" s="168" t="s">
        <v>232</v>
      </c>
      <c r="D144" s="168">
        <v>6</v>
      </c>
      <c r="E144" s="168">
        <v>2</v>
      </c>
      <c r="F144" s="168">
        <v>4</v>
      </c>
      <c r="G144" s="422"/>
      <c r="H144" s="421"/>
      <c r="I144" s="421"/>
      <c r="J144" s="421"/>
      <c r="K144" s="421"/>
    </row>
    <row r="145" spans="1:11">
      <c r="A145" s="420"/>
      <c r="B145" s="168" t="str">
        <f t="shared" si="2"/>
        <v>FOT-390</v>
      </c>
      <c r="C145" s="168" t="s">
        <v>227</v>
      </c>
      <c r="D145" s="168">
        <v>15</v>
      </c>
      <c r="E145" s="168">
        <v>8</v>
      </c>
      <c r="F145" s="168">
        <v>7</v>
      </c>
      <c r="G145" s="422">
        <f>SUM(D145:D146)</f>
        <v>34</v>
      </c>
      <c r="H145" s="421"/>
      <c r="I145" s="421"/>
      <c r="J145" s="421"/>
      <c r="K145" s="421"/>
    </row>
    <row r="146" spans="1:11">
      <c r="A146" s="420"/>
      <c r="B146" s="168" t="str">
        <f>+MID($C151,1,7)</f>
        <v>FOT-390</v>
      </c>
      <c r="C146" s="168" t="s">
        <v>227</v>
      </c>
      <c r="D146" s="168">
        <v>19</v>
      </c>
      <c r="E146" s="168">
        <v>11</v>
      </c>
      <c r="F146" s="168">
        <v>8</v>
      </c>
      <c r="G146" s="422"/>
      <c r="H146" s="421"/>
      <c r="I146" s="421"/>
      <c r="J146" s="421"/>
      <c r="K146" s="421"/>
    </row>
    <row r="147" spans="1:11">
      <c r="A147" s="420"/>
      <c r="B147" s="168" t="str">
        <f>+MID($C146,1,7)</f>
        <v>FOT-390</v>
      </c>
      <c r="C147" s="168" t="s">
        <v>229</v>
      </c>
      <c r="D147" s="168">
        <v>31</v>
      </c>
      <c r="E147" s="168">
        <v>16</v>
      </c>
      <c r="F147" s="168">
        <v>15</v>
      </c>
      <c r="G147" s="169">
        <f>SUM(D147)</f>
        <v>31</v>
      </c>
      <c r="H147" s="421"/>
      <c r="I147" s="421"/>
      <c r="J147" s="421"/>
      <c r="K147" s="421"/>
    </row>
    <row r="148" spans="1:11">
      <c r="A148" s="420"/>
      <c r="B148" s="168" t="str">
        <f t="shared" si="2"/>
        <v>FOT-390</v>
      </c>
      <c r="C148" s="168" t="s">
        <v>228</v>
      </c>
      <c r="D148" s="168">
        <v>34</v>
      </c>
      <c r="E148" s="168">
        <v>18</v>
      </c>
      <c r="F148" s="168">
        <v>16</v>
      </c>
      <c r="G148" s="422">
        <f>SUM(D148:D149)</f>
        <v>35</v>
      </c>
      <c r="H148" s="421"/>
      <c r="I148" s="421"/>
      <c r="J148" s="421"/>
      <c r="K148" s="421"/>
    </row>
    <row r="149" spans="1:11">
      <c r="A149" s="420"/>
      <c r="B149" s="168" t="str">
        <f t="shared" si="2"/>
        <v>FOT-390</v>
      </c>
      <c r="C149" s="168" t="s">
        <v>228</v>
      </c>
      <c r="D149" s="168">
        <v>1</v>
      </c>
      <c r="E149" s="168">
        <v>1</v>
      </c>
      <c r="F149" s="168">
        <v>0</v>
      </c>
      <c r="G149" s="422"/>
      <c r="H149" s="421"/>
      <c r="I149" s="421"/>
      <c r="J149" s="421"/>
      <c r="K149" s="421"/>
    </row>
    <row r="150" spans="1:11">
      <c r="A150" s="420"/>
      <c r="B150" s="168" t="str">
        <f t="shared" si="2"/>
        <v>FOT-390</v>
      </c>
      <c r="C150" s="168" t="s">
        <v>226</v>
      </c>
      <c r="D150" s="168">
        <v>30</v>
      </c>
      <c r="E150" s="168">
        <v>13</v>
      </c>
      <c r="F150" s="168">
        <v>17</v>
      </c>
      <c r="G150" s="422">
        <f>SUM(D150:D151)</f>
        <v>31</v>
      </c>
      <c r="H150" s="421"/>
      <c r="I150" s="421"/>
      <c r="J150" s="421"/>
      <c r="K150" s="421"/>
    </row>
    <row r="151" spans="1:11">
      <c r="A151" s="420"/>
      <c r="B151" s="168" t="str">
        <f>+MID($C147,1,7)</f>
        <v>FOT-390</v>
      </c>
      <c r="C151" s="168" t="s">
        <v>226</v>
      </c>
      <c r="D151" s="168">
        <v>1</v>
      </c>
      <c r="E151" s="168">
        <v>0</v>
      </c>
      <c r="F151" s="168">
        <v>1</v>
      </c>
      <c r="G151" s="422"/>
      <c r="H151" s="421"/>
      <c r="I151" s="421"/>
      <c r="J151" s="421"/>
      <c r="K151" s="421"/>
    </row>
    <row r="152" spans="1:11">
      <c r="A152" s="420" t="s">
        <v>144</v>
      </c>
      <c r="B152" s="168" t="str">
        <f t="shared" si="2"/>
        <v>FOT-097</v>
      </c>
      <c r="C152" s="168" t="s">
        <v>293</v>
      </c>
      <c r="D152" s="168">
        <v>15</v>
      </c>
      <c r="E152" s="168">
        <v>4</v>
      </c>
      <c r="F152" s="168">
        <v>11</v>
      </c>
      <c r="G152" s="422">
        <f>SUM(D152:D153)</f>
        <v>18</v>
      </c>
      <c r="H152" s="421">
        <f>SUM(G152:G171)</f>
        <v>113</v>
      </c>
      <c r="I152" s="421">
        <v>4</v>
      </c>
      <c r="J152" s="421">
        <v>40</v>
      </c>
      <c r="K152" s="421">
        <f>I152*J152</f>
        <v>160</v>
      </c>
    </row>
    <row r="153" spans="1:11">
      <c r="A153" s="420"/>
      <c r="B153" s="168" t="str">
        <f t="shared" si="2"/>
        <v>FOT-097</v>
      </c>
      <c r="C153" s="168" t="s">
        <v>293</v>
      </c>
      <c r="D153" s="168">
        <v>3</v>
      </c>
      <c r="E153" s="168">
        <v>1</v>
      </c>
      <c r="F153" s="168">
        <v>2</v>
      </c>
      <c r="G153" s="422"/>
      <c r="H153" s="421"/>
      <c r="I153" s="421"/>
      <c r="J153" s="421"/>
      <c r="K153" s="421"/>
    </row>
    <row r="154" spans="1:11">
      <c r="A154" s="420"/>
      <c r="B154" s="168" t="str">
        <f t="shared" si="2"/>
        <v>FOT-097</v>
      </c>
      <c r="C154" s="168" t="s">
        <v>299</v>
      </c>
      <c r="D154" s="168">
        <v>4</v>
      </c>
      <c r="E154" s="168">
        <v>2</v>
      </c>
      <c r="F154" s="168">
        <v>2</v>
      </c>
      <c r="G154" s="422">
        <f>SUM(D154:D163)</f>
        <v>30</v>
      </c>
      <c r="H154" s="421"/>
      <c r="I154" s="421"/>
      <c r="J154" s="421"/>
      <c r="K154" s="421"/>
    </row>
    <row r="155" spans="1:11">
      <c r="A155" s="420"/>
      <c r="B155" s="168" t="str">
        <f t="shared" si="2"/>
        <v>FOT-097</v>
      </c>
      <c r="C155" s="168" t="s">
        <v>299</v>
      </c>
      <c r="D155" s="168">
        <v>2</v>
      </c>
      <c r="E155" s="168">
        <v>1</v>
      </c>
      <c r="F155" s="168">
        <v>1</v>
      </c>
      <c r="G155" s="422"/>
      <c r="H155" s="421"/>
      <c r="I155" s="421"/>
      <c r="J155" s="421"/>
      <c r="K155" s="421"/>
    </row>
    <row r="156" spans="1:11">
      <c r="A156" s="420"/>
      <c r="B156" s="168" t="str">
        <f t="shared" si="2"/>
        <v>FOT-097</v>
      </c>
      <c r="C156" s="168" t="s">
        <v>299</v>
      </c>
      <c r="D156" s="168">
        <v>2</v>
      </c>
      <c r="E156" s="168">
        <v>1</v>
      </c>
      <c r="F156" s="168">
        <v>1</v>
      </c>
      <c r="G156" s="422"/>
      <c r="H156" s="421"/>
      <c r="I156" s="421"/>
      <c r="J156" s="421"/>
      <c r="K156" s="421"/>
    </row>
    <row r="157" spans="1:11">
      <c r="A157" s="420"/>
      <c r="B157" s="168" t="str">
        <f>+MID($C164,1,7)</f>
        <v>FOT-097</v>
      </c>
      <c r="C157" s="168" t="s">
        <v>299</v>
      </c>
      <c r="D157" s="168">
        <v>1</v>
      </c>
      <c r="E157" s="168">
        <v>0</v>
      </c>
      <c r="F157" s="168">
        <v>1</v>
      </c>
      <c r="G157" s="422"/>
      <c r="H157" s="421"/>
      <c r="I157" s="421"/>
      <c r="J157" s="421"/>
      <c r="K157" s="421"/>
    </row>
    <row r="158" spans="1:11">
      <c r="A158" s="420"/>
      <c r="B158" s="168" t="str">
        <f t="shared" si="2"/>
        <v>FOT-097</v>
      </c>
      <c r="C158" s="168" t="s">
        <v>299</v>
      </c>
      <c r="D158" s="168">
        <v>2</v>
      </c>
      <c r="E158" s="168">
        <v>0</v>
      </c>
      <c r="F158" s="168">
        <v>2</v>
      </c>
      <c r="G158" s="422"/>
      <c r="H158" s="421"/>
      <c r="I158" s="421"/>
      <c r="J158" s="421"/>
      <c r="K158" s="421"/>
    </row>
    <row r="159" spans="1:11">
      <c r="A159" s="420"/>
      <c r="B159" s="168" t="str">
        <f t="shared" si="2"/>
        <v>FOT-097</v>
      </c>
      <c r="C159" s="168" t="s">
        <v>299</v>
      </c>
      <c r="D159" s="168">
        <v>2</v>
      </c>
      <c r="E159" s="168">
        <v>0</v>
      </c>
      <c r="F159" s="168">
        <v>2</v>
      </c>
      <c r="G159" s="422"/>
      <c r="H159" s="421"/>
      <c r="I159" s="421"/>
      <c r="J159" s="421"/>
      <c r="K159" s="421"/>
    </row>
    <row r="160" spans="1:11">
      <c r="A160" s="420"/>
      <c r="B160" s="168" t="str">
        <f t="shared" si="2"/>
        <v>FOT-097</v>
      </c>
      <c r="C160" s="168" t="s">
        <v>299</v>
      </c>
      <c r="D160" s="168">
        <v>9</v>
      </c>
      <c r="E160" s="168">
        <v>3</v>
      </c>
      <c r="F160" s="168">
        <v>6</v>
      </c>
      <c r="G160" s="422"/>
      <c r="H160" s="421"/>
      <c r="I160" s="421"/>
      <c r="J160" s="421"/>
      <c r="K160" s="421"/>
    </row>
    <row r="161" spans="1:11">
      <c r="A161" s="420"/>
      <c r="B161" s="168" t="str">
        <f t="shared" si="2"/>
        <v>FOT-097</v>
      </c>
      <c r="C161" s="168" t="s">
        <v>299</v>
      </c>
      <c r="D161" s="168">
        <v>5</v>
      </c>
      <c r="E161" s="168">
        <v>4</v>
      </c>
      <c r="F161" s="168">
        <v>1</v>
      </c>
      <c r="G161" s="422"/>
      <c r="H161" s="421"/>
      <c r="I161" s="421"/>
      <c r="J161" s="421"/>
      <c r="K161" s="421"/>
    </row>
    <row r="162" spans="1:11">
      <c r="A162" s="420"/>
      <c r="B162" s="168" t="str">
        <f t="shared" si="2"/>
        <v>FOT-097</v>
      </c>
      <c r="C162" s="168" t="s">
        <v>299</v>
      </c>
      <c r="D162" s="168">
        <v>2</v>
      </c>
      <c r="E162" s="168">
        <v>0</v>
      </c>
      <c r="F162" s="168">
        <v>2</v>
      </c>
      <c r="G162" s="422"/>
      <c r="H162" s="421"/>
      <c r="I162" s="421"/>
      <c r="J162" s="421"/>
      <c r="K162" s="421"/>
    </row>
    <row r="163" spans="1:11">
      <c r="A163" s="420"/>
      <c r="B163" s="168" t="str">
        <f>+MID($C165,1,7)</f>
        <v>FOT-097</v>
      </c>
      <c r="C163" s="168" t="s">
        <v>299</v>
      </c>
      <c r="D163" s="168">
        <v>1</v>
      </c>
      <c r="E163" s="168">
        <v>0</v>
      </c>
      <c r="F163" s="168">
        <v>1</v>
      </c>
      <c r="G163" s="422"/>
      <c r="H163" s="421"/>
      <c r="I163" s="421"/>
      <c r="J163" s="421"/>
      <c r="K163" s="421"/>
    </row>
    <row r="164" spans="1:11">
      <c r="A164" s="420"/>
      <c r="B164" s="168" t="str">
        <f>+MID($C157,1,7)</f>
        <v>FOT-097</v>
      </c>
      <c r="C164" s="168" t="s">
        <v>317</v>
      </c>
      <c r="D164" s="168">
        <v>1</v>
      </c>
      <c r="E164" s="168">
        <v>0</v>
      </c>
      <c r="F164" s="168">
        <v>1</v>
      </c>
      <c r="G164" s="422">
        <f>SUM(D164:D165)</f>
        <v>33</v>
      </c>
      <c r="H164" s="421"/>
      <c r="I164" s="421"/>
      <c r="J164" s="421"/>
      <c r="K164" s="421"/>
    </row>
    <row r="165" spans="1:11">
      <c r="A165" s="420"/>
      <c r="B165" s="168" t="str">
        <f>+MID($C163,1,7)</f>
        <v>FOT-097</v>
      </c>
      <c r="C165" s="168" t="s">
        <v>317</v>
      </c>
      <c r="D165" s="168">
        <v>32</v>
      </c>
      <c r="E165" s="168">
        <v>19</v>
      </c>
      <c r="F165" s="168">
        <v>13</v>
      </c>
      <c r="G165" s="422"/>
      <c r="H165" s="421"/>
      <c r="I165" s="421"/>
      <c r="J165" s="421"/>
      <c r="K165" s="421"/>
    </row>
    <row r="166" spans="1:11">
      <c r="A166" s="420"/>
      <c r="B166" s="168" t="str">
        <f t="shared" si="2"/>
        <v>FOT-097</v>
      </c>
      <c r="C166" s="168" t="s">
        <v>223</v>
      </c>
      <c r="D166" s="168">
        <v>6</v>
      </c>
      <c r="E166" s="168">
        <v>1</v>
      </c>
      <c r="F166" s="168">
        <v>5</v>
      </c>
      <c r="G166" s="422">
        <f>SUM(D166:D171)</f>
        <v>32</v>
      </c>
      <c r="H166" s="421"/>
      <c r="I166" s="421"/>
      <c r="J166" s="421"/>
      <c r="K166" s="421"/>
    </row>
    <row r="167" spans="1:11">
      <c r="A167" s="420"/>
      <c r="B167" s="168" t="str">
        <f t="shared" si="2"/>
        <v>FOT-097</v>
      </c>
      <c r="C167" s="168" t="s">
        <v>223</v>
      </c>
      <c r="D167" s="168">
        <v>3</v>
      </c>
      <c r="E167" s="168">
        <v>2</v>
      </c>
      <c r="F167" s="168">
        <v>1</v>
      </c>
      <c r="G167" s="422"/>
      <c r="H167" s="421"/>
      <c r="I167" s="421"/>
      <c r="J167" s="421"/>
      <c r="K167" s="421"/>
    </row>
    <row r="168" spans="1:11">
      <c r="A168" s="420"/>
      <c r="B168" s="168" t="str">
        <f t="shared" si="2"/>
        <v>FOT-097</v>
      </c>
      <c r="C168" s="168" t="s">
        <v>223</v>
      </c>
      <c r="D168" s="168">
        <v>9</v>
      </c>
      <c r="E168" s="168">
        <v>6</v>
      </c>
      <c r="F168" s="168">
        <v>3</v>
      </c>
      <c r="G168" s="422"/>
      <c r="H168" s="421"/>
      <c r="I168" s="421"/>
      <c r="J168" s="421"/>
      <c r="K168" s="421"/>
    </row>
    <row r="169" spans="1:11">
      <c r="A169" s="420"/>
      <c r="B169" s="168" t="str">
        <f t="shared" si="2"/>
        <v>FOT-097</v>
      </c>
      <c r="C169" s="168" t="s">
        <v>223</v>
      </c>
      <c r="D169" s="168">
        <v>5</v>
      </c>
      <c r="E169" s="168">
        <v>3</v>
      </c>
      <c r="F169" s="168">
        <v>2</v>
      </c>
      <c r="G169" s="422"/>
      <c r="H169" s="421"/>
      <c r="I169" s="421"/>
      <c r="J169" s="421"/>
      <c r="K169" s="421"/>
    </row>
    <row r="170" spans="1:11">
      <c r="A170" s="420"/>
      <c r="B170" s="168" t="str">
        <f t="shared" si="2"/>
        <v>FOT-097</v>
      </c>
      <c r="C170" s="168" t="s">
        <v>223</v>
      </c>
      <c r="D170" s="168">
        <v>6</v>
      </c>
      <c r="E170" s="168">
        <v>1</v>
      </c>
      <c r="F170" s="168">
        <v>5</v>
      </c>
      <c r="G170" s="422"/>
      <c r="H170" s="421"/>
      <c r="I170" s="421"/>
      <c r="J170" s="421"/>
      <c r="K170" s="421"/>
    </row>
    <row r="171" spans="1:11">
      <c r="A171" s="420"/>
      <c r="B171" s="168" t="str">
        <f t="shared" si="2"/>
        <v>FOT-097</v>
      </c>
      <c r="C171" s="168" t="s">
        <v>223</v>
      </c>
      <c r="D171" s="168">
        <v>3</v>
      </c>
      <c r="E171" s="168">
        <v>0</v>
      </c>
      <c r="F171" s="168">
        <v>3</v>
      </c>
      <c r="G171" s="422"/>
      <c r="H171" s="421"/>
      <c r="I171" s="421"/>
      <c r="J171" s="421"/>
      <c r="K171" s="421"/>
    </row>
    <row r="172" spans="1:11" ht="30">
      <c r="A172" s="167" t="s">
        <v>27</v>
      </c>
      <c r="B172" s="168" t="str">
        <f t="shared" si="2"/>
        <v>FOT-331</v>
      </c>
      <c r="C172" s="168" t="s">
        <v>290</v>
      </c>
      <c r="D172" s="168">
        <v>29</v>
      </c>
      <c r="E172" s="168">
        <v>11</v>
      </c>
      <c r="F172" s="168">
        <v>18</v>
      </c>
      <c r="G172" s="169">
        <f>SUM(D172)</f>
        <v>29</v>
      </c>
      <c r="H172" s="169">
        <f>SUM(G172)</f>
        <v>29</v>
      </c>
      <c r="I172" s="169">
        <v>1</v>
      </c>
      <c r="J172" s="169">
        <v>20</v>
      </c>
      <c r="K172" s="169">
        <f>I172*J172</f>
        <v>20</v>
      </c>
    </row>
    <row r="173" spans="1:11">
      <c r="A173" s="420" t="s">
        <v>28</v>
      </c>
      <c r="B173" s="168" t="str">
        <f t="shared" si="2"/>
        <v>FOT-418</v>
      </c>
      <c r="C173" s="168" t="s">
        <v>287</v>
      </c>
      <c r="D173" s="168">
        <v>4</v>
      </c>
      <c r="E173" s="168">
        <v>0</v>
      </c>
      <c r="F173" s="168">
        <v>4</v>
      </c>
      <c r="G173" s="422">
        <f>SUM(D173:D176)</f>
        <v>25</v>
      </c>
      <c r="H173" s="422">
        <f>SUM(G173)</f>
        <v>25</v>
      </c>
      <c r="I173" s="422">
        <v>1</v>
      </c>
      <c r="J173" s="422">
        <v>9</v>
      </c>
      <c r="K173" s="422">
        <f>I173*J173</f>
        <v>9</v>
      </c>
    </row>
    <row r="174" spans="1:11">
      <c r="A174" s="420"/>
      <c r="B174" s="168" t="str">
        <f t="shared" si="2"/>
        <v>FOT-418</v>
      </c>
      <c r="C174" s="168" t="s">
        <v>287</v>
      </c>
      <c r="D174" s="168">
        <v>3</v>
      </c>
      <c r="E174" s="168">
        <v>1</v>
      </c>
      <c r="F174" s="168">
        <v>2</v>
      </c>
      <c r="G174" s="422"/>
      <c r="H174" s="422"/>
      <c r="I174" s="422"/>
      <c r="J174" s="422"/>
      <c r="K174" s="422"/>
    </row>
    <row r="175" spans="1:11">
      <c r="A175" s="420"/>
      <c r="B175" s="168" t="str">
        <f t="shared" si="2"/>
        <v>FOT-418</v>
      </c>
      <c r="C175" s="168" t="s">
        <v>287</v>
      </c>
      <c r="D175" s="168">
        <v>17</v>
      </c>
      <c r="E175" s="168">
        <v>4</v>
      </c>
      <c r="F175" s="168">
        <v>13</v>
      </c>
      <c r="G175" s="422"/>
      <c r="H175" s="422"/>
      <c r="I175" s="422"/>
      <c r="J175" s="422"/>
      <c r="K175" s="422"/>
    </row>
    <row r="176" spans="1:11">
      <c r="A176" s="420"/>
      <c r="B176" s="168" t="str">
        <f t="shared" si="2"/>
        <v>FOT-418</v>
      </c>
      <c r="C176" s="168" t="s">
        <v>287</v>
      </c>
      <c r="D176" s="168">
        <v>1</v>
      </c>
      <c r="E176" s="168">
        <v>0</v>
      </c>
      <c r="F176" s="168">
        <v>1</v>
      </c>
      <c r="G176" s="422"/>
      <c r="H176" s="422"/>
      <c r="I176" s="422"/>
      <c r="J176" s="422"/>
      <c r="K176" s="422"/>
    </row>
    <row r="177" spans="1:11">
      <c r="A177" s="420" t="s">
        <v>210</v>
      </c>
      <c r="B177" s="168" t="str">
        <f t="shared" si="2"/>
        <v>FOT-462</v>
      </c>
      <c r="C177" s="168" t="s">
        <v>225</v>
      </c>
      <c r="D177" s="168">
        <v>19</v>
      </c>
      <c r="E177" s="168">
        <v>9</v>
      </c>
      <c r="F177" s="168">
        <v>10</v>
      </c>
      <c r="G177" s="422">
        <f>SUM(D177:D179)</f>
        <v>53</v>
      </c>
      <c r="H177" s="422">
        <f>SUM(G177)</f>
        <v>53</v>
      </c>
      <c r="I177" s="422">
        <v>1</v>
      </c>
      <c r="J177" s="422">
        <v>8</v>
      </c>
      <c r="K177" s="422">
        <f>I177*J177</f>
        <v>8</v>
      </c>
    </row>
    <row r="178" spans="1:11">
      <c r="A178" s="420"/>
      <c r="B178" s="168" t="str">
        <f t="shared" si="2"/>
        <v>FOT-462</v>
      </c>
      <c r="C178" s="168" t="s">
        <v>225</v>
      </c>
      <c r="D178" s="168">
        <v>6</v>
      </c>
      <c r="E178" s="168">
        <v>2</v>
      </c>
      <c r="F178" s="168">
        <v>4</v>
      </c>
      <c r="G178" s="422"/>
      <c r="H178" s="422"/>
      <c r="I178" s="422"/>
      <c r="J178" s="422"/>
      <c r="K178" s="422"/>
    </row>
    <row r="179" spans="1:11">
      <c r="A179" s="420"/>
      <c r="B179" s="168" t="str">
        <f t="shared" si="2"/>
        <v>FOT-462</v>
      </c>
      <c r="C179" s="168" t="s">
        <v>225</v>
      </c>
      <c r="D179" s="168">
        <v>28</v>
      </c>
      <c r="E179" s="168">
        <v>20</v>
      </c>
      <c r="F179" s="168">
        <v>8</v>
      </c>
      <c r="G179" s="422"/>
      <c r="H179" s="422"/>
      <c r="I179" s="422"/>
      <c r="J179" s="422"/>
      <c r="K179" s="422"/>
    </row>
    <row r="180" spans="1:11" ht="30">
      <c r="A180" s="167" t="s">
        <v>126</v>
      </c>
      <c r="B180" s="168" t="str">
        <f t="shared" si="2"/>
        <v>FOT-440</v>
      </c>
      <c r="C180" s="168" t="s">
        <v>224</v>
      </c>
      <c r="D180" s="168">
        <v>30</v>
      </c>
      <c r="E180" s="168">
        <v>13</v>
      </c>
      <c r="F180" s="168">
        <v>17</v>
      </c>
      <c r="G180" s="169">
        <f>SUM(D180)</f>
        <v>30</v>
      </c>
      <c r="H180" s="169">
        <f>SUM(G180)</f>
        <v>30</v>
      </c>
      <c r="I180" s="169">
        <v>1</v>
      </c>
      <c r="J180" s="169">
        <v>50</v>
      </c>
      <c r="K180" s="169">
        <f>I180*J180</f>
        <v>50</v>
      </c>
    </row>
    <row r="181" spans="1:11">
      <c r="A181" s="420" t="s">
        <v>211</v>
      </c>
      <c r="B181" s="168" t="str">
        <f t="shared" si="2"/>
        <v>FOT-426</v>
      </c>
      <c r="C181" s="168" t="s">
        <v>278</v>
      </c>
      <c r="D181" s="168">
        <v>1</v>
      </c>
      <c r="E181" s="168">
        <v>0</v>
      </c>
      <c r="F181" s="168">
        <v>1</v>
      </c>
      <c r="G181" s="422">
        <f>SUM(D181:D184)</f>
        <v>34</v>
      </c>
      <c r="H181" s="421">
        <f>SUM(G181:G195)</f>
        <v>171</v>
      </c>
      <c r="I181" s="421">
        <v>5</v>
      </c>
      <c r="J181" s="421">
        <v>50</v>
      </c>
      <c r="K181" s="421">
        <f>I181*J181</f>
        <v>250</v>
      </c>
    </row>
    <row r="182" spans="1:11">
      <c r="A182" s="420"/>
      <c r="B182" s="168" t="str">
        <f t="shared" si="2"/>
        <v>FOT-426</v>
      </c>
      <c r="C182" s="168" t="s">
        <v>278</v>
      </c>
      <c r="D182" s="168">
        <v>12</v>
      </c>
      <c r="E182" s="168">
        <v>3</v>
      </c>
      <c r="F182" s="168">
        <v>9</v>
      </c>
      <c r="G182" s="422"/>
      <c r="H182" s="421"/>
      <c r="I182" s="421"/>
      <c r="J182" s="421"/>
      <c r="K182" s="421"/>
    </row>
    <row r="183" spans="1:11">
      <c r="A183" s="420"/>
      <c r="B183" s="168" t="str">
        <f t="shared" si="2"/>
        <v>FOT-426</v>
      </c>
      <c r="C183" s="168" t="s">
        <v>278</v>
      </c>
      <c r="D183" s="168">
        <v>9</v>
      </c>
      <c r="E183" s="168">
        <v>1</v>
      </c>
      <c r="F183" s="168">
        <v>8</v>
      </c>
      <c r="G183" s="422"/>
      <c r="H183" s="421"/>
      <c r="I183" s="421"/>
      <c r="J183" s="421"/>
      <c r="K183" s="421"/>
    </row>
    <row r="184" spans="1:11">
      <c r="A184" s="420"/>
      <c r="B184" s="168" t="str">
        <f t="shared" si="2"/>
        <v>FOT-426</v>
      </c>
      <c r="C184" s="168" t="s">
        <v>278</v>
      </c>
      <c r="D184" s="168">
        <v>12</v>
      </c>
      <c r="E184" s="168">
        <v>1</v>
      </c>
      <c r="F184" s="168">
        <v>11</v>
      </c>
      <c r="G184" s="422"/>
      <c r="H184" s="421"/>
      <c r="I184" s="421"/>
      <c r="J184" s="421"/>
      <c r="K184" s="421"/>
    </row>
    <row r="185" spans="1:11">
      <c r="A185" s="420"/>
      <c r="B185" s="168" t="str">
        <f>+MID($C186,1,7)</f>
        <v>FOT-426</v>
      </c>
      <c r="C185" s="168" t="s">
        <v>301</v>
      </c>
      <c r="D185" s="168">
        <v>34</v>
      </c>
      <c r="E185" s="168">
        <v>7</v>
      </c>
      <c r="F185" s="168">
        <v>27</v>
      </c>
      <c r="G185" s="169">
        <f>SUM(D185)</f>
        <v>34</v>
      </c>
      <c r="H185" s="421"/>
      <c r="I185" s="421"/>
      <c r="J185" s="421"/>
      <c r="K185" s="421"/>
    </row>
    <row r="186" spans="1:11">
      <c r="A186" s="420"/>
      <c r="B186" s="168" t="str">
        <f>+MID($C185,1,7)</f>
        <v>FOT-426</v>
      </c>
      <c r="C186" s="168" t="s">
        <v>291</v>
      </c>
      <c r="D186" s="168">
        <v>9</v>
      </c>
      <c r="E186" s="168">
        <v>1</v>
      </c>
      <c r="F186" s="168">
        <v>8</v>
      </c>
      <c r="G186" s="422">
        <f>SUM(D186:D191)</f>
        <v>29</v>
      </c>
      <c r="H186" s="421"/>
      <c r="I186" s="421"/>
      <c r="J186" s="421"/>
      <c r="K186" s="421"/>
    </row>
    <row r="187" spans="1:11">
      <c r="A187" s="420"/>
      <c r="B187" s="168" t="str">
        <f t="shared" si="2"/>
        <v>FOT-426</v>
      </c>
      <c r="C187" s="168" t="s">
        <v>291</v>
      </c>
      <c r="D187" s="168">
        <v>5</v>
      </c>
      <c r="E187" s="168">
        <v>1</v>
      </c>
      <c r="F187" s="168">
        <v>4</v>
      </c>
      <c r="G187" s="422"/>
      <c r="H187" s="421"/>
      <c r="I187" s="421"/>
      <c r="J187" s="421"/>
      <c r="K187" s="421"/>
    </row>
    <row r="188" spans="1:11">
      <c r="A188" s="420"/>
      <c r="B188" s="168" t="str">
        <f t="shared" si="2"/>
        <v>FOT-426</v>
      </c>
      <c r="C188" s="168" t="s">
        <v>291</v>
      </c>
      <c r="D188" s="168">
        <v>1</v>
      </c>
      <c r="E188" s="168">
        <v>1</v>
      </c>
      <c r="F188" s="168">
        <v>0</v>
      </c>
      <c r="G188" s="422"/>
      <c r="H188" s="421"/>
      <c r="I188" s="421"/>
      <c r="J188" s="421"/>
      <c r="K188" s="421"/>
    </row>
    <row r="189" spans="1:11">
      <c r="A189" s="420"/>
      <c r="B189" s="168" t="str">
        <f t="shared" si="2"/>
        <v>FOT-426</v>
      </c>
      <c r="C189" s="168" t="s">
        <v>291</v>
      </c>
      <c r="D189" s="168">
        <v>8</v>
      </c>
      <c r="E189" s="168">
        <v>1</v>
      </c>
      <c r="F189" s="168">
        <v>7</v>
      </c>
      <c r="G189" s="422"/>
      <c r="H189" s="421"/>
      <c r="I189" s="421"/>
      <c r="J189" s="421"/>
      <c r="K189" s="421"/>
    </row>
    <row r="190" spans="1:11">
      <c r="A190" s="420"/>
      <c r="B190" s="168" t="str">
        <f t="shared" si="2"/>
        <v>FOT-426</v>
      </c>
      <c r="C190" s="168" t="s">
        <v>291</v>
      </c>
      <c r="D190" s="168">
        <v>5</v>
      </c>
      <c r="E190" s="168">
        <v>2</v>
      </c>
      <c r="F190" s="168">
        <v>3</v>
      </c>
      <c r="G190" s="422"/>
      <c r="H190" s="421"/>
      <c r="I190" s="421"/>
      <c r="J190" s="421"/>
      <c r="K190" s="421"/>
    </row>
    <row r="191" spans="1:11">
      <c r="A191" s="420"/>
      <c r="B191" s="168" t="str">
        <f t="shared" si="2"/>
        <v>FOT-426</v>
      </c>
      <c r="C191" s="168" t="s">
        <v>291</v>
      </c>
      <c r="D191" s="168">
        <v>1</v>
      </c>
      <c r="E191" s="168">
        <v>1</v>
      </c>
      <c r="F191" s="168">
        <v>0</v>
      </c>
      <c r="G191" s="422"/>
      <c r="H191" s="421"/>
      <c r="I191" s="421"/>
      <c r="J191" s="421"/>
      <c r="K191" s="421"/>
    </row>
    <row r="192" spans="1:11">
      <c r="A192" s="420"/>
      <c r="B192" s="168" t="str">
        <f t="shared" si="2"/>
        <v>FOT-426</v>
      </c>
      <c r="C192" s="168" t="s">
        <v>254</v>
      </c>
      <c r="D192" s="168">
        <v>41</v>
      </c>
      <c r="E192" s="168">
        <v>21</v>
      </c>
      <c r="F192" s="168">
        <v>20</v>
      </c>
      <c r="G192" s="169">
        <f>SUM(D192)</f>
        <v>41</v>
      </c>
      <c r="H192" s="421"/>
      <c r="I192" s="421"/>
      <c r="J192" s="421"/>
      <c r="K192" s="421"/>
    </row>
    <row r="193" spans="1:11">
      <c r="A193" s="420"/>
      <c r="B193" s="168" t="str">
        <f t="shared" si="2"/>
        <v>FOT-426</v>
      </c>
      <c r="C193" s="168" t="s">
        <v>249</v>
      </c>
      <c r="D193" s="168">
        <v>7</v>
      </c>
      <c r="E193" s="168">
        <v>1</v>
      </c>
      <c r="F193" s="168">
        <v>6</v>
      </c>
      <c r="G193" s="422">
        <f>SUM(D193:D195)</f>
        <v>33</v>
      </c>
      <c r="H193" s="421"/>
      <c r="I193" s="421"/>
      <c r="J193" s="421"/>
      <c r="K193" s="421"/>
    </row>
    <row r="194" spans="1:11">
      <c r="A194" s="420"/>
      <c r="B194" s="168" t="str">
        <f t="shared" si="2"/>
        <v>FOT-426</v>
      </c>
      <c r="C194" s="168" t="s">
        <v>249</v>
      </c>
      <c r="D194" s="168">
        <v>23</v>
      </c>
      <c r="E194" s="168">
        <v>3</v>
      </c>
      <c r="F194" s="168">
        <v>20</v>
      </c>
      <c r="G194" s="422"/>
      <c r="H194" s="421"/>
      <c r="I194" s="421"/>
      <c r="J194" s="421"/>
      <c r="K194" s="421"/>
    </row>
    <row r="195" spans="1:11">
      <c r="A195" s="420"/>
      <c r="B195" s="168" t="str">
        <f t="shared" si="2"/>
        <v>FOT-426</v>
      </c>
      <c r="C195" s="168" t="s">
        <v>249</v>
      </c>
      <c r="D195" s="168">
        <v>3</v>
      </c>
      <c r="E195" s="168">
        <v>1</v>
      </c>
      <c r="F195" s="168">
        <v>2</v>
      </c>
      <c r="G195" s="422"/>
      <c r="H195" s="421"/>
      <c r="I195" s="421"/>
      <c r="J195" s="421"/>
      <c r="K195" s="421"/>
    </row>
    <row r="196" spans="1:11">
      <c r="A196" s="420" t="s">
        <v>213</v>
      </c>
      <c r="B196" s="168" t="str">
        <f t="shared" si="2"/>
        <v>FOT-358</v>
      </c>
      <c r="C196" s="168" t="s">
        <v>296</v>
      </c>
      <c r="D196" s="168">
        <v>8</v>
      </c>
      <c r="E196" s="168">
        <v>1</v>
      </c>
      <c r="F196" s="168">
        <v>7</v>
      </c>
      <c r="G196" s="422">
        <f>SUM(D196:D202)</f>
        <v>30</v>
      </c>
      <c r="H196" s="421">
        <f>SUM(G196:G208)</f>
        <v>97</v>
      </c>
      <c r="I196" s="422">
        <v>3</v>
      </c>
      <c r="J196" s="422">
        <v>80</v>
      </c>
      <c r="K196" s="422">
        <f>I196*J196</f>
        <v>240</v>
      </c>
    </row>
    <row r="197" spans="1:11">
      <c r="A197" s="420"/>
      <c r="B197" s="168" t="str">
        <f t="shared" si="2"/>
        <v>FOT-358</v>
      </c>
      <c r="C197" s="168" t="s">
        <v>296</v>
      </c>
      <c r="D197" s="168">
        <v>4</v>
      </c>
      <c r="E197" s="168">
        <v>0</v>
      </c>
      <c r="F197" s="168">
        <v>4</v>
      </c>
      <c r="G197" s="422"/>
      <c r="H197" s="421"/>
      <c r="I197" s="422"/>
      <c r="J197" s="422"/>
      <c r="K197" s="422"/>
    </row>
    <row r="198" spans="1:11">
      <c r="A198" s="420"/>
      <c r="B198" s="168" t="str">
        <f t="shared" si="2"/>
        <v>FOT-358</v>
      </c>
      <c r="C198" s="168" t="s">
        <v>296</v>
      </c>
      <c r="D198" s="168">
        <v>4</v>
      </c>
      <c r="E198" s="168">
        <v>2</v>
      </c>
      <c r="F198" s="168">
        <v>2</v>
      </c>
      <c r="G198" s="422"/>
      <c r="H198" s="421"/>
      <c r="I198" s="422"/>
      <c r="J198" s="422"/>
      <c r="K198" s="422"/>
    </row>
    <row r="199" spans="1:11">
      <c r="A199" s="420"/>
      <c r="B199" s="168" t="str">
        <f t="shared" si="2"/>
        <v>FOT-358</v>
      </c>
      <c r="C199" s="168" t="s">
        <v>296</v>
      </c>
      <c r="D199" s="168">
        <v>1</v>
      </c>
      <c r="E199" s="168">
        <v>0</v>
      </c>
      <c r="F199" s="168">
        <v>1</v>
      </c>
      <c r="G199" s="422"/>
      <c r="H199" s="421"/>
      <c r="I199" s="422"/>
      <c r="J199" s="422"/>
      <c r="K199" s="422"/>
    </row>
    <row r="200" spans="1:11">
      <c r="A200" s="420"/>
      <c r="B200" s="168" t="str">
        <f t="shared" si="2"/>
        <v>FOT-358</v>
      </c>
      <c r="C200" s="168" t="s">
        <v>296</v>
      </c>
      <c r="D200" s="168">
        <v>9</v>
      </c>
      <c r="E200" s="168">
        <v>4</v>
      </c>
      <c r="F200" s="168">
        <v>5</v>
      </c>
      <c r="G200" s="422"/>
      <c r="H200" s="421"/>
      <c r="I200" s="422"/>
      <c r="J200" s="422"/>
      <c r="K200" s="422"/>
    </row>
    <row r="201" spans="1:11">
      <c r="A201" s="420"/>
      <c r="B201" s="168" t="str">
        <f t="shared" si="2"/>
        <v>FOT-358</v>
      </c>
      <c r="C201" s="168" t="s">
        <v>296</v>
      </c>
      <c r="D201" s="168">
        <v>2</v>
      </c>
      <c r="E201" s="168">
        <v>1</v>
      </c>
      <c r="F201" s="168">
        <v>1</v>
      </c>
      <c r="G201" s="422"/>
      <c r="H201" s="421"/>
      <c r="I201" s="422"/>
      <c r="J201" s="422"/>
      <c r="K201" s="422"/>
    </row>
    <row r="202" spans="1:11">
      <c r="A202" s="420"/>
      <c r="B202" s="168" t="str">
        <f t="shared" si="2"/>
        <v>FOT-358</v>
      </c>
      <c r="C202" s="168" t="s">
        <v>296</v>
      </c>
      <c r="D202" s="168">
        <v>2</v>
      </c>
      <c r="E202" s="168">
        <v>1</v>
      </c>
      <c r="F202" s="168">
        <v>1</v>
      </c>
      <c r="G202" s="422"/>
      <c r="H202" s="421"/>
      <c r="I202" s="422"/>
      <c r="J202" s="422"/>
      <c r="K202" s="422"/>
    </row>
    <row r="203" spans="1:11">
      <c r="A203" s="420"/>
      <c r="B203" s="168" t="str">
        <f t="shared" si="2"/>
        <v>FOT-358</v>
      </c>
      <c r="C203" s="168" t="s">
        <v>324</v>
      </c>
      <c r="D203" s="168">
        <v>3</v>
      </c>
      <c r="E203" s="168">
        <v>0</v>
      </c>
      <c r="F203" s="168">
        <v>3</v>
      </c>
      <c r="G203" s="422">
        <f>SUM(D203:D204)</f>
        <v>33</v>
      </c>
      <c r="H203" s="421"/>
      <c r="I203" s="422"/>
      <c r="J203" s="422"/>
      <c r="K203" s="422"/>
    </row>
    <row r="204" spans="1:11">
      <c r="A204" s="420"/>
      <c r="B204" s="168" t="str">
        <f t="shared" si="2"/>
        <v>FOT-358</v>
      </c>
      <c r="C204" s="168" t="s">
        <v>324</v>
      </c>
      <c r="D204" s="168">
        <v>30</v>
      </c>
      <c r="E204" s="168">
        <v>9</v>
      </c>
      <c r="F204" s="168">
        <v>21</v>
      </c>
      <c r="G204" s="422"/>
      <c r="H204" s="421"/>
      <c r="I204" s="422"/>
      <c r="J204" s="422"/>
      <c r="K204" s="422"/>
    </row>
    <row r="205" spans="1:11">
      <c r="A205" s="420"/>
      <c r="B205" s="168" t="str">
        <f t="shared" ref="B205:B266" si="3">+MID($C205,1,7)</f>
        <v>FOT-358</v>
      </c>
      <c r="C205" s="168" t="s">
        <v>253</v>
      </c>
      <c r="D205" s="168">
        <v>27</v>
      </c>
      <c r="E205" s="168">
        <v>4</v>
      </c>
      <c r="F205" s="168">
        <v>23</v>
      </c>
      <c r="G205" s="422">
        <f>SUM(D205:D208)</f>
        <v>34</v>
      </c>
      <c r="H205" s="421"/>
      <c r="I205" s="422"/>
      <c r="J205" s="422"/>
      <c r="K205" s="422"/>
    </row>
    <row r="206" spans="1:11">
      <c r="A206" s="420"/>
      <c r="B206" s="168" t="str">
        <f t="shared" si="3"/>
        <v>FOT-358</v>
      </c>
      <c r="C206" s="168" t="s">
        <v>253</v>
      </c>
      <c r="D206" s="168">
        <v>5</v>
      </c>
      <c r="E206" s="168">
        <v>0</v>
      </c>
      <c r="F206" s="168">
        <v>5</v>
      </c>
      <c r="G206" s="422"/>
      <c r="H206" s="421"/>
      <c r="I206" s="422"/>
      <c r="J206" s="422"/>
      <c r="K206" s="422"/>
    </row>
    <row r="207" spans="1:11">
      <c r="A207" s="420"/>
      <c r="B207" s="168" t="str">
        <f t="shared" si="3"/>
        <v>FOT-358</v>
      </c>
      <c r="C207" s="168" t="s">
        <v>253</v>
      </c>
      <c r="D207" s="168">
        <v>1</v>
      </c>
      <c r="E207" s="168">
        <v>0</v>
      </c>
      <c r="F207" s="168">
        <v>1</v>
      </c>
      <c r="G207" s="422"/>
      <c r="H207" s="421"/>
      <c r="I207" s="422"/>
      <c r="J207" s="422"/>
      <c r="K207" s="422"/>
    </row>
    <row r="208" spans="1:11">
      <c r="A208" s="420"/>
      <c r="B208" s="168" t="str">
        <f t="shared" si="3"/>
        <v>FOT-358</v>
      </c>
      <c r="C208" s="168" t="s">
        <v>253</v>
      </c>
      <c r="D208" s="168">
        <v>1</v>
      </c>
      <c r="E208" s="168">
        <v>0</v>
      </c>
      <c r="F208" s="168">
        <v>1</v>
      </c>
      <c r="G208" s="422"/>
      <c r="H208" s="421"/>
      <c r="I208" s="422"/>
      <c r="J208" s="422"/>
      <c r="K208" s="422"/>
    </row>
    <row r="209" spans="1:11">
      <c r="A209" s="420" t="s">
        <v>212</v>
      </c>
      <c r="B209" s="168" t="str">
        <f t="shared" si="3"/>
        <v>FOT-444</v>
      </c>
      <c r="C209" s="168" t="s">
        <v>250</v>
      </c>
      <c r="D209" s="168">
        <v>33</v>
      </c>
      <c r="E209" s="168">
        <v>12</v>
      </c>
      <c r="F209" s="168">
        <v>21</v>
      </c>
      <c r="G209" s="422">
        <f>SUM(D209:D210)</f>
        <v>35</v>
      </c>
      <c r="H209" s="422">
        <f>SUM(G209)</f>
        <v>35</v>
      </c>
      <c r="I209" s="422">
        <v>1</v>
      </c>
      <c r="J209" s="422">
        <v>124</v>
      </c>
      <c r="K209" s="422">
        <f>I209*J209</f>
        <v>124</v>
      </c>
    </row>
    <row r="210" spans="1:11">
      <c r="A210" s="420"/>
      <c r="B210" s="168" t="str">
        <f t="shared" si="3"/>
        <v>FOT-444</v>
      </c>
      <c r="C210" s="168" t="s">
        <v>250</v>
      </c>
      <c r="D210" s="168">
        <v>2</v>
      </c>
      <c r="E210" s="168">
        <v>1</v>
      </c>
      <c r="F210" s="168">
        <v>1</v>
      </c>
      <c r="G210" s="422"/>
      <c r="H210" s="422"/>
      <c r="I210" s="422"/>
      <c r="J210" s="422"/>
      <c r="K210" s="422"/>
    </row>
    <row r="211" spans="1:11">
      <c r="A211" s="420" t="s">
        <v>176</v>
      </c>
      <c r="B211" s="168" t="str">
        <f t="shared" si="3"/>
        <v>FOT-319</v>
      </c>
      <c r="C211" s="168" t="s">
        <v>248</v>
      </c>
      <c r="D211" s="168">
        <v>14</v>
      </c>
      <c r="E211" s="168">
        <v>8</v>
      </c>
      <c r="F211" s="168">
        <v>6</v>
      </c>
      <c r="G211" s="422">
        <f>SUM(D211:D214)</f>
        <v>31</v>
      </c>
      <c r="H211" s="421">
        <f>SUM(G211:G217)</f>
        <v>52</v>
      </c>
      <c r="I211" s="421">
        <v>2</v>
      </c>
      <c r="J211" s="421">
        <v>120</v>
      </c>
      <c r="K211" s="421">
        <f>I211*J211</f>
        <v>240</v>
      </c>
    </row>
    <row r="212" spans="1:11">
      <c r="A212" s="420"/>
      <c r="B212" s="168" t="str">
        <f>+MID($C215,1,7)</f>
        <v>FOT-319</v>
      </c>
      <c r="C212" s="168" t="s">
        <v>248</v>
      </c>
      <c r="D212" s="168">
        <v>9</v>
      </c>
      <c r="E212" s="168">
        <v>2</v>
      </c>
      <c r="F212" s="168">
        <v>7</v>
      </c>
      <c r="G212" s="422"/>
      <c r="H212" s="421"/>
      <c r="I212" s="421"/>
      <c r="J212" s="421"/>
      <c r="K212" s="421"/>
    </row>
    <row r="213" spans="1:11">
      <c r="A213" s="420"/>
      <c r="B213" s="168" t="str">
        <f t="shared" si="3"/>
        <v>FOT-319</v>
      </c>
      <c r="C213" s="168" t="s">
        <v>248</v>
      </c>
      <c r="D213" s="168">
        <v>7</v>
      </c>
      <c r="E213" s="168">
        <v>5</v>
      </c>
      <c r="F213" s="168">
        <v>2</v>
      </c>
      <c r="G213" s="422"/>
      <c r="H213" s="421"/>
      <c r="I213" s="421"/>
      <c r="J213" s="421"/>
      <c r="K213" s="421"/>
    </row>
    <row r="214" spans="1:11">
      <c r="A214" s="420"/>
      <c r="B214" s="168" t="str">
        <f t="shared" si="3"/>
        <v>FOT-319</v>
      </c>
      <c r="C214" s="168" t="s">
        <v>248</v>
      </c>
      <c r="D214" s="168">
        <v>1</v>
      </c>
      <c r="E214" s="168">
        <v>0</v>
      </c>
      <c r="F214" s="168">
        <v>1</v>
      </c>
      <c r="G214" s="422"/>
      <c r="H214" s="421"/>
      <c r="I214" s="421"/>
      <c r="J214" s="421"/>
      <c r="K214" s="421"/>
    </row>
    <row r="215" spans="1:11">
      <c r="A215" s="420"/>
      <c r="B215" s="168" t="str">
        <f>+MID($C212,1,7)</f>
        <v>FOT-319</v>
      </c>
      <c r="C215" s="168" t="s">
        <v>255</v>
      </c>
      <c r="D215" s="168">
        <v>1</v>
      </c>
      <c r="E215" s="168">
        <v>0</v>
      </c>
      <c r="F215" s="168">
        <v>1</v>
      </c>
      <c r="G215" s="422">
        <f>SUM(D215:D217)</f>
        <v>21</v>
      </c>
      <c r="H215" s="421"/>
      <c r="I215" s="421"/>
      <c r="J215" s="421"/>
      <c r="K215" s="421"/>
    </row>
    <row r="216" spans="1:11">
      <c r="A216" s="420"/>
      <c r="B216" s="168" t="str">
        <f t="shared" si="3"/>
        <v>FOT-319</v>
      </c>
      <c r="C216" s="168" t="s">
        <v>255</v>
      </c>
      <c r="D216" s="168">
        <v>12</v>
      </c>
      <c r="E216" s="168">
        <v>2</v>
      </c>
      <c r="F216" s="168">
        <v>10</v>
      </c>
      <c r="G216" s="422"/>
      <c r="H216" s="421"/>
      <c r="I216" s="421"/>
      <c r="J216" s="421"/>
      <c r="K216" s="421"/>
    </row>
    <row r="217" spans="1:11">
      <c r="A217" s="420"/>
      <c r="B217" s="168" t="str">
        <f t="shared" si="3"/>
        <v>FOT-319</v>
      </c>
      <c r="C217" s="168" t="s">
        <v>255</v>
      </c>
      <c r="D217" s="168">
        <v>8</v>
      </c>
      <c r="E217" s="168">
        <v>1</v>
      </c>
      <c r="F217" s="168">
        <v>7</v>
      </c>
      <c r="G217" s="422"/>
      <c r="H217" s="421"/>
      <c r="I217" s="421"/>
      <c r="J217" s="421"/>
      <c r="K217" s="421"/>
    </row>
    <row r="218" spans="1:11">
      <c r="A218" s="420" t="s">
        <v>195</v>
      </c>
      <c r="B218" s="168" t="str">
        <f t="shared" si="3"/>
        <v>FOT-288</v>
      </c>
      <c r="C218" s="168" t="s">
        <v>285</v>
      </c>
      <c r="D218" s="168">
        <v>7</v>
      </c>
      <c r="E218" s="168">
        <v>2</v>
      </c>
      <c r="F218" s="168">
        <v>5</v>
      </c>
      <c r="G218" s="422">
        <f>SUM(D218:D220)</f>
        <v>33</v>
      </c>
      <c r="H218" s="421">
        <f>SUM(G218:G229)</f>
        <v>143</v>
      </c>
      <c r="I218" s="421">
        <v>5</v>
      </c>
      <c r="J218" s="421">
        <v>156</v>
      </c>
      <c r="K218" s="421">
        <f>I218*J218</f>
        <v>780</v>
      </c>
    </row>
    <row r="219" spans="1:11">
      <c r="A219" s="420"/>
      <c r="B219" s="168" t="str">
        <f t="shared" si="3"/>
        <v>FOT-288</v>
      </c>
      <c r="C219" s="168" t="s">
        <v>285</v>
      </c>
      <c r="D219" s="168">
        <v>25</v>
      </c>
      <c r="E219" s="168">
        <v>7</v>
      </c>
      <c r="F219" s="168">
        <v>18</v>
      </c>
      <c r="G219" s="422"/>
      <c r="H219" s="421"/>
      <c r="I219" s="421"/>
      <c r="J219" s="421"/>
      <c r="K219" s="421"/>
    </row>
    <row r="220" spans="1:11">
      <c r="A220" s="420"/>
      <c r="B220" s="168" t="str">
        <f t="shared" si="3"/>
        <v>FOT-288</v>
      </c>
      <c r="C220" s="168" t="s">
        <v>285</v>
      </c>
      <c r="D220" s="168">
        <v>1</v>
      </c>
      <c r="E220" s="168">
        <v>0</v>
      </c>
      <c r="F220" s="168">
        <v>1</v>
      </c>
      <c r="G220" s="422"/>
      <c r="H220" s="421"/>
      <c r="I220" s="421"/>
      <c r="J220" s="421"/>
      <c r="K220" s="421"/>
    </row>
    <row r="221" spans="1:11">
      <c r="A221" s="420"/>
      <c r="B221" s="168" t="str">
        <f t="shared" si="3"/>
        <v>FOT-288</v>
      </c>
      <c r="C221" s="168" t="s">
        <v>295</v>
      </c>
      <c r="D221" s="168">
        <v>32</v>
      </c>
      <c r="E221" s="168">
        <v>14</v>
      </c>
      <c r="F221" s="168">
        <v>18</v>
      </c>
      <c r="G221" s="422">
        <f>SUM(D221:D223)</f>
        <v>35</v>
      </c>
      <c r="H221" s="421"/>
      <c r="I221" s="421"/>
      <c r="J221" s="421"/>
      <c r="K221" s="421"/>
    </row>
    <row r="222" spans="1:11">
      <c r="A222" s="420"/>
      <c r="B222" s="168" t="str">
        <f t="shared" si="3"/>
        <v>FOT-288</v>
      </c>
      <c r="C222" s="168" t="s">
        <v>295</v>
      </c>
      <c r="D222" s="168">
        <v>1</v>
      </c>
      <c r="E222" s="168">
        <v>0</v>
      </c>
      <c r="F222" s="168">
        <v>1</v>
      </c>
      <c r="G222" s="422"/>
      <c r="H222" s="421"/>
      <c r="I222" s="421"/>
      <c r="J222" s="421"/>
      <c r="K222" s="421"/>
    </row>
    <row r="223" spans="1:11">
      <c r="A223" s="420"/>
      <c r="B223" s="168" t="str">
        <f t="shared" si="3"/>
        <v>FOT-288</v>
      </c>
      <c r="C223" s="168" t="s">
        <v>295</v>
      </c>
      <c r="D223" s="168">
        <v>2</v>
      </c>
      <c r="E223" s="168">
        <v>0</v>
      </c>
      <c r="F223" s="168">
        <v>2</v>
      </c>
      <c r="G223" s="422"/>
      <c r="H223" s="421"/>
      <c r="I223" s="421"/>
      <c r="J223" s="421"/>
      <c r="K223" s="421"/>
    </row>
    <row r="224" spans="1:11">
      <c r="A224" s="420"/>
      <c r="B224" s="168" t="str">
        <f t="shared" si="3"/>
        <v>FOT-288</v>
      </c>
      <c r="C224" s="168" t="s">
        <v>327</v>
      </c>
      <c r="D224" s="168">
        <v>21</v>
      </c>
      <c r="E224" s="168">
        <v>3</v>
      </c>
      <c r="F224" s="168">
        <v>18</v>
      </c>
      <c r="G224" s="169">
        <f>SUM(D224)</f>
        <v>21</v>
      </c>
      <c r="H224" s="421"/>
      <c r="I224" s="421"/>
      <c r="J224" s="421"/>
      <c r="K224" s="421"/>
    </row>
    <row r="225" spans="1:11">
      <c r="A225" s="420"/>
      <c r="B225" s="168" t="str">
        <f t="shared" si="3"/>
        <v>FOT-288</v>
      </c>
      <c r="C225" s="168" t="s">
        <v>333</v>
      </c>
      <c r="D225" s="168">
        <v>22</v>
      </c>
      <c r="E225" s="168">
        <v>5</v>
      </c>
      <c r="F225" s="168">
        <v>17</v>
      </c>
      <c r="G225" s="169">
        <f>SUM(D225)</f>
        <v>22</v>
      </c>
      <c r="H225" s="421"/>
      <c r="I225" s="421"/>
      <c r="J225" s="421"/>
      <c r="K225" s="421"/>
    </row>
    <row r="226" spans="1:11">
      <c r="A226" s="420"/>
      <c r="B226" s="168" t="str">
        <f t="shared" si="3"/>
        <v>FOT-288</v>
      </c>
      <c r="C226" s="168" t="s">
        <v>247</v>
      </c>
      <c r="D226" s="168">
        <v>6</v>
      </c>
      <c r="E226" s="168">
        <v>0</v>
      </c>
      <c r="F226" s="168">
        <v>6</v>
      </c>
      <c r="G226" s="422">
        <f>SUM(D226:D229)</f>
        <v>32</v>
      </c>
      <c r="H226" s="421"/>
      <c r="I226" s="421"/>
      <c r="J226" s="421"/>
      <c r="K226" s="421"/>
    </row>
    <row r="227" spans="1:11">
      <c r="A227" s="420"/>
      <c r="B227" s="168" t="str">
        <f t="shared" si="3"/>
        <v>FOT-288</v>
      </c>
      <c r="C227" s="168" t="s">
        <v>247</v>
      </c>
      <c r="D227" s="168">
        <v>3</v>
      </c>
      <c r="E227" s="168">
        <v>1</v>
      </c>
      <c r="F227" s="168">
        <v>2</v>
      </c>
      <c r="G227" s="422"/>
      <c r="H227" s="421"/>
      <c r="I227" s="421"/>
      <c r="J227" s="421"/>
      <c r="K227" s="421"/>
    </row>
    <row r="228" spans="1:11">
      <c r="A228" s="420"/>
      <c r="B228" s="168" t="str">
        <f t="shared" si="3"/>
        <v>FOT-288</v>
      </c>
      <c r="C228" s="168" t="s">
        <v>247</v>
      </c>
      <c r="D228" s="168">
        <v>15</v>
      </c>
      <c r="E228" s="168">
        <v>4</v>
      </c>
      <c r="F228" s="168">
        <v>11</v>
      </c>
      <c r="G228" s="422"/>
      <c r="H228" s="421"/>
      <c r="I228" s="421"/>
      <c r="J228" s="421"/>
      <c r="K228" s="421"/>
    </row>
    <row r="229" spans="1:11">
      <c r="A229" s="420"/>
      <c r="B229" s="168" t="str">
        <f t="shared" si="3"/>
        <v>FOT-288</v>
      </c>
      <c r="C229" s="168" t="s">
        <v>247</v>
      </c>
      <c r="D229" s="168">
        <v>8</v>
      </c>
      <c r="E229" s="168">
        <v>3</v>
      </c>
      <c r="F229" s="168">
        <v>5</v>
      </c>
      <c r="G229" s="422"/>
      <c r="H229" s="421"/>
      <c r="I229" s="421"/>
      <c r="J229" s="421"/>
      <c r="K229" s="421"/>
    </row>
    <row r="230" spans="1:11">
      <c r="A230" s="420" t="s">
        <v>192</v>
      </c>
      <c r="B230" s="168" t="str">
        <f t="shared" si="3"/>
        <v>FOT-269</v>
      </c>
      <c r="C230" s="168" t="s">
        <v>282</v>
      </c>
      <c r="D230" s="168">
        <v>7</v>
      </c>
      <c r="E230" s="168">
        <v>4</v>
      </c>
      <c r="F230" s="168">
        <v>3</v>
      </c>
      <c r="G230" s="422">
        <f>SUM(D230:D233)</f>
        <v>31</v>
      </c>
      <c r="H230" s="421">
        <f>SUM(G230:G240)</f>
        <v>120</v>
      </c>
      <c r="I230" s="421">
        <v>5</v>
      </c>
      <c r="J230" s="421">
        <v>120</v>
      </c>
      <c r="K230" s="421">
        <f>I230*J230</f>
        <v>600</v>
      </c>
    </row>
    <row r="231" spans="1:11">
      <c r="A231" s="420"/>
      <c r="B231" s="168" t="str">
        <f t="shared" si="3"/>
        <v>FOT-269</v>
      </c>
      <c r="C231" s="168" t="s">
        <v>282</v>
      </c>
      <c r="D231" s="168">
        <v>7</v>
      </c>
      <c r="E231" s="168">
        <v>5</v>
      </c>
      <c r="F231" s="168">
        <v>2</v>
      </c>
      <c r="G231" s="422"/>
      <c r="H231" s="421"/>
      <c r="I231" s="421"/>
      <c r="J231" s="421"/>
      <c r="K231" s="421"/>
    </row>
    <row r="232" spans="1:11">
      <c r="A232" s="420"/>
      <c r="B232" s="168" t="str">
        <f t="shared" si="3"/>
        <v>FOT-269</v>
      </c>
      <c r="C232" s="168" t="s">
        <v>282</v>
      </c>
      <c r="D232" s="168">
        <v>6</v>
      </c>
      <c r="E232" s="168">
        <v>0</v>
      </c>
      <c r="F232" s="168">
        <v>6</v>
      </c>
      <c r="G232" s="422"/>
      <c r="H232" s="421"/>
      <c r="I232" s="421"/>
      <c r="J232" s="421"/>
      <c r="K232" s="421"/>
    </row>
    <row r="233" spans="1:11">
      <c r="A233" s="420"/>
      <c r="B233" s="168" t="str">
        <f t="shared" si="3"/>
        <v>FOT-269</v>
      </c>
      <c r="C233" s="168" t="s">
        <v>282</v>
      </c>
      <c r="D233" s="168">
        <v>11</v>
      </c>
      <c r="E233" s="168">
        <v>4</v>
      </c>
      <c r="F233" s="168">
        <v>7</v>
      </c>
      <c r="G233" s="422"/>
      <c r="H233" s="421"/>
      <c r="I233" s="421"/>
      <c r="J233" s="421"/>
      <c r="K233" s="421"/>
    </row>
    <row r="234" spans="1:11">
      <c r="A234" s="420"/>
      <c r="B234" s="168" t="str">
        <f t="shared" si="3"/>
        <v>FOT-269</v>
      </c>
      <c r="C234" s="168" t="s">
        <v>308</v>
      </c>
      <c r="D234" s="168">
        <v>31</v>
      </c>
      <c r="E234" s="168">
        <v>8</v>
      </c>
      <c r="F234" s="168">
        <v>23</v>
      </c>
      <c r="G234" s="422">
        <f>SUM(D234:D235)</f>
        <v>33</v>
      </c>
      <c r="H234" s="421"/>
      <c r="I234" s="421"/>
      <c r="J234" s="421"/>
      <c r="K234" s="421"/>
    </row>
    <row r="235" spans="1:11">
      <c r="A235" s="420"/>
      <c r="B235" s="168" t="str">
        <f t="shared" si="3"/>
        <v>FOT-269</v>
      </c>
      <c r="C235" s="168" t="s">
        <v>308</v>
      </c>
      <c r="D235" s="168">
        <v>2</v>
      </c>
      <c r="E235" s="168">
        <v>1</v>
      </c>
      <c r="F235" s="168">
        <v>1</v>
      </c>
      <c r="G235" s="422"/>
      <c r="H235" s="421"/>
      <c r="I235" s="421"/>
      <c r="J235" s="421"/>
      <c r="K235" s="421"/>
    </row>
    <row r="236" spans="1:11">
      <c r="A236" s="420"/>
      <c r="B236" s="168" t="str">
        <f t="shared" si="3"/>
        <v>FOT-269</v>
      </c>
      <c r="C236" s="168" t="s">
        <v>256</v>
      </c>
      <c r="D236" s="168">
        <v>18</v>
      </c>
      <c r="E236" s="168">
        <v>8</v>
      </c>
      <c r="F236" s="168">
        <v>10</v>
      </c>
      <c r="G236" s="422">
        <f>SUM(D236:D237)</f>
        <v>19</v>
      </c>
      <c r="H236" s="421"/>
      <c r="I236" s="421"/>
      <c r="J236" s="421"/>
      <c r="K236" s="421"/>
    </row>
    <row r="237" spans="1:11">
      <c r="A237" s="420"/>
      <c r="B237" s="168" t="str">
        <f t="shared" si="3"/>
        <v>FOT-269</v>
      </c>
      <c r="C237" s="168" t="s">
        <v>256</v>
      </c>
      <c r="D237" s="168">
        <v>1</v>
      </c>
      <c r="E237" s="168">
        <v>1</v>
      </c>
      <c r="F237" s="168">
        <v>0</v>
      </c>
      <c r="G237" s="422"/>
      <c r="H237" s="421"/>
      <c r="I237" s="421"/>
      <c r="J237" s="421"/>
      <c r="K237" s="421"/>
    </row>
    <row r="238" spans="1:11">
      <c r="A238" s="420"/>
      <c r="B238" s="168" t="str">
        <f>+MID($C239,1,7)</f>
        <v>FOT-269</v>
      </c>
      <c r="C238" s="168" t="s">
        <v>251</v>
      </c>
      <c r="D238" s="168">
        <v>19</v>
      </c>
      <c r="E238" s="168">
        <v>9</v>
      </c>
      <c r="F238" s="168">
        <v>10</v>
      </c>
      <c r="G238" s="169">
        <f>SUM(D238)</f>
        <v>19</v>
      </c>
      <c r="H238" s="421"/>
      <c r="I238" s="421"/>
      <c r="J238" s="421"/>
      <c r="K238" s="421"/>
    </row>
    <row r="239" spans="1:11">
      <c r="A239" s="420"/>
      <c r="B239" s="168" t="str">
        <f>+MID($C238,1,7)</f>
        <v>FOT-269</v>
      </c>
      <c r="C239" s="168" t="s">
        <v>252</v>
      </c>
      <c r="D239" s="168">
        <v>4</v>
      </c>
      <c r="E239" s="168">
        <v>1</v>
      </c>
      <c r="F239" s="168">
        <v>3</v>
      </c>
      <c r="G239" s="422">
        <f>SUM(D239:D240)</f>
        <v>18</v>
      </c>
      <c r="H239" s="421"/>
      <c r="I239" s="421"/>
      <c r="J239" s="421"/>
      <c r="K239" s="421"/>
    </row>
    <row r="240" spans="1:11">
      <c r="A240" s="420"/>
      <c r="B240" s="168" t="str">
        <f t="shared" si="3"/>
        <v>FOT-269</v>
      </c>
      <c r="C240" s="168" t="s">
        <v>252</v>
      </c>
      <c r="D240" s="168">
        <v>14</v>
      </c>
      <c r="E240" s="168">
        <v>5</v>
      </c>
      <c r="F240" s="168">
        <v>9</v>
      </c>
      <c r="G240" s="422"/>
      <c r="H240" s="421"/>
      <c r="I240" s="421"/>
      <c r="J240" s="421"/>
      <c r="K240" s="421"/>
    </row>
    <row r="241" spans="1:11">
      <c r="A241" s="420" t="s">
        <v>135</v>
      </c>
      <c r="B241" s="168" t="str">
        <f t="shared" si="3"/>
        <v>FOT-142</v>
      </c>
      <c r="C241" s="168" t="s">
        <v>312</v>
      </c>
      <c r="D241" s="168">
        <v>31</v>
      </c>
      <c r="E241" s="168">
        <v>4</v>
      </c>
      <c r="F241" s="168">
        <v>27</v>
      </c>
      <c r="G241" s="169">
        <f>SUM(D241)</f>
        <v>31</v>
      </c>
      <c r="H241" s="421">
        <f>SUM(G241:G243)</f>
        <v>66</v>
      </c>
      <c r="I241" s="422">
        <v>2</v>
      </c>
      <c r="J241" s="422">
        <v>178</v>
      </c>
      <c r="K241" s="422">
        <f>I241*J241</f>
        <v>356</v>
      </c>
    </row>
    <row r="242" spans="1:11">
      <c r="A242" s="420"/>
      <c r="B242" s="168" t="str">
        <f t="shared" si="3"/>
        <v>FOT-142</v>
      </c>
      <c r="C242" s="168" t="s">
        <v>332</v>
      </c>
      <c r="D242" s="168">
        <v>32</v>
      </c>
      <c r="E242" s="168">
        <v>6</v>
      </c>
      <c r="F242" s="168">
        <v>26</v>
      </c>
      <c r="G242" s="422">
        <f>SUM(D242:D243)</f>
        <v>35</v>
      </c>
      <c r="H242" s="421"/>
      <c r="I242" s="422"/>
      <c r="J242" s="422"/>
      <c r="K242" s="422"/>
    </row>
    <row r="243" spans="1:11">
      <c r="A243" s="420"/>
      <c r="B243" s="168" t="str">
        <f t="shared" si="3"/>
        <v>FOT-142</v>
      </c>
      <c r="C243" s="168" t="s">
        <v>332</v>
      </c>
      <c r="D243" s="168">
        <v>3</v>
      </c>
      <c r="E243" s="168">
        <v>2</v>
      </c>
      <c r="F243" s="168">
        <v>1</v>
      </c>
      <c r="G243" s="422"/>
      <c r="H243" s="421"/>
      <c r="I243" s="422"/>
      <c r="J243" s="422"/>
      <c r="K243" s="422"/>
    </row>
    <row r="244" spans="1:11">
      <c r="A244" s="420" t="s">
        <v>30</v>
      </c>
      <c r="B244" s="168" t="str">
        <f t="shared" si="3"/>
        <v>FOT-162</v>
      </c>
      <c r="C244" s="168" t="s">
        <v>305</v>
      </c>
      <c r="D244" s="168">
        <v>1</v>
      </c>
      <c r="E244" s="168">
        <v>0</v>
      </c>
      <c r="F244" s="168">
        <v>1</v>
      </c>
      <c r="G244" s="422">
        <f>SUM(D244:D248)</f>
        <v>31</v>
      </c>
      <c r="H244" s="421">
        <f>SUM(G244:G254)</f>
        <v>63</v>
      </c>
      <c r="I244" s="421">
        <v>2</v>
      </c>
      <c r="J244" s="421">
        <v>150</v>
      </c>
      <c r="K244" s="421">
        <f>I244*J244</f>
        <v>300</v>
      </c>
    </row>
    <row r="245" spans="1:11">
      <c r="A245" s="420"/>
      <c r="B245" s="168" t="str">
        <f t="shared" si="3"/>
        <v>FOT-162</v>
      </c>
      <c r="C245" s="168" t="s">
        <v>305</v>
      </c>
      <c r="D245" s="168">
        <v>1</v>
      </c>
      <c r="E245" s="168">
        <v>0</v>
      </c>
      <c r="F245" s="168">
        <v>1</v>
      </c>
      <c r="G245" s="422"/>
      <c r="H245" s="421"/>
      <c r="I245" s="421"/>
      <c r="J245" s="421"/>
      <c r="K245" s="421"/>
    </row>
    <row r="246" spans="1:11">
      <c r="A246" s="420"/>
      <c r="B246" s="168" t="str">
        <f>+MID($C252,1,7)</f>
        <v>FOT-162</v>
      </c>
      <c r="C246" s="168" t="s">
        <v>305</v>
      </c>
      <c r="D246" s="168">
        <v>13</v>
      </c>
      <c r="E246" s="168">
        <v>3</v>
      </c>
      <c r="F246" s="168">
        <v>10</v>
      </c>
      <c r="G246" s="422"/>
      <c r="H246" s="421"/>
      <c r="I246" s="421"/>
      <c r="J246" s="421"/>
      <c r="K246" s="421"/>
    </row>
    <row r="247" spans="1:11">
      <c r="A247" s="420"/>
      <c r="B247" s="168" t="str">
        <f>+MID($C253,1,7)</f>
        <v>FOT-162</v>
      </c>
      <c r="C247" s="168" t="s">
        <v>305</v>
      </c>
      <c r="D247" s="168">
        <v>15</v>
      </c>
      <c r="E247" s="168">
        <v>1</v>
      </c>
      <c r="F247" s="168">
        <v>14</v>
      </c>
      <c r="G247" s="422"/>
      <c r="H247" s="421"/>
      <c r="I247" s="421"/>
      <c r="J247" s="421"/>
      <c r="K247" s="421"/>
    </row>
    <row r="248" spans="1:11">
      <c r="A248" s="420"/>
      <c r="B248" s="168" t="str">
        <f>+MID($C254,1,7)</f>
        <v>FOT-162</v>
      </c>
      <c r="C248" s="168" t="s">
        <v>305</v>
      </c>
      <c r="D248" s="168">
        <v>1</v>
      </c>
      <c r="E248" s="168">
        <v>0</v>
      </c>
      <c r="F248" s="168">
        <v>1</v>
      </c>
      <c r="G248" s="422"/>
      <c r="H248" s="421"/>
      <c r="I248" s="421"/>
      <c r="J248" s="421"/>
      <c r="K248" s="421"/>
    </row>
    <row r="249" spans="1:11">
      <c r="A249" s="420"/>
      <c r="B249" s="168" t="str">
        <f t="shared" si="3"/>
        <v>FOT-162</v>
      </c>
      <c r="C249" s="168" t="s">
        <v>322</v>
      </c>
      <c r="D249" s="168">
        <v>1</v>
      </c>
      <c r="E249" s="168">
        <v>1</v>
      </c>
      <c r="F249" s="168">
        <v>0</v>
      </c>
      <c r="G249" s="422">
        <f>SUM(D249:D254)</f>
        <v>32</v>
      </c>
      <c r="H249" s="421"/>
      <c r="I249" s="421"/>
      <c r="J249" s="421"/>
      <c r="K249" s="421"/>
    </row>
    <row r="250" spans="1:11">
      <c r="A250" s="420"/>
      <c r="B250" s="168" t="str">
        <f t="shared" si="3"/>
        <v>FOT-162</v>
      </c>
      <c r="C250" s="168" t="s">
        <v>322</v>
      </c>
      <c r="D250" s="168">
        <v>11</v>
      </c>
      <c r="E250" s="168">
        <v>3</v>
      </c>
      <c r="F250" s="168">
        <v>8</v>
      </c>
      <c r="G250" s="422"/>
      <c r="H250" s="421"/>
      <c r="I250" s="421"/>
      <c r="J250" s="421"/>
      <c r="K250" s="421"/>
    </row>
    <row r="251" spans="1:11">
      <c r="A251" s="420"/>
      <c r="B251" s="168" t="str">
        <f t="shared" si="3"/>
        <v>FOT-162</v>
      </c>
      <c r="C251" s="168" t="s">
        <v>322</v>
      </c>
      <c r="D251" s="168">
        <v>4</v>
      </c>
      <c r="E251" s="168">
        <v>0</v>
      </c>
      <c r="F251" s="168">
        <v>4</v>
      </c>
      <c r="G251" s="422"/>
      <c r="H251" s="421"/>
      <c r="I251" s="421"/>
      <c r="J251" s="421"/>
      <c r="K251" s="421"/>
    </row>
    <row r="252" spans="1:11">
      <c r="A252" s="420"/>
      <c r="B252" s="168" t="str">
        <f>+MID($C246,1,7)</f>
        <v>FOT-162</v>
      </c>
      <c r="C252" s="168" t="s">
        <v>322</v>
      </c>
      <c r="D252" s="168">
        <v>1</v>
      </c>
      <c r="E252" s="168">
        <v>0</v>
      </c>
      <c r="F252" s="168">
        <v>1</v>
      </c>
      <c r="G252" s="422"/>
      <c r="H252" s="421"/>
      <c r="I252" s="421"/>
      <c r="J252" s="421"/>
      <c r="K252" s="421"/>
    </row>
    <row r="253" spans="1:11">
      <c r="A253" s="420"/>
      <c r="B253" s="168" t="str">
        <f>+MID($C247,1,7)</f>
        <v>FOT-162</v>
      </c>
      <c r="C253" s="168" t="s">
        <v>322</v>
      </c>
      <c r="D253" s="168">
        <v>14</v>
      </c>
      <c r="E253" s="168">
        <v>4</v>
      </c>
      <c r="F253" s="168">
        <v>10</v>
      </c>
      <c r="G253" s="422"/>
      <c r="H253" s="421"/>
      <c r="I253" s="421"/>
      <c r="J253" s="421"/>
      <c r="K253" s="421"/>
    </row>
    <row r="254" spans="1:11">
      <c r="A254" s="420"/>
      <c r="B254" s="168" t="str">
        <f>+MID($C248,1,7)</f>
        <v>FOT-162</v>
      </c>
      <c r="C254" s="168" t="s">
        <v>322</v>
      </c>
      <c r="D254" s="168">
        <v>1</v>
      </c>
      <c r="E254" s="168">
        <v>0</v>
      </c>
      <c r="F254" s="168">
        <v>1</v>
      </c>
      <c r="G254" s="422"/>
      <c r="H254" s="421"/>
      <c r="I254" s="421"/>
      <c r="J254" s="421"/>
      <c r="K254" s="421"/>
    </row>
    <row r="255" spans="1:11">
      <c r="A255" s="420" t="s">
        <v>214</v>
      </c>
      <c r="B255" s="168" t="str">
        <f t="shared" si="3"/>
        <v>FOT-461</v>
      </c>
      <c r="C255" s="168" t="s">
        <v>302</v>
      </c>
      <c r="D255" s="168">
        <v>2</v>
      </c>
      <c r="E255" s="168">
        <v>1</v>
      </c>
      <c r="F255" s="168">
        <v>1</v>
      </c>
      <c r="G255" s="422">
        <f>SUM(D255:D259)</f>
        <v>146</v>
      </c>
      <c r="H255" s="421">
        <f>SUM(G255:G277)</f>
        <v>622</v>
      </c>
      <c r="I255" s="422">
        <v>5</v>
      </c>
      <c r="J255" s="422">
        <v>2</v>
      </c>
      <c r="K255" s="422">
        <f>I255*J255</f>
        <v>10</v>
      </c>
    </row>
    <row r="256" spans="1:11">
      <c r="A256" s="420"/>
      <c r="B256" s="168" t="str">
        <f t="shared" si="3"/>
        <v>FOT-461</v>
      </c>
      <c r="C256" s="168" t="s">
        <v>302</v>
      </c>
      <c r="D256" s="168">
        <v>36</v>
      </c>
      <c r="E256" s="168">
        <v>19</v>
      </c>
      <c r="F256" s="168">
        <v>17</v>
      </c>
      <c r="G256" s="422"/>
      <c r="H256" s="421"/>
      <c r="I256" s="422"/>
      <c r="J256" s="422"/>
      <c r="K256" s="422"/>
    </row>
    <row r="257" spans="1:11">
      <c r="A257" s="420"/>
      <c r="B257" s="168" t="str">
        <f>+MID($C262,1,7)</f>
        <v>FOT-461</v>
      </c>
      <c r="C257" s="168" t="s">
        <v>302</v>
      </c>
      <c r="D257" s="168">
        <v>1</v>
      </c>
      <c r="E257" s="168">
        <v>0</v>
      </c>
      <c r="F257" s="168">
        <v>1</v>
      </c>
      <c r="G257" s="422"/>
      <c r="H257" s="421"/>
      <c r="I257" s="422"/>
      <c r="J257" s="422"/>
      <c r="K257" s="422"/>
    </row>
    <row r="258" spans="1:11">
      <c r="A258" s="420"/>
      <c r="B258" s="168" t="str">
        <f t="shared" si="3"/>
        <v>FOT-461</v>
      </c>
      <c r="C258" s="168" t="s">
        <v>302</v>
      </c>
      <c r="D258" s="168">
        <v>106</v>
      </c>
      <c r="E258" s="168">
        <v>46</v>
      </c>
      <c r="F258" s="168">
        <v>60</v>
      </c>
      <c r="G258" s="422"/>
      <c r="H258" s="421"/>
      <c r="I258" s="422"/>
      <c r="J258" s="422"/>
      <c r="K258" s="422"/>
    </row>
    <row r="259" spans="1:11">
      <c r="A259" s="420"/>
      <c r="B259" s="168" t="str">
        <f>+MID($C260,1,7)</f>
        <v>FOT-461</v>
      </c>
      <c r="C259" s="168" t="s">
        <v>302</v>
      </c>
      <c r="D259" s="168">
        <v>1</v>
      </c>
      <c r="E259" s="168">
        <v>1</v>
      </c>
      <c r="F259" s="168">
        <v>0</v>
      </c>
      <c r="G259" s="422"/>
      <c r="H259" s="421"/>
      <c r="I259" s="422"/>
      <c r="J259" s="422"/>
      <c r="K259" s="422"/>
    </row>
    <row r="260" spans="1:11">
      <c r="A260" s="420"/>
      <c r="B260" s="168" t="str">
        <f>+MID($C268,1,7)</f>
        <v>FOT-461</v>
      </c>
      <c r="C260" s="168" t="s">
        <v>306</v>
      </c>
      <c r="D260" s="168">
        <v>36</v>
      </c>
      <c r="E260" s="168">
        <v>8</v>
      </c>
      <c r="F260" s="168">
        <v>28</v>
      </c>
      <c r="G260" s="422">
        <f>SUM(D260:D264)</f>
        <v>183</v>
      </c>
      <c r="H260" s="421"/>
      <c r="I260" s="422"/>
      <c r="J260" s="422"/>
      <c r="K260" s="422"/>
    </row>
    <row r="261" spans="1:11">
      <c r="A261" s="420"/>
      <c r="B261" s="168" t="str">
        <f t="shared" si="3"/>
        <v>FOT-461</v>
      </c>
      <c r="C261" s="168" t="s">
        <v>306</v>
      </c>
      <c r="D261" s="168">
        <v>4</v>
      </c>
      <c r="E261" s="168">
        <v>1</v>
      </c>
      <c r="F261" s="168">
        <v>3</v>
      </c>
      <c r="G261" s="422"/>
      <c r="H261" s="421"/>
      <c r="I261" s="422"/>
      <c r="J261" s="422"/>
      <c r="K261" s="422"/>
    </row>
    <row r="262" spans="1:11">
      <c r="A262" s="420"/>
      <c r="B262" s="168" t="str">
        <f>+MID($C257,1,7)</f>
        <v>FOT-461</v>
      </c>
      <c r="C262" s="168" t="s">
        <v>306</v>
      </c>
      <c r="D262" s="168">
        <v>5</v>
      </c>
      <c r="E262" s="168">
        <v>1</v>
      </c>
      <c r="F262" s="168">
        <v>4</v>
      </c>
      <c r="G262" s="422"/>
      <c r="H262" s="421"/>
      <c r="I262" s="422"/>
      <c r="J262" s="422"/>
      <c r="K262" s="422"/>
    </row>
    <row r="263" spans="1:11">
      <c r="A263" s="420"/>
      <c r="B263" s="168" t="str">
        <f>+MID($C259,1,7)</f>
        <v>FOT-461</v>
      </c>
      <c r="C263" s="168" t="s">
        <v>306</v>
      </c>
      <c r="D263" s="168">
        <v>4</v>
      </c>
      <c r="E263" s="168">
        <v>2</v>
      </c>
      <c r="F263" s="168">
        <v>2</v>
      </c>
      <c r="G263" s="422"/>
      <c r="H263" s="421"/>
      <c r="I263" s="422"/>
      <c r="J263" s="422"/>
      <c r="K263" s="422"/>
    </row>
    <row r="264" spans="1:11">
      <c r="A264" s="420"/>
      <c r="B264" s="168" t="str">
        <f>+MID($C263,1,7)</f>
        <v>FOT-461</v>
      </c>
      <c r="C264" s="168" t="s">
        <v>306</v>
      </c>
      <c r="D264" s="168">
        <v>134</v>
      </c>
      <c r="E264" s="168">
        <v>32</v>
      </c>
      <c r="F264" s="168">
        <v>102</v>
      </c>
      <c r="G264" s="422"/>
      <c r="H264" s="421"/>
      <c r="I264" s="422"/>
      <c r="J264" s="422"/>
      <c r="K264" s="422"/>
    </row>
    <row r="265" spans="1:11">
      <c r="A265" s="420"/>
      <c r="B265" s="168" t="str">
        <f>+MID($C264,1,7)</f>
        <v>FOT-461</v>
      </c>
      <c r="C265" s="168" t="s">
        <v>257</v>
      </c>
      <c r="D265" s="168">
        <v>97</v>
      </c>
      <c r="E265" s="168">
        <v>31</v>
      </c>
      <c r="F265" s="168">
        <v>66</v>
      </c>
      <c r="G265" s="422">
        <f>SUM(D265:D266)</f>
        <v>109</v>
      </c>
      <c r="H265" s="421"/>
      <c r="I265" s="422"/>
      <c r="J265" s="422"/>
      <c r="K265" s="422"/>
    </row>
    <row r="266" spans="1:11">
      <c r="A266" s="420"/>
      <c r="B266" s="168" t="str">
        <f t="shared" si="3"/>
        <v>FOT-461</v>
      </c>
      <c r="C266" s="168" t="s">
        <v>257</v>
      </c>
      <c r="D266" s="168">
        <v>12</v>
      </c>
      <c r="E266" s="168">
        <v>2</v>
      </c>
      <c r="F266" s="168">
        <v>10</v>
      </c>
      <c r="G266" s="422"/>
      <c r="H266" s="421"/>
      <c r="I266" s="422"/>
      <c r="J266" s="422"/>
      <c r="K266" s="422"/>
    </row>
    <row r="267" spans="1:11">
      <c r="A267" s="420"/>
      <c r="B267" s="168" t="str">
        <f>+MID($C272,1,7)</f>
        <v>FOT-461</v>
      </c>
      <c r="C267" s="168" t="s">
        <v>259</v>
      </c>
      <c r="D267" s="168">
        <v>13</v>
      </c>
      <c r="E267" s="168">
        <v>0</v>
      </c>
      <c r="F267" s="168">
        <v>13</v>
      </c>
      <c r="G267" s="169">
        <f>SUM(D267)</f>
        <v>13</v>
      </c>
      <c r="H267" s="421"/>
      <c r="I267" s="422"/>
      <c r="J267" s="422"/>
      <c r="K267" s="422"/>
    </row>
    <row r="268" spans="1:11">
      <c r="A268" s="420"/>
      <c r="B268" s="168" t="str">
        <f>+MID($C265,1,7)</f>
        <v>FOT-461</v>
      </c>
      <c r="C268" s="168" t="s">
        <v>258</v>
      </c>
      <c r="D268" s="168">
        <v>3</v>
      </c>
      <c r="E268" s="168">
        <v>1</v>
      </c>
      <c r="F268" s="168">
        <v>2</v>
      </c>
      <c r="G268" s="422">
        <f>SUM(D268:D277)</f>
        <v>171</v>
      </c>
      <c r="H268" s="421"/>
      <c r="I268" s="422"/>
      <c r="J268" s="422"/>
      <c r="K268" s="422"/>
    </row>
    <row r="269" spans="1:11">
      <c r="A269" s="420"/>
      <c r="B269" s="168" t="str">
        <f t="shared" ref="B269:B332" si="4">+MID($C269,1,7)</f>
        <v>FOT-461</v>
      </c>
      <c r="C269" s="168" t="s">
        <v>258</v>
      </c>
      <c r="D269" s="168">
        <v>24</v>
      </c>
      <c r="E269" s="168">
        <v>3</v>
      </c>
      <c r="F269" s="168">
        <v>21</v>
      </c>
      <c r="G269" s="422"/>
      <c r="H269" s="421"/>
      <c r="I269" s="422"/>
      <c r="J269" s="422"/>
      <c r="K269" s="422"/>
    </row>
    <row r="270" spans="1:11">
      <c r="A270" s="420"/>
      <c r="B270" s="168" t="str">
        <f t="shared" si="4"/>
        <v>FOT-461</v>
      </c>
      <c r="C270" s="168" t="s">
        <v>258</v>
      </c>
      <c r="D270" s="168">
        <v>1</v>
      </c>
      <c r="E270" s="168">
        <v>1</v>
      </c>
      <c r="F270" s="168">
        <v>0</v>
      </c>
      <c r="G270" s="422"/>
      <c r="H270" s="421"/>
      <c r="I270" s="422"/>
      <c r="J270" s="422"/>
      <c r="K270" s="422"/>
    </row>
    <row r="271" spans="1:11">
      <c r="A271" s="420"/>
      <c r="B271" s="168" t="str">
        <f t="shared" si="4"/>
        <v>FOT-461</v>
      </c>
      <c r="C271" s="168" t="s">
        <v>258</v>
      </c>
      <c r="D271" s="168">
        <v>1</v>
      </c>
      <c r="E271" s="168">
        <v>0</v>
      </c>
      <c r="F271" s="168">
        <v>1</v>
      </c>
      <c r="G271" s="422"/>
      <c r="H271" s="421"/>
      <c r="I271" s="422"/>
      <c r="J271" s="422"/>
      <c r="K271" s="422"/>
    </row>
    <row r="272" spans="1:11">
      <c r="A272" s="420"/>
      <c r="B272" s="168" t="str">
        <f>+MID($C267,1,7)</f>
        <v>FOT-461</v>
      </c>
      <c r="C272" s="168" t="s">
        <v>258</v>
      </c>
      <c r="D272" s="168">
        <v>14</v>
      </c>
      <c r="E272" s="168">
        <v>4</v>
      </c>
      <c r="F272" s="168">
        <v>10</v>
      </c>
      <c r="G272" s="422"/>
      <c r="H272" s="421"/>
      <c r="I272" s="422"/>
      <c r="J272" s="422"/>
      <c r="K272" s="422"/>
    </row>
    <row r="273" spans="1:11">
      <c r="A273" s="420"/>
      <c r="B273" s="168" t="str">
        <f t="shared" si="4"/>
        <v>FOT-461</v>
      </c>
      <c r="C273" s="168" t="s">
        <v>258</v>
      </c>
      <c r="D273" s="168">
        <v>1</v>
      </c>
      <c r="E273" s="168">
        <v>0</v>
      </c>
      <c r="F273" s="168">
        <v>1</v>
      </c>
      <c r="G273" s="422"/>
      <c r="H273" s="421"/>
      <c r="I273" s="422"/>
      <c r="J273" s="422"/>
      <c r="K273" s="422"/>
    </row>
    <row r="274" spans="1:11">
      <c r="A274" s="420"/>
      <c r="B274" s="168" t="str">
        <f t="shared" si="4"/>
        <v>FOT-461</v>
      </c>
      <c r="C274" s="168" t="s">
        <v>258</v>
      </c>
      <c r="D274" s="168">
        <v>1</v>
      </c>
      <c r="E274" s="168">
        <v>1</v>
      </c>
      <c r="F274" s="168">
        <v>0</v>
      </c>
      <c r="G274" s="422"/>
      <c r="H274" s="421"/>
      <c r="I274" s="422"/>
      <c r="J274" s="422"/>
      <c r="K274" s="422"/>
    </row>
    <row r="275" spans="1:11">
      <c r="A275" s="420"/>
      <c r="B275" s="168" t="str">
        <f t="shared" si="4"/>
        <v>FOT-461</v>
      </c>
      <c r="C275" s="168" t="s">
        <v>258</v>
      </c>
      <c r="D275" s="168">
        <v>9</v>
      </c>
      <c r="E275" s="168">
        <v>1</v>
      </c>
      <c r="F275" s="168">
        <v>6</v>
      </c>
      <c r="G275" s="422"/>
      <c r="H275" s="421"/>
      <c r="I275" s="422"/>
      <c r="J275" s="422"/>
      <c r="K275" s="422"/>
    </row>
    <row r="276" spans="1:11">
      <c r="A276" s="420"/>
      <c r="B276" s="168" t="str">
        <f t="shared" si="4"/>
        <v>FOT-461</v>
      </c>
      <c r="C276" s="168" t="s">
        <v>258</v>
      </c>
      <c r="D276" s="168">
        <v>5</v>
      </c>
      <c r="E276" s="168">
        <v>2</v>
      </c>
      <c r="F276" s="168">
        <v>3</v>
      </c>
      <c r="G276" s="422"/>
      <c r="H276" s="421"/>
      <c r="I276" s="422"/>
      <c r="J276" s="422"/>
      <c r="K276" s="422"/>
    </row>
    <row r="277" spans="1:11">
      <c r="A277" s="420"/>
      <c r="B277" s="168" t="str">
        <f t="shared" si="4"/>
        <v>FOT-461</v>
      </c>
      <c r="C277" s="168" t="s">
        <v>258</v>
      </c>
      <c r="D277" s="168">
        <v>112</v>
      </c>
      <c r="E277" s="168">
        <v>38</v>
      </c>
      <c r="F277" s="168">
        <v>71</v>
      </c>
      <c r="G277" s="422"/>
      <c r="H277" s="421"/>
      <c r="I277" s="422"/>
      <c r="J277" s="422"/>
      <c r="K277" s="422"/>
    </row>
    <row r="278" spans="1:11">
      <c r="A278" s="420" t="s">
        <v>31</v>
      </c>
      <c r="B278" s="168" t="str">
        <f t="shared" si="4"/>
        <v>FOT-107</v>
      </c>
      <c r="C278" s="168" t="s">
        <v>275</v>
      </c>
      <c r="D278" s="168">
        <v>31</v>
      </c>
      <c r="E278" s="168">
        <v>19</v>
      </c>
      <c r="F278" s="168">
        <v>12</v>
      </c>
      <c r="G278" s="169">
        <f>SUM(D278)</f>
        <v>31</v>
      </c>
      <c r="H278" s="421">
        <f>SUM(G278:G285)</f>
        <v>197</v>
      </c>
      <c r="I278" s="422">
        <v>6</v>
      </c>
      <c r="J278" s="422">
        <v>8</v>
      </c>
      <c r="K278" s="422">
        <f>I278*J278</f>
        <v>48</v>
      </c>
    </row>
    <row r="279" spans="1:11">
      <c r="A279" s="420"/>
      <c r="B279" s="168" t="str">
        <f t="shared" si="4"/>
        <v>FOT-107</v>
      </c>
      <c r="C279" s="168" t="s">
        <v>298</v>
      </c>
      <c r="D279" s="168">
        <v>34</v>
      </c>
      <c r="E279" s="168">
        <v>23</v>
      </c>
      <c r="F279" s="168">
        <v>11</v>
      </c>
      <c r="G279" s="169">
        <f t="shared" ref="G279:G280" si="5">SUM(D279)</f>
        <v>34</v>
      </c>
      <c r="H279" s="421"/>
      <c r="I279" s="422"/>
      <c r="J279" s="422"/>
      <c r="K279" s="422"/>
    </row>
    <row r="280" spans="1:11">
      <c r="A280" s="420"/>
      <c r="B280" s="168" t="str">
        <f t="shared" si="4"/>
        <v>FOT-107</v>
      </c>
      <c r="C280" s="168" t="s">
        <v>315</v>
      </c>
      <c r="D280" s="168">
        <v>35</v>
      </c>
      <c r="E280" s="168">
        <v>19</v>
      </c>
      <c r="F280" s="168">
        <v>16</v>
      </c>
      <c r="G280" s="169">
        <f t="shared" si="5"/>
        <v>35</v>
      </c>
      <c r="H280" s="421"/>
      <c r="I280" s="422"/>
      <c r="J280" s="422"/>
      <c r="K280" s="422"/>
    </row>
    <row r="281" spans="1:11">
      <c r="A281" s="420"/>
      <c r="B281" s="168" t="str">
        <f t="shared" si="4"/>
        <v>FOT-107</v>
      </c>
      <c r="C281" s="168" t="s">
        <v>325</v>
      </c>
      <c r="D281" s="168">
        <v>31</v>
      </c>
      <c r="E281" s="168">
        <v>23</v>
      </c>
      <c r="F281" s="168">
        <v>8</v>
      </c>
      <c r="G281" s="422">
        <f>SUM(D281:D283)</f>
        <v>34</v>
      </c>
      <c r="H281" s="421"/>
      <c r="I281" s="422"/>
      <c r="J281" s="422"/>
      <c r="K281" s="422"/>
    </row>
    <row r="282" spans="1:11">
      <c r="A282" s="420"/>
      <c r="B282" s="168" t="str">
        <f t="shared" si="4"/>
        <v>FOT-107</v>
      </c>
      <c r="C282" s="168" t="s">
        <v>325</v>
      </c>
      <c r="D282" s="168">
        <v>2</v>
      </c>
      <c r="E282" s="168">
        <v>1</v>
      </c>
      <c r="F282" s="168">
        <v>1</v>
      </c>
      <c r="G282" s="422"/>
      <c r="H282" s="421"/>
      <c r="I282" s="422"/>
      <c r="J282" s="422"/>
      <c r="K282" s="422"/>
    </row>
    <row r="283" spans="1:11">
      <c r="A283" s="420"/>
      <c r="B283" s="168" t="str">
        <f t="shared" si="4"/>
        <v>FOT-107</v>
      </c>
      <c r="C283" s="168" t="s">
        <v>325</v>
      </c>
      <c r="D283" s="168">
        <v>1</v>
      </c>
      <c r="E283" s="168">
        <v>1</v>
      </c>
      <c r="F283" s="168">
        <v>0</v>
      </c>
      <c r="G283" s="422"/>
      <c r="H283" s="421"/>
      <c r="I283" s="422"/>
      <c r="J283" s="422"/>
      <c r="K283" s="422"/>
    </row>
    <row r="284" spans="1:11">
      <c r="A284" s="420"/>
      <c r="B284" s="168" t="str">
        <f t="shared" si="4"/>
        <v>FOT-107</v>
      </c>
      <c r="C284" s="168" t="s">
        <v>260</v>
      </c>
      <c r="D284" s="168">
        <v>30</v>
      </c>
      <c r="E284" s="168">
        <v>23</v>
      </c>
      <c r="F284" s="168">
        <v>7</v>
      </c>
      <c r="G284" s="169">
        <f>SUM(D284)</f>
        <v>30</v>
      </c>
      <c r="H284" s="421"/>
      <c r="I284" s="422"/>
      <c r="J284" s="422"/>
      <c r="K284" s="422"/>
    </row>
    <row r="285" spans="1:11">
      <c r="A285" s="420"/>
      <c r="B285" s="168" t="str">
        <f t="shared" si="4"/>
        <v>FOT-107</v>
      </c>
      <c r="C285" s="168" t="s">
        <v>261</v>
      </c>
      <c r="D285" s="168">
        <v>33</v>
      </c>
      <c r="E285" s="168">
        <v>26</v>
      </c>
      <c r="F285" s="168">
        <v>7</v>
      </c>
      <c r="G285" s="169">
        <f>SUM(D285)</f>
        <v>33</v>
      </c>
      <c r="H285" s="421"/>
      <c r="I285" s="422"/>
      <c r="J285" s="422"/>
      <c r="K285" s="422"/>
    </row>
    <row r="286" spans="1:11">
      <c r="A286" s="420" t="s">
        <v>147</v>
      </c>
      <c r="B286" s="168" t="str">
        <f t="shared" si="4"/>
        <v>FOC-014</v>
      </c>
      <c r="C286" s="168" t="s">
        <v>320</v>
      </c>
      <c r="D286" s="168">
        <v>11</v>
      </c>
      <c r="E286" s="168">
        <v>7</v>
      </c>
      <c r="F286" s="168">
        <v>4</v>
      </c>
      <c r="G286" s="422">
        <f>SUM(D286:D288)</f>
        <v>16</v>
      </c>
      <c r="H286" s="422">
        <f>SUM(G286)</f>
        <v>16</v>
      </c>
      <c r="I286" s="422">
        <v>1</v>
      </c>
      <c r="J286" s="422">
        <v>8</v>
      </c>
      <c r="K286" s="422">
        <f>I286*J286</f>
        <v>8</v>
      </c>
    </row>
    <row r="287" spans="1:11">
      <c r="A287" s="420"/>
      <c r="B287" s="168" t="str">
        <f t="shared" si="4"/>
        <v>FOC-014</v>
      </c>
      <c r="C287" s="168" t="s">
        <v>320</v>
      </c>
      <c r="D287" s="168">
        <v>4</v>
      </c>
      <c r="E287" s="168">
        <v>1</v>
      </c>
      <c r="F287" s="168">
        <v>3</v>
      </c>
      <c r="G287" s="422"/>
      <c r="H287" s="422"/>
      <c r="I287" s="422"/>
      <c r="J287" s="422"/>
      <c r="K287" s="422"/>
    </row>
    <row r="288" spans="1:11">
      <c r="A288" s="420"/>
      <c r="B288" s="168" t="str">
        <f t="shared" si="4"/>
        <v>FOC-014</v>
      </c>
      <c r="C288" s="168" t="s">
        <v>320</v>
      </c>
      <c r="D288" s="168">
        <v>1</v>
      </c>
      <c r="E288" s="168">
        <v>1</v>
      </c>
      <c r="F288" s="168">
        <v>0</v>
      </c>
      <c r="G288" s="422"/>
      <c r="H288" s="422"/>
      <c r="I288" s="422"/>
      <c r="J288" s="422"/>
      <c r="K288" s="422"/>
    </row>
    <row r="289" spans="1:11">
      <c r="A289" s="420" t="s">
        <v>150</v>
      </c>
      <c r="B289" s="168" t="str">
        <f t="shared" si="4"/>
        <v>FOC-015</v>
      </c>
      <c r="C289" s="168" t="s">
        <v>283</v>
      </c>
      <c r="D289" s="168">
        <v>15</v>
      </c>
      <c r="E289" s="168">
        <v>10</v>
      </c>
      <c r="F289" s="168">
        <v>5</v>
      </c>
      <c r="G289" s="422">
        <f>SUM(D289:D292)</f>
        <v>24</v>
      </c>
      <c r="H289" s="421">
        <f>SUM(G289:G295)</f>
        <v>38</v>
      </c>
      <c r="I289" s="422">
        <v>2</v>
      </c>
      <c r="J289" s="422">
        <v>8</v>
      </c>
      <c r="K289" s="422">
        <f>I289*J289</f>
        <v>16</v>
      </c>
    </row>
    <row r="290" spans="1:11">
      <c r="A290" s="420"/>
      <c r="B290" s="168" t="str">
        <f t="shared" si="4"/>
        <v>FOC-015</v>
      </c>
      <c r="C290" s="168" t="s">
        <v>283</v>
      </c>
      <c r="D290" s="168">
        <v>1</v>
      </c>
      <c r="E290" s="168">
        <v>0</v>
      </c>
      <c r="F290" s="168">
        <v>1</v>
      </c>
      <c r="G290" s="422"/>
      <c r="H290" s="421"/>
      <c r="I290" s="422"/>
      <c r="J290" s="422"/>
      <c r="K290" s="422"/>
    </row>
    <row r="291" spans="1:11">
      <c r="A291" s="420"/>
      <c r="B291" s="168" t="str">
        <f t="shared" si="4"/>
        <v>FOC-015</v>
      </c>
      <c r="C291" s="168" t="s">
        <v>283</v>
      </c>
      <c r="D291" s="168">
        <v>7</v>
      </c>
      <c r="E291" s="168">
        <v>4</v>
      </c>
      <c r="F291" s="168">
        <v>3</v>
      </c>
      <c r="G291" s="422"/>
      <c r="H291" s="421"/>
      <c r="I291" s="422"/>
      <c r="J291" s="422"/>
      <c r="K291" s="422"/>
    </row>
    <row r="292" spans="1:11">
      <c r="A292" s="420"/>
      <c r="B292" s="168" t="str">
        <f t="shared" si="4"/>
        <v>FOC-015</v>
      </c>
      <c r="C292" s="168" t="s">
        <v>283</v>
      </c>
      <c r="D292" s="168">
        <v>1</v>
      </c>
      <c r="E292" s="168">
        <v>1</v>
      </c>
      <c r="F292" s="168">
        <v>0</v>
      </c>
      <c r="G292" s="422"/>
      <c r="H292" s="421"/>
      <c r="I292" s="422"/>
      <c r="J292" s="422"/>
      <c r="K292" s="422"/>
    </row>
    <row r="293" spans="1:11">
      <c r="A293" s="420"/>
      <c r="B293" s="168" t="str">
        <f t="shared" si="4"/>
        <v>FOC-015</v>
      </c>
      <c r="C293" s="168" t="s">
        <v>264</v>
      </c>
      <c r="D293" s="168">
        <v>1</v>
      </c>
      <c r="E293" s="168">
        <v>0</v>
      </c>
      <c r="F293" s="168">
        <v>1</v>
      </c>
      <c r="G293" s="422">
        <f>SUM(D293:D295)</f>
        <v>14</v>
      </c>
      <c r="H293" s="421"/>
      <c r="I293" s="422"/>
      <c r="J293" s="422"/>
      <c r="K293" s="422"/>
    </row>
    <row r="294" spans="1:11">
      <c r="A294" s="420"/>
      <c r="B294" s="168" t="str">
        <f t="shared" si="4"/>
        <v>FOC-015</v>
      </c>
      <c r="C294" s="168" t="s">
        <v>264</v>
      </c>
      <c r="D294" s="168">
        <v>11</v>
      </c>
      <c r="E294" s="168">
        <v>5</v>
      </c>
      <c r="F294" s="168">
        <v>6</v>
      </c>
      <c r="G294" s="422"/>
      <c r="H294" s="421"/>
      <c r="I294" s="422"/>
      <c r="J294" s="422"/>
      <c r="K294" s="422"/>
    </row>
    <row r="295" spans="1:11">
      <c r="A295" s="420"/>
      <c r="B295" s="168" t="str">
        <f t="shared" si="4"/>
        <v>FOC-015</v>
      </c>
      <c r="C295" s="168" t="s">
        <v>264</v>
      </c>
      <c r="D295" s="168">
        <v>2</v>
      </c>
      <c r="E295" s="168">
        <v>1</v>
      </c>
      <c r="F295" s="168">
        <v>1</v>
      </c>
      <c r="G295" s="422"/>
      <c r="H295" s="421"/>
      <c r="I295" s="422"/>
      <c r="J295" s="422"/>
      <c r="K295" s="422"/>
    </row>
    <row r="296" spans="1:11">
      <c r="A296" s="420" t="s">
        <v>182</v>
      </c>
      <c r="B296" s="168" t="str">
        <f t="shared" si="4"/>
        <v>FOC-016</v>
      </c>
      <c r="C296" s="168" t="s">
        <v>280</v>
      </c>
      <c r="D296" s="168">
        <v>7</v>
      </c>
      <c r="E296" s="168">
        <v>5</v>
      </c>
      <c r="F296" s="168">
        <v>2</v>
      </c>
      <c r="G296" s="422">
        <f>SUM(D296:D297)</f>
        <v>10</v>
      </c>
      <c r="H296" s="421">
        <f>SUM(G296:G305)</f>
        <v>62</v>
      </c>
      <c r="I296" s="421">
        <v>3</v>
      </c>
      <c r="J296" s="421">
        <v>8</v>
      </c>
      <c r="K296" s="421">
        <f>I296*J296</f>
        <v>24</v>
      </c>
    </row>
    <row r="297" spans="1:11">
      <c r="A297" s="420"/>
      <c r="B297" s="168" t="str">
        <f t="shared" si="4"/>
        <v>FOC-016</v>
      </c>
      <c r="C297" s="168" t="s">
        <v>280</v>
      </c>
      <c r="D297" s="168">
        <v>3</v>
      </c>
      <c r="E297" s="168">
        <v>2</v>
      </c>
      <c r="F297" s="168">
        <v>1</v>
      </c>
      <c r="G297" s="422"/>
      <c r="H297" s="421"/>
      <c r="I297" s="421"/>
      <c r="J297" s="421"/>
      <c r="K297" s="421"/>
    </row>
    <row r="298" spans="1:11">
      <c r="A298" s="420"/>
      <c r="B298" s="168" t="str">
        <f t="shared" si="4"/>
        <v>FOC-016</v>
      </c>
      <c r="C298" s="168" t="s">
        <v>331</v>
      </c>
      <c r="D298" s="168">
        <v>2</v>
      </c>
      <c r="E298" s="168">
        <v>0</v>
      </c>
      <c r="F298" s="168">
        <v>2</v>
      </c>
      <c r="G298" s="422">
        <f>SUM(D298:D301)</f>
        <v>25</v>
      </c>
      <c r="H298" s="421"/>
      <c r="I298" s="421"/>
      <c r="J298" s="421"/>
      <c r="K298" s="421"/>
    </row>
    <row r="299" spans="1:11">
      <c r="A299" s="420"/>
      <c r="B299" s="168" t="str">
        <f t="shared" si="4"/>
        <v>FOC-016</v>
      </c>
      <c r="C299" s="168" t="s">
        <v>331</v>
      </c>
      <c r="D299" s="168">
        <v>20</v>
      </c>
      <c r="E299" s="168">
        <v>11</v>
      </c>
      <c r="F299" s="168">
        <v>9</v>
      </c>
      <c r="G299" s="422"/>
      <c r="H299" s="421"/>
      <c r="I299" s="421"/>
      <c r="J299" s="421"/>
      <c r="K299" s="421"/>
    </row>
    <row r="300" spans="1:11">
      <c r="A300" s="420"/>
      <c r="B300" s="168" t="str">
        <f t="shared" si="4"/>
        <v>FOC-016</v>
      </c>
      <c r="C300" s="168" t="s">
        <v>331</v>
      </c>
      <c r="D300" s="168">
        <v>2</v>
      </c>
      <c r="E300" s="168">
        <v>1</v>
      </c>
      <c r="F300" s="168">
        <v>1</v>
      </c>
      <c r="G300" s="422"/>
      <c r="H300" s="421"/>
      <c r="I300" s="421"/>
      <c r="J300" s="421"/>
      <c r="K300" s="421"/>
    </row>
    <row r="301" spans="1:11">
      <c r="A301" s="420"/>
      <c r="B301" s="168" t="str">
        <f t="shared" si="4"/>
        <v>FOC-016</v>
      </c>
      <c r="C301" s="168" t="s">
        <v>331</v>
      </c>
      <c r="D301" s="168">
        <v>1</v>
      </c>
      <c r="E301" s="168">
        <v>1</v>
      </c>
      <c r="F301" s="168">
        <v>0</v>
      </c>
      <c r="G301" s="422"/>
      <c r="H301" s="421"/>
      <c r="I301" s="421"/>
      <c r="J301" s="421"/>
      <c r="K301" s="421"/>
    </row>
    <row r="302" spans="1:11">
      <c r="A302" s="420"/>
      <c r="B302" s="168" t="str">
        <f t="shared" si="4"/>
        <v>FOC-016</v>
      </c>
      <c r="C302" s="168" t="s">
        <v>265</v>
      </c>
      <c r="D302" s="168">
        <v>13</v>
      </c>
      <c r="E302" s="168">
        <v>7</v>
      </c>
      <c r="F302" s="168">
        <v>6</v>
      </c>
      <c r="G302" s="422">
        <f>SUM(D302:D305)</f>
        <v>27</v>
      </c>
      <c r="H302" s="421"/>
      <c r="I302" s="421"/>
      <c r="J302" s="421"/>
      <c r="K302" s="421"/>
    </row>
    <row r="303" spans="1:11">
      <c r="A303" s="420"/>
      <c r="B303" s="168" t="str">
        <f t="shared" si="4"/>
        <v>FOC-016</v>
      </c>
      <c r="C303" s="168" t="s">
        <v>265</v>
      </c>
      <c r="D303" s="168">
        <v>5</v>
      </c>
      <c r="E303" s="168">
        <v>3</v>
      </c>
      <c r="F303" s="168">
        <v>2</v>
      </c>
      <c r="G303" s="422"/>
      <c r="H303" s="421"/>
      <c r="I303" s="421"/>
      <c r="J303" s="421"/>
      <c r="K303" s="421"/>
    </row>
    <row r="304" spans="1:11">
      <c r="A304" s="420"/>
      <c r="B304" s="168" t="str">
        <f t="shared" si="4"/>
        <v>FOC-016</v>
      </c>
      <c r="C304" s="168" t="s">
        <v>265</v>
      </c>
      <c r="D304" s="168">
        <v>7</v>
      </c>
      <c r="E304" s="168">
        <v>6</v>
      </c>
      <c r="F304" s="168">
        <v>1</v>
      </c>
      <c r="G304" s="422"/>
      <c r="H304" s="421"/>
      <c r="I304" s="421"/>
      <c r="J304" s="421"/>
      <c r="K304" s="421"/>
    </row>
    <row r="305" spans="1:11">
      <c r="A305" s="420"/>
      <c r="B305" s="168" t="str">
        <f t="shared" si="4"/>
        <v>FOC-016</v>
      </c>
      <c r="C305" s="168" t="s">
        <v>265</v>
      </c>
      <c r="D305" s="168">
        <v>2</v>
      </c>
      <c r="E305" s="168">
        <v>0</v>
      </c>
      <c r="F305" s="168">
        <v>2</v>
      </c>
      <c r="G305" s="422"/>
      <c r="H305" s="421"/>
      <c r="I305" s="421"/>
      <c r="J305" s="421"/>
      <c r="K305" s="421"/>
    </row>
    <row r="306" spans="1:11">
      <c r="A306" s="420" t="s">
        <v>32</v>
      </c>
      <c r="B306" s="168" t="str">
        <f t="shared" si="4"/>
        <v>FOT-157</v>
      </c>
      <c r="C306" s="168" t="s">
        <v>277</v>
      </c>
      <c r="D306" s="168">
        <v>19</v>
      </c>
      <c r="E306" s="168">
        <v>3</v>
      </c>
      <c r="F306" s="168">
        <v>16</v>
      </c>
      <c r="G306" s="422">
        <f>SUM(D306:D309)</f>
        <v>27</v>
      </c>
      <c r="H306" s="421">
        <f>SUM(G306:G319)</f>
        <v>136</v>
      </c>
      <c r="I306" s="421">
        <v>6</v>
      </c>
      <c r="J306" s="421">
        <v>40</v>
      </c>
      <c r="K306" s="421">
        <f>I306*J306</f>
        <v>240</v>
      </c>
    </row>
    <row r="307" spans="1:11">
      <c r="A307" s="420"/>
      <c r="B307" s="168" t="str">
        <f t="shared" si="4"/>
        <v>FOT-157</v>
      </c>
      <c r="C307" s="168" t="s">
        <v>277</v>
      </c>
      <c r="D307" s="168">
        <v>2</v>
      </c>
      <c r="E307" s="168">
        <v>1</v>
      </c>
      <c r="F307" s="168">
        <v>1</v>
      </c>
      <c r="G307" s="422"/>
      <c r="H307" s="421"/>
      <c r="I307" s="421"/>
      <c r="J307" s="421"/>
      <c r="K307" s="421"/>
    </row>
    <row r="308" spans="1:11">
      <c r="A308" s="420"/>
      <c r="B308" s="168" t="str">
        <f t="shared" si="4"/>
        <v>FOT-157</v>
      </c>
      <c r="C308" s="168" t="s">
        <v>277</v>
      </c>
      <c r="D308" s="168">
        <v>3</v>
      </c>
      <c r="E308" s="168">
        <v>0</v>
      </c>
      <c r="F308" s="168">
        <v>3</v>
      </c>
      <c r="G308" s="422"/>
      <c r="H308" s="421"/>
      <c r="I308" s="421"/>
      <c r="J308" s="421"/>
      <c r="K308" s="421"/>
    </row>
    <row r="309" spans="1:11">
      <c r="A309" s="420"/>
      <c r="B309" s="168" t="str">
        <f t="shared" si="4"/>
        <v>FOT-157</v>
      </c>
      <c r="C309" s="168" t="s">
        <v>277</v>
      </c>
      <c r="D309" s="168">
        <v>3</v>
      </c>
      <c r="E309" s="168">
        <v>1</v>
      </c>
      <c r="F309" s="168">
        <v>2</v>
      </c>
      <c r="G309" s="422"/>
      <c r="H309" s="421"/>
      <c r="I309" s="421"/>
      <c r="J309" s="421"/>
      <c r="K309" s="421"/>
    </row>
    <row r="310" spans="1:11">
      <c r="A310" s="420"/>
      <c r="B310" s="168" t="str">
        <f t="shared" si="4"/>
        <v>FOT-157</v>
      </c>
      <c r="C310" s="168" t="s">
        <v>307</v>
      </c>
      <c r="D310" s="168">
        <v>25</v>
      </c>
      <c r="E310" s="168">
        <v>6</v>
      </c>
      <c r="F310" s="168">
        <v>19</v>
      </c>
      <c r="G310" s="422">
        <f>SUM(D310:D311)</f>
        <v>27</v>
      </c>
      <c r="H310" s="421"/>
      <c r="I310" s="421"/>
      <c r="J310" s="421"/>
      <c r="K310" s="421"/>
    </row>
    <row r="311" spans="1:11">
      <c r="A311" s="420"/>
      <c r="B311" s="168" t="str">
        <f t="shared" si="4"/>
        <v>FOT-157</v>
      </c>
      <c r="C311" s="168" t="s">
        <v>307</v>
      </c>
      <c r="D311" s="168">
        <v>2</v>
      </c>
      <c r="E311" s="168">
        <v>1</v>
      </c>
      <c r="F311" s="168">
        <v>1</v>
      </c>
      <c r="G311" s="422"/>
      <c r="H311" s="421"/>
      <c r="I311" s="421"/>
      <c r="J311" s="421"/>
      <c r="K311" s="421"/>
    </row>
    <row r="312" spans="1:11">
      <c r="A312" s="420"/>
      <c r="B312" s="168" t="str">
        <f t="shared" si="4"/>
        <v>FOT-157</v>
      </c>
      <c r="C312" s="168" t="s">
        <v>314</v>
      </c>
      <c r="D312" s="168">
        <v>15</v>
      </c>
      <c r="E312" s="168">
        <v>4</v>
      </c>
      <c r="F312" s="168">
        <v>11</v>
      </c>
      <c r="G312" s="422">
        <f t="shared" ref="G312" si="6">SUM(D312:D313)</f>
        <v>16</v>
      </c>
      <c r="H312" s="421"/>
      <c r="I312" s="421"/>
      <c r="J312" s="421"/>
      <c r="K312" s="421"/>
    </row>
    <row r="313" spans="1:11">
      <c r="A313" s="420"/>
      <c r="B313" s="168" t="str">
        <f t="shared" si="4"/>
        <v>FOT-157</v>
      </c>
      <c r="C313" s="168" t="s">
        <v>314</v>
      </c>
      <c r="D313" s="168">
        <v>1</v>
      </c>
      <c r="E313" s="168">
        <v>1</v>
      </c>
      <c r="F313" s="168">
        <v>0</v>
      </c>
      <c r="G313" s="422"/>
      <c r="H313" s="421"/>
      <c r="I313" s="421"/>
      <c r="J313" s="421"/>
      <c r="K313" s="421"/>
    </row>
    <row r="314" spans="1:11">
      <c r="A314" s="420"/>
      <c r="B314" s="168" t="str">
        <f t="shared" si="4"/>
        <v>FOT-157</v>
      </c>
      <c r="C314" s="168" t="s">
        <v>329</v>
      </c>
      <c r="D314" s="168">
        <v>22</v>
      </c>
      <c r="E314" s="168">
        <v>8</v>
      </c>
      <c r="F314" s="168">
        <v>14</v>
      </c>
      <c r="G314" s="422">
        <f t="shared" ref="G314" si="7">SUM(D314:D315)</f>
        <v>25</v>
      </c>
      <c r="H314" s="421"/>
      <c r="I314" s="421"/>
      <c r="J314" s="421"/>
      <c r="K314" s="421"/>
    </row>
    <row r="315" spans="1:11">
      <c r="A315" s="420"/>
      <c r="B315" s="168" t="str">
        <f t="shared" si="4"/>
        <v>FOT-157</v>
      </c>
      <c r="C315" s="168" t="s">
        <v>329</v>
      </c>
      <c r="D315" s="168">
        <v>3</v>
      </c>
      <c r="E315" s="168">
        <v>0</v>
      </c>
      <c r="F315" s="168">
        <v>3</v>
      </c>
      <c r="G315" s="422"/>
      <c r="H315" s="421"/>
      <c r="I315" s="421"/>
      <c r="J315" s="421"/>
      <c r="K315" s="421"/>
    </row>
    <row r="316" spans="1:11">
      <c r="A316" s="420"/>
      <c r="B316" s="168" t="str">
        <f t="shared" si="4"/>
        <v>FOT-157</v>
      </c>
      <c r="C316" s="168" t="s">
        <v>262</v>
      </c>
      <c r="D316" s="168">
        <v>1</v>
      </c>
      <c r="E316" s="168">
        <v>0</v>
      </c>
      <c r="F316" s="168">
        <v>1</v>
      </c>
      <c r="G316" s="422">
        <f>SUM(D316:D318)</f>
        <v>22</v>
      </c>
      <c r="H316" s="421"/>
      <c r="I316" s="421"/>
      <c r="J316" s="421"/>
      <c r="K316" s="421"/>
    </row>
    <row r="317" spans="1:11">
      <c r="A317" s="420"/>
      <c r="B317" s="168" t="str">
        <f t="shared" si="4"/>
        <v>FOT-157</v>
      </c>
      <c r="C317" s="168" t="s">
        <v>262</v>
      </c>
      <c r="D317" s="168">
        <v>20</v>
      </c>
      <c r="E317" s="168">
        <v>8</v>
      </c>
      <c r="F317" s="168">
        <v>12</v>
      </c>
      <c r="G317" s="422"/>
      <c r="H317" s="421"/>
      <c r="I317" s="421"/>
      <c r="J317" s="421"/>
      <c r="K317" s="421"/>
    </row>
    <row r="318" spans="1:11">
      <c r="A318" s="420"/>
      <c r="B318" s="168" t="str">
        <f t="shared" si="4"/>
        <v>FOT-157</v>
      </c>
      <c r="C318" s="168" t="s">
        <v>262</v>
      </c>
      <c r="D318" s="168">
        <v>1</v>
      </c>
      <c r="E318" s="168">
        <v>0</v>
      </c>
      <c r="F318" s="168">
        <v>1</v>
      </c>
      <c r="G318" s="422"/>
      <c r="H318" s="421"/>
      <c r="I318" s="421"/>
      <c r="J318" s="421"/>
      <c r="K318" s="421"/>
    </row>
    <row r="319" spans="1:11">
      <c r="A319" s="420"/>
      <c r="B319" s="168" t="str">
        <f t="shared" si="4"/>
        <v>FOT-157</v>
      </c>
      <c r="C319" s="168" t="s">
        <v>263</v>
      </c>
      <c r="D319" s="168">
        <v>19</v>
      </c>
      <c r="E319" s="168">
        <v>4</v>
      </c>
      <c r="F319" s="168">
        <v>15</v>
      </c>
      <c r="G319" s="169">
        <f>SUM(D319)</f>
        <v>19</v>
      </c>
      <c r="H319" s="421"/>
      <c r="I319" s="421"/>
      <c r="J319" s="421"/>
      <c r="K319" s="421"/>
    </row>
    <row r="320" spans="1:11">
      <c r="A320" s="420" t="s">
        <v>215</v>
      </c>
      <c r="B320" s="168" t="str">
        <f t="shared" si="4"/>
        <v>FOT-463</v>
      </c>
      <c r="C320" s="168" t="s">
        <v>266</v>
      </c>
      <c r="D320" s="168">
        <v>2</v>
      </c>
      <c r="E320" s="168">
        <v>0</v>
      </c>
      <c r="F320" s="168">
        <v>2</v>
      </c>
      <c r="G320" s="422">
        <f>SUM(D320:D326)</f>
        <v>40</v>
      </c>
      <c r="H320" s="422">
        <f>SUM(G320)</f>
        <v>40</v>
      </c>
      <c r="I320" s="422">
        <v>1</v>
      </c>
      <c r="J320" s="422">
        <v>3</v>
      </c>
      <c r="K320" s="422">
        <f>I320*J320</f>
        <v>3</v>
      </c>
    </row>
    <row r="321" spans="1:11">
      <c r="A321" s="420"/>
      <c r="B321" s="168" t="str">
        <f t="shared" si="4"/>
        <v>FOT-463</v>
      </c>
      <c r="C321" s="168" t="s">
        <v>266</v>
      </c>
      <c r="D321" s="168">
        <v>3</v>
      </c>
      <c r="E321" s="168">
        <v>0</v>
      </c>
      <c r="F321" s="168">
        <v>3</v>
      </c>
      <c r="G321" s="422"/>
      <c r="H321" s="422"/>
      <c r="I321" s="422"/>
      <c r="J321" s="422"/>
      <c r="K321" s="422"/>
    </row>
    <row r="322" spans="1:11">
      <c r="A322" s="420"/>
      <c r="B322" s="168" t="str">
        <f t="shared" si="4"/>
        <v>FOT-463</v>
      </c>
      <c r="C322" s="168" t="s">
        <v>266</v>
      </c>
      <c r="D322" s="168">
        <v>1</v>
      </c>
      <c r="E322" s="168">
        <v>0</v>
      </c>
      <c r="F322" s="168">
        <v>1</v>
      </c>
      <c r="G322" s="422"/>
      <c r="H322" s="422"/>
      <c r="I322" s="422"/>
      <c r="J322" s="422"/>
      <c r="K322" s="422"/>
    </row>
    <row r="323" spans="1:11">
      <c r="A323" s="420"/>
      <c r="B323" s="168" t="str">
        <f t="shared" si="4"/>
        <v>FOT-463</v>
      </c>
      <c r="C323" s="168" t="s">
        <v>266</v>
      </c>
      <c r="D323" s="168">
        <v>1</v>
      </c>
      <c r="E323" s="168">
        <v>0</v>
      </c>
      <c r="F323" s="168">
        <v>1</v>
      </c>
      <c r="G323" s="422"/>
      <c r="H323" s="422"/>
      <c r="I323" s="422"/>
      <c r="J323" s="422"/>
      <c r="K323" s="422"/>
    </row>
    <row r="324" spans="1:11">
      <c r="A324" s="420"/>
      <c r="B324" s="168" t="str">
        <f t="shared" si="4"/>
        <v>FOT-463</v>
      </c>
      <c r="C324" s="168" t="s">
        <v>266</v>
      </c>
      <c r="D324" s="168">
        <v>2</v>
      </c>
      <c r="E324" s="168">
        <v>1</v>
      </c>
      <c r="F324" s="168">
        <v>1</v>
      </c>
      <c r="G324" s="422"/>
      <c r="H324" s="422"/>
      <c r="I324" s="422"/>
      <c r="J324" s="422"/>
      <c r="K324" s="422"/>
    </row>
    <row r="325" spans="1:11">
      <c r="A325" s="420"/>
      <c r="B325" s="168" t="str">
        <f t="shared" si="4"/>
        <v>FOT-463</v>
      </c>
      <c r="C325" s="168" t="s">
        <v>266</v>
      </c>
      <c r="D325" s="168">
        <v>4</v>
      </c>
      <c r="E325" s="168">
        <v>1</v>
      </c>
      <c r="F325" s="168">
        <v>3</v>
      </c>
      <c r="G325" s="422"/>
      <c r="H325" s="422"/>
      <c r="I325" s="422"/>
      <c r="J325" s="422"/>
      <c r="K325" s="422"/>
    </row>
    <row r="326" spans="1:11">
      <c r="A326" s="420"/>
      <c r="B326" s="168" t="str">
        <f t="shared" si="4"/>
        <v>FOT-463</v>
      </c>
      <c r="C326" s="168" t="s">
        <v>266</v>
      </c>
      <c r="D326" s="168">
        <v>27</v>
      </c>
      <c r="E326" s="168">
        <v>9</v>
      </c>
      <c r="F326" s="168">
        <v>18</v>
      </c>
      <c r="G326" s="422"/>
      <c r="H326" s="422"/>
      <c r="I326" s="422"/>
      <c r="J326" s="422"/>
      <c r="K326" s="422"/>
    </row>
    <row r="327" spans="1:11">
      <c r="A327" s="420" t="s">
        <v>273</v>
      </c>
      <c r="B327" s="168" t="str">
        <f t="shared" si="4"/>
        <v>FOT-459</v>
      </c>
      <c r="C327" s="168" t="s">
        <v>313</v>
      </c>
      <c r="D327" s="168">
        <v>17</v>
      </c>
      <c r="E327" s="168">
        <v>12</v>
      </c>
      <c r="F327" s="168">
        <v>5</v>
      </c>
      <c r="G327" s="422">
        <f>SUM(D327:D328)</f>
        <v>19</v>
      </c>
      <c r="H327" s="422">
        <f>SUM(G327)</f>
        <v>19</v>
      </c>
      <c r="I327" s="422">
        <v>1</v>
      </c>
      <c r="J327" s="422">
        <v>4</v>
      </c>
      <c r="K327" s="422">
        <f>I327*J327</f>
        <v>4</v>
      </c>
    </row>
    <row r="328" spans="1:11">
      <c r="A328" s="420"/>
      <c r="B328" s="168" t="str">
        <f t="shared" si="4"/>
        <v>FOT-459</v>
      </c>
      <c r="C328" s="168" t="s">
        <v>313</v>
      </c>
      <c r="D328" s="168">
        <v>2</v>
      </c>
      <c r="E328" s="168">
        <v>1</v>
      </c>
      <c r="F328" s="168">
        <v>1</v>
      </c>
      <c r="G328" s="422"/>
      <c r="H328" s="422"/>
      <c r="I328" s="422"/>
      <c r="J328" s="422"/>
      <c r="K328" s="422"/>
    </row>
    <row r="329" spans="1:11">
      <c r="A329" s="420" t="s">
        <v>216</v>
      </c>
      <c r="B329" s="168" t="str">
        <f t="shared" si="4"/>
        <v>FOA-153</v>
      </c>
      <c r="C329" s="168" t="s">
        <v>270</v>
      </c>
      <c r="D329" s="168">
        <v>5</v>
      </c>
      <c r="E329" s="168">
        <v>2</v>
      </c>
      <c r="F329" s="168">
        <v>3</v>
      </c>
      <c r="G329" s="169">
        <f>SUM(D329)</f>
        <v>5</v>
      </c>
      <c r="H329" s="421">
        <f>SUM(G329:G330)</f>
        <v>14</v>
      </c>
      <c r="I329" s="422">
        <v>2</v>
      </c>
      <c r="J329" s="422">
        <v>8</v>
      </c>
      <c r="K329" s="422">
        <f>I329*J329</f>
        <v>16</v>
      </c>
    </row>
    <row r="330" spans="1:11">
      <c r="A330" s="420"/>
      <c r="B330" s="168" t="str">
        <f t="shared" si="4"/>
        <v>FOA-153</v>
      </c>
      <c r="C330" s="168" t="s">
        <v>271</v>
      </c>
      <c r="D330" s="168">
        <v>9</v>
      </c>
      <c r="E330" s="168">
        <v>1</v>
      </c>
      <c r="F330" s="168">
        <v>8</v>
      </c>
      <c r="G330" s="169">
        <f>SUM(D330)</f>
        <v>9</v>
      </c>
      <c r="H330" s="421"/>
      <c r="I330" s="422"/>
      <c r="J330" s="422"/>
      <c r="K330" s="422"/>
    </row>
    <row r="331" spans="1:11">
      <c r="A331" s="420" t="s">
        <v>134</v>
      </c>
      <c r="B331" s="168" t="str">
        <f t="shared" si="4"/>
        <v>FOT-394</v>
      </c>
      <c r="C331" s="168" t="s">
        <v>279</v>
      </c>
      <c r="D331" s="168">
        <v>8</v>
      </c>
      <c r="E331" s="168">
        <v>1</v>
      </c>
      <c r="F331" s="168">
        <v>7</v>
      </c>
      <c r="G331" s="422">
        <f>SUM(D331:D335)</f>
        <v>32</v>
      </c>
      <c r="H331" s="421">
        <f>SUM(G331:G343)</f>
        <v>118</v>
      </c>
      <c r="I331" s="422">
        <v>4</v>
      </c>
      <c r="J331" s="422">
        <v>6</v>
      </c>
      <c r="K331" s="422">
        <f>I331*J331</f>
        <v>24</v>
      </c>
    </row>
    <row r="332" spans="1:11">
      <c r="A332" s="420"/>
      <c r="B332" s="168" t="str">
        <f t="shared" si="4"/>
        <v>FOT-394</v>
      </c>
      <c r="C332" s="168" t="s">
        <v>279</v>
      </c>
      <c r="D332" s="168">
        <v>15</v>
      </c>
      <c r="E332" s="168">
        <v>7</v>
      </c>
      <c r="F332" s="168">
        <v>8</v>
      </c>
      <c r="G332" s="422"/>
      <c r="H332" s="421"/>
      <c r="I332" s="422"/>
      <c r="J332" s="422"/>
      <c r="K332" s="422"/>
    </row>
    <row r="333" spans="1:11">
      <c r="A333" s="420"/>
      <c r="B333" s="168" t="str">
        <f t="shared" ref="B333:B360" si="8">+MID($C333,1,7)</f>
        <v>FOT-394</v>
      </c>
      <c r="C333" s="168" t="s">
        <v>279</v>
      </c>
      <c r="D333" s="168">
        <v>5</v>
      </c>
      <c r="E333" s="168">
        <v>1</v>
      </c>
      <c r="F333" s="168">
        <v>4</v>
      </c>
      <c r="G333" s="422"/>
      <c r="H333" s="421"/>
      <c r="I333" s="422"/>
      <c r="J333" s="422"/>
      <c r="K333" s="422"/>
    </row>
    <row r="334" spans="1:11">
      <c r="A334" s="420"/>
      <c r="B334" s="168" t="str">
        <f t="shared" si="8"/>
        <v>FOT-394</v>
      </c>
      <c r="C334" s="168" t="s">
        <v>279</v>
      </c>
      <c r="D334" s="168">
        <v>2</v>
      </c>
      <c r="E334" s="168">
        <v>1</v>
      </c>
      <c r="F334" s="168">
        <v>1</v>
      </c>
      <c r="G334" s="422"/>
      <c r="H334" s="421"/>
      <c r="I334" s="422"/>
      <c r="J334" s="422"/>
      <c r="K334" s="422"/>
    </row>
    <row r="335" spans="1:11">
      <c r="A335" s="420"/>
      <c r="B335" s="168" t="str">
        <f>+MID($C336,1,7)</f>
        <v>FOT-394</v>
      </c>
      <c r="C335" s="168" t="s">
        <v>279</v>
      </c>
      <c r="D335" s="168">
        <v>2</v>
      </c>
      <c r="E335" s="168">
        <v>1</v>
      </c>
      <c r="F335" s="168">
        <v>1</v>
      </c>
      <c r="G335" s="422"/>
      <c r="H335" s="421"/>
      <c r="I335" s="422"/>
      <c r="J335" s="422"/>
      <c r="K335" s="422"/>
    </row>
    <row r="336" spans="1:11">
      <c r="A336" s="420"/>
      <c r="B336" s="168" t="str">
        <f>+MID($C335,1,7)</f>
        <v>FOT-394</v>
      </c>
      <c r="C336" s="168" t="s">
        <v>292</v>
      </c>
      <c r="D336" s="168">
        <v>29</v>
      </c>
      <c r="E336" s="168">
        <v>7</v>
      </c>
      <c r="F336" s="168">
        <v>22</v>
      </c>
      <c r="G336" s="422">
        <f>SUM(D336:D337)</f>
        <v>30</v>
      </c>
      <c r="H336" s="421"/>
      <c r="I336" s="422"/>
      <c r="J336" s="422"/>
      <c r="K336" s="422"/>
    </row>
    <row r="337" spans="1:11">
      <c r="A337" s="420"/>
      <c r="B337" s="168" t="str">
        <f t="shared" si="8"/>
        <v>FOT-394</v>
      </c>
      <c r="C337" s="168" t="s">
        <v>292</v>
      </c>
      <c r="D337" s="168">
        <v>1</v>
      </c>
      <c r="E337" s="168">
        <v>0</v>
      </c>
      <c r="F337" s="168">
        <v>1</v>
      </c>
      <c r="G337" s="422"/>
      <c r="H337" s="421"/>
      <c r="I337" s="422"/>
      <c r="J337" s="422"/>
      <c r="K337" s="422"/>
    </row>
    <row r="338" spans="1:11">
      <c r="A338" s="420"/>
      <c r="B338" s="168" t="str">
        <f t="shared" si="8"/>
        <v>FOT-394</v>
      </c>
      <c r="C338" s="168" t="s">
        <v>272</v>
      </c>
      <c r="D338" s="168">
        <v>13</v>
      </c>
      <c r="E338" s="168">
        <v>3</v>
      </c>
      <c r="F338" s="168">
        <v>10</v>
      </c>
      <c r="G338" s="422">
        <f>SUM(D338:D342)</f>
        <v>25</v>
      </c>
      <c r="H338" s="421"/>
      <c r="I338" s="422"/>
      <c r="J338" s="422"/>
      <c r="K338" s="422"/>
    </row>
    <row r="339" spans="1:11">
      <c r="A339" s="420"/>
      <c r="B339" s="168" t="str">
        <f t="shared" si="8"/>
        <v>FOT-394</v>
      </c>
      <c r="C339" s="168" t="s">
        <v>272</v>
      </c>
      <c r="D339" s="168">
        <v>1</v>
      </c>
      <c r="E339" s="168">
        <v>1</v>
      </c>
      <c r="F339" s="168">
        <v>0</v>
      </c>
      <c r="G339" s="422"/>
      <c r="H339" s="421"/>
      <c r="I339" s="422"/>
      <c r="J339" s="422"/>
      <c r="K339" s="422"/>
    </row>
    <row r="340" spans="1:11">
      <c r="A340" s="420"/>
      <c r="B340" s="168" t="str">
        <f t="shared" si="8"/>
        <v>FOT-394</v>
      </c>
      <c r="C340" s="168" t="s">
        <v>272</v>
      </c>
      <c r="D340" s="168">
        <v>7</v>
      </c>
      <c r="E340" s="168">
        <v>4</v>
      </c>
      <c r="F340" s="168">
        <v>3</v>
      </c>
      <c r="G340" s="422"/>
      <c r="H340" s="421"/>
      <c r="I340" s="422"/>
      <c r="J340" s="422"/>
      <c r="K340" s="422"/>
    </row>
    <row r="341" spans="1:11">
      <c r="A341" s="420"/>
      <c r="B341" s="168" t="str">
        <f t="shared" si="8"/>
        <v>FOT-394</v>
      </c>
      <c r="C341" s="168" t="s">
        <v>272</v>
      </c>
      <c r="D341" s="168">
        <v>1</v>
      </c>
      <c r="E341" s="168">
        <v>0</v>
      </c>
      <c r="F341" s="168">
        <v>1</v>
      </c>
      <c r="G341" s="422"/>
      <c r="H341" s="421"/>
      <c r="I341" s="422"/>
      <c r="J341" s="422"/>
      <c r="K341" s="422"/>
    </row>
    <row r="342" spans="1:11">
      <c r="A342" s="420"/>
      <c r="B342" s="168" t="str">
        <f t="shared" si="8"/>
        <v>FOT-394</v>
      </c>
      <c r="C342" s="168" t="s">
        <v>272</v>
      </c>
      <c r="D342" s="168">
        <v>3</v>
      </c>
      <c r="E342" s="168">
        <v>1</v>
      </c>
      <c r="F342" s="168">
        <v>2</v>
      </c>
      <c r="G342" s="422"/>
      <c r="H342" s="421"/>
      <c r="I342" s="422"/>
      <c r="J342" s="422"/>
      <c r="K342" s="422"/>
    </row>
    <row r="343" spans="1:11">
      <c r="A343" s="420"/>
      <c r="B343" s="168" t="str">
        <f t="shared" si="8"/>
        <v>FOT-394</v>
      </c>
      <c r="C343" s="168" t="s">
        <v>268</v>
      </c>
      <c r="D343" s="168">
        <v>31</v>
      </c>
      <c r="E343" s="168">
        <v>4</v>
      </c>
      <c r="F343" s="168">
        <v>27</v>
      </c>
      <c r="G343" s="169">
        <f>SUM(D343)</f>
        <v>31</v>
      </c>
      <c r="H343" s="421"/>
      <c r="I343" s="422"/>
      <c r="J343" s="422"/>
      <c r="K343" s="422"/>
    </row>
    <row r="344" spans="1:11">
      <c r="A344" s="420" t="s">
        <v>137</v>
      </c>
      <c r="B344" s="168" t="str">
        <f t="shared" si="8"/>
        <v>FOT-382</v>
      </c>
      <c r="C344" s="168" t="s">
        <v>281</v>
      </c>
      <c r="D344" s="168">
        <v>17</v>
      </c>
      <c r="E344" s="168">
        <v>3</v>
      </c>
      <c r="F344" s="168">
        <v>14</v>
      </c>
      <c r="G344" s="422">
        <f>SUM(D344:D345)</f>
        <v>23</v>
      </c>
      <c r="H344" s="421">
        <f>SUM(G344:G360)</f>
        <v>105</v>
      </c>
      <c r="I344" s="421">
        <v>4</v>
      </c>
      <c r="J344" s="421">
        <v>8</v>
      </c>
      <c r="K344" s="421">
        <f>I344*J344</f>
        <v>32</v>
      </c>
    </row>
    <row r="345" spans="1:11">
      <c r="A345" s="420"/>
      <c r="B345" s="168" t="str">
        <f t="shared" si="8"/>
        <v>FOT-382</v>
      </c>
      <c r="C345" s="168" t="s">
        <v>281</v>
      </c>
      <c r="D345" s="168">
        <v>6</v>
      </c>
      <c r="E345" s="168">
        <v>1</v>
      </c>
      <c r="F345" s="168">
        <v>5</v>
      </c>
      <c r="G345" s="422"/>
      <c r="H345" s="421"/>
      <c r="I345" s="421"/>
      <c r="J345" s="421"/>
      <c r="K345" s="421"/>
    </row>
    <row r="346" spans="1:11">
      <c r="A346" s="420"/>
      <c r="B346" s="168" t="str">
        <f t="shared" si="8"/>
        <v>FOT-382</v>
      </c>
      <c r="C346" s="168" t="s">
        <v>289</v>
      </c>
      <c r="D346" s="168">
        <v>15</v>
      </c>
      <c r="E346" s="168">
        <v>2</v>
      </c>
      <c r="F346" s="168">
        <v>13</v>
      </c>
      <c r="G346" s="422">
        <f>SUM(D346:D352)</f>
        <v>36</v>
      </c>
      <c r="H346" s="421"/>
      <c r="I346" s="421"/>
      <c r="J346" s="421"/>
      <c r="K346" s="421"/>
    </row>
    <row r="347" spans="1:11">
      <c r="A347" s="420"/>
      <c r="B347" s="168" t="str">
        <f t="shared" si="8"/>
        <v>FOT-382</v>
      </c>
      <c r="C347" s="168" t="s">
        <v>289</v>
      </c>
      <c r="D347" s="168">
        <v>3</v>
      </c>
      <c r="E347" s="168">
        <v>1</v>
      </c>
      <c r="F347" s="168">
        <v>2</v>
      </c>
      <c r="G347" s="422"/>
      <c r="H347" s="421"/>
      <c r="I347" s="421"/>
      <c r="J347" s="421"/>
      <c r="K347" s="421"/>
    </row>
    <row r="348" spans="1:11">
      <c r="A348" s="420"/>
      <c r="B348" s="168" t="str">
        <f t="shared" si="8"/>
        <v>FOT-382</v>
      </c>
      <c r="C348" s="168" t="s">
        <v>289</v>
      </c>
      <c r="D348" s="168">
        <v>3</v>
      </c>
      <c r="E348" s="168">
        <v>0</v>
      </c>
      <c r="F348" s="168">
        <v>3</v>
      </c>
      <c r="G348" s="422"/>
      <c r="H348" s="421"/>
      <c r="I348" s="421"/>
      <c r="J348" s="421"/>
      <c r="K348" s="421"/>
    </row>
    <row r="349" spans="1:11">
      <c r="A349" s="420"/>
      <c r="B349" s="168" t="str">
        <f t="shared" si="8"/>
        <v>FOT-382</v>
      </c>
      <c r="C349" s="168" t="s">
        <v>289</v>
      </c>
      <c r="D349" s="168">
        <v>7</v>
      </c>
      <c r="E349" s="168">
        <v>1</v>
      </c>
      <c r="F349" s="168">
        <v>6</v>
      </c>
      <c r="G349" s="422"/>
      <c r="H349" s="421"/>
      <c r="I349" s="421"/>
      <c r="J349" s="421"/>
      <c r="K349" s="421"/>
    </row>
    <row r="350" spans="1:11">
      <c r="A350" s="420"/>
      <c r="B350" s="168" t="str">
        <f t="shared" si="8"/>
        <v>FOT-382</v>
      </c>
      <c r="C350" s="168" t="s">
        <v>289</v>
      </c>
      <c r="D350" s="168">
        <v>6</v>
      </c>
      <c r="E350" s="168">
        <v>2</v>
      </c>
      <c r="F350" s="168">
        <v>4</v>
      </c>
      <c r="G350" s="422"/>
      <c r="H350" s="421"/>
      <c r="I350" s="421"/>
      <c r="J350" s="421"/>
      <c r="K350" s="421"/>
    </row>
    <row r="351" spans="1:11">
      <c r="A351" s="420"/>
      <c r="B351" s="168" t="str">
        <f t="shared" si="8"/>
        <v>FOT-382</v>
      </c>
      <c r="C351" s="168" t="s">
        <v>289</v>
      </c>
      <c r="D351" s="168">
        <v>1</v>
      </c>
      <c r="E351" s="168">
        <v>1</v>
      </c>
      <c r="F351" s="168">
        <v>0</v>
      </c>
      <c r="G351" s="422"/>
      <c r="H351" s="421"/>
      <c r="I351" s="421"/>
      <c r="J351" s="421"/>
      <c r="K351" s="421"/>
    </row>
    <row r="352" spans="1:11">
      <c r="A352" s="420"/>
      <c r="B352" s="168" t="str">
        <f t="shared" si="8"/>
        <v>FOT-382</v>
      </c>
      <c r="C352" s="168" t="s">
        <v>289</v>
      </c>
      <c r="D352" s="168">
        <v>1</v>
      </c>
      <c r="E352" s="168">
        <v>1</v>
      </c>
      <c r="F352" s="168">
        <v>0</v>
      </c>
      <c r="G352" s="422"/>
      <c r="H352" s="421"/>
      <c r="I352" s="421"/>
      <c r="J352" s="421"/>
      <c r="K352" s="421"/>
    </row>
    <row r="353" spans="1:11">
      <c r="A353" s="420"/>
      <c r="B353" s="168" t="str">
        <f t="shared" si="8"/>
        <v>FOT-382</v>
      </c>
      <c r="C353" s="168" t="s">
        <v>269</v>
      </c>
      <c r="D353" s="168">
        <v>11</v>
      </c>
      <c r="E353" s="168">
        <v>2</v>
      </c>
      <c r="F353" s="168">
        <v>9</v>
      </c>
      <c r="G353" s="422">
        <f>SUM(D353:D356)</f>
        <v>18</v>
      </c>
      <c r="H353" s="421"/>
      <c r="I353" s="421"/>
      <c r="J353" s="421"/>
      <c r="K353" s="421"/>
    </row>
    <row r="354" spans="1:11">
      <c r="A354" s="420"/>
      <c r="B354" s="168" t="str">
        <f t="shared" si="8"/>
        <v>FOT-382</v>
      </c>
      <c r="C354" s="168" t="s">
        <v>269</v>
      </c>
      <c r="D354" s="168">
        <v>3</v>
      </c>
      <c r="E354" s="168">
        <v>1</v>
      </c>
      <c r="F354" s="168">
        <v>2</v>
      </c>
      <c r="G354" s="422"/>
      <c r="H354" s="421"/>
      <c r="I354" s="421"/>
      <c r="J354" s="421"/>
      <c r="K354" s="421"/>
    </row>
    <row r="355" spans="1:11">
      <c r="A355" s="420"/>
      <c r="B355" s="168" t="str">
        <f t="shared" si="8"/>
        <v>FOT-382</v>
      </c>
      <c r="C355" s="168" t="s">
        <v>269</v>
      </c>
      <c r="D355" s="168">
        <v>1</v>
      </c>
      <c r="E355" s="168">
        <v>0</v>
      </c>
      <c r="F355" s="168">
        <v>1</v>
      </c>
      <c r="G355" s="422"/>
      <c r="H355" s="421"/>
      <c r="I355" s="421"/>
      <c r="J355" s="421"/>
      <c r="K355" s="421"/>
    </row>
    <row r="356" spans="1:11">
      <c r="A356" s="420"/>
      <c r="B356" s="168" t="str">
        <f t="shared" si="8"/>
        <v>FOT-382</v>
      </c>
      <c r="C356" s="168" t="s">
        <v>269</v>
      </c>
      <c r="D356" s="168">
        <v>3</v>
      </c>
      <c r="E356" s="168">
        <v>1</v>
      </c>
      <c r="F356" s="168">
        <v>2</v>
      </c>
      <c r="G356" s="422"/>
      <c r="H356" s="421"/>
      <c r="I356" s="421"/>
      <c r="J356" s="421"/>
      <c r="K356" s="421"/>
    </row>
    <row r="357" spans="1:11">
      <c r="A357" s="420"/>
      <c r="B357" s="168" t="str">
        <f t="shared" si="8"/>
        <v>FOT-382</v>
      </c>
      <c r="C357" s="168" t="s">
        <v>267</v>
      </c>
      <c r="D357" s="168">
        <v>11</v>
      </c>
      <c r="E357" s="168">
        <v>4</v>
      </c>
      <c r="F357" s="168">
        <v>7</v>
      </c>
      <c r="G357" s="422">
        <f>SUM(D357:D360)</f>
        <v>28</v>
      </c>
      <c r="H357" s="421"/>
      <c r="I357" s="421"/>
      <c r="J357" s="421"/>
      <c r="K357" s="421"/>
    </row>
    <row r="358" spans="1:11">
      <c r="A358" s="420"/>
      <c r="B358" s="168" t="str">
        <f t="shared" si="8"/>
        <v>FOT-382</v>
      </c>
      <c r="C358" s="168" t="s">
        <v>267</v>
      </c>
      <c r="D358" s="168">
        <v>4</v>
      </c>
      <c r="E358" s="168">
        <v>1</v>
      </c>
      <c r="F358" s="168">
        <v>3</v>
      </c>
      <c r="G358" s="422"/>
      <c r="H358" s="421"/>
      <c r="I358" s="421"/>
      <c r="J358" s="421"/>
      <c r="K358" s="421"/>
    </row>
    <row r="359" spans="1:11">
      <c r="A359" s="420"/>
      <c r="B359" s="168" t="str">
        <f t="shared" si="8"/>
        <v>FOT-382</v>
      </c>
      <c r="C359" s="168" t="s">
        <v>267</v>
      </c>
      <c r="D359" s="168">
        <v>8</v>
      </c>
      <c r="E359" s="168">
        <v>2</v>
      </c>
      <c r="F359" s="168">
        <v>6</v>
      </c>
      <c r="G359" s="422"/>
      <c r="H359" s="421"/>
      <c r="I359" s="421"/>
      <c r="J359" s="421"/>
      <c r="K359" s="421"/>
    </row>
    <row r="360" spans="1:11">
      <c r="A360" s="420"/>
      <c r="B360" s="168" t="str">
        <f t="shared" si="8"/>
        <v>FOT-382</v>
      </c>
      <c r="C360" s="168" t="s">
        <v>267</v>
      </c>
      <c r="D360" s="168">
        <v>5</v>
      </c>
      <c r="E360" s="168">
        <v>2</v>
      </c>
      <c r="F360" s="168">
        <v>3</v>
      </c>
      <c r="G360" s="422"/>
      <c r="H360" s="421"/>
      <c r="I360" s="421"/>
      <c r="J360" s="421"/>
      <c r="K360" s="421"/>
    </row>
    <row r="361" spans="1:11">
      <c r="A361" s="170">
        <f t="shared" ref="A361:B361" si="9">COUNTA(A12:A360)</f>
        <v>39</v>
      </c>
      <c r="B361" s="170">
        <f t="shared" si="9"/>
        <v>349</v>
      </c>
      <c r="C361" s="170">
        <f>COUNTA(C12:C360)</f>
        <v>349</v>
      </c>
      <c r="D361" s="171">
        <f>SUM(D12:D360)</f>
        <v>3682</v>
      </c>
      <c r="E361" s="171">
        <f t="shared" ref="E361:K361" si="10">SUM(E12:E360)</f>
        <v>1325</v>
      </c>
      <c r="F361" s="171">
        <f t="shared" si="10"/>
        <v>2353</v>
      </c>
      <c r="G361" s="171">
        <f t="shared" si="10"/>
        <v>3682</v>
      </c>
      <c r="H361" s="171">
        <f t="shared" si="10"/>
        <v>3682</v>
      </c>
      <c r="I361" s="171">
        <f t="shared" si="10"/>
        <v>116</v>
      </c>
      <c r="J361" s="171">
        <f t="shared" si="10"/>
        <v>1631</v>
      </c>
      <c r="K361" s="171">
        <f t="shared" si="10"/>
        <v>5491</v>
      </c>
    </row>
    <row r="362" spans="1:11" ht="40.5">
      <c r="A362" s="288" t="s">
        <v>348</v>
      </c>
      <c r="B362" s="289" t="s">
        <v>349</v>
      </c>
      <c r="C362" s="289" t="s">
        <v>356</v>
      </c>
      <c r="D362" s="289" t="s">
        <v>355</v>
      </c>
      <c r="E362" s="290" t="s">
        <v>14</v>
      </c>
      <c r="F362" s="290" t="s">
        <v>13</v>
      </c>
      <c r="G362" s="289" t="s">
        <v>350</v>
      </c>
      <c r="H362" s="289" t="s">
        <v>351</v>
      </c>
      <c r="I362" s="289" t="s">
        <v>352</v>
      </c>
      <c r="J362" s="289" t="s">
        <v>353</v>
      </c>
      <c r="K362" s="291" t="s">
        <v>354</v>
      </c>
    </row>
    <row r="363" spans="1:11">
      <c r="A363" s="430" t="s">
        <v>343</v>
      </c>
      <c r="B363" s="430"/>
      <c r="C363" s="430"/>
      <c r="D363" s="430"/>
      <c r="E363" s="430"/>
      <c r="F363" s="430"/>
      <c r="G363" s="430"/>
      <c r="H363" s="430"/>
      <c r="I363" s="430"/>
      <c r="J363" s="430"/>
      <c r="K363" s="430"/>
    </row>
    <row r="364" spans="1:11" ht="15" customHeight="1">
      <c r="A364" s="428" t="s">
        <v>357</v>
      </c>
      <c r="B364" s="428"/>
      <c r="C364" s="428"/>
      <c r="D364" s="428"/>
      <c r="E364" s="428"/>
      <c r="F364" s="428"/>
      <c r="G364" s="428"/>
      <c r="H364" s="428"/>
      <c r="I364" s="428"/>
      <c r="J364" s="428"/>
      <c r="K364" s="428"/>
    </row>
    <row r="365" spans="1:11">
      <c r="A365" s="292" t="s">
        <v>36</v>
      </c>
      <c r="B365" s="292"/>
      <c r="C365" s="292"/>
      <c r="D365" s="292"/>
      <c r="E365" s="292"/>
      <c r="F365" s="292"/>
      <c r="G365" s="292"/>
      <c r="H365" s="292"/>
      <c r="I365" s="292"/>
      <c r="J365" s="292"/>
      <c r="K365" s="292"/>
    </row>
    <row r="366" spans="1:11" ht="15" customHeight="1">
      <c r="A366" s="429" t="s">
        <v>157</v>
      </c>
      <c r="B366" s="429"/>
      <c r="C366" s="429"/>
      <c r="D366" s="429"/>
      <c r="E366" s="429"/>
      <c r="F366" s="429"/>
      <c r="G366" s="429"/>
      <c r="H366" s="429"/>
      <c r="I366" s="429"/>
      <c r="J366" s="429"/>
      <c r="K366" s="429"/>
    </row>
    <row r="367" spans="1:11">
      <c r="A367" s="427"/>
      <c r="B367" s="427"/>
      <c r="C367" s="427"/>
      <c r="D367" s="427"/>
      <c r="E367" s="427"/>
      <c r="F367" s="427"/>
      <c r="G367" s="427"/>
      <c r="H367" s="427"/>
    </row>
  </sheetData>
  <mergeCells count="280">
    <mergeCell ref="A327:A328"/>
    <mergeCell ref="G327:G328"/>
    <mergeCell ref="A364:K364"/>
    <mergeCell ref="A366:K366"/>
    <mergeCell ref="A363:K363"/>
    <mergeCell ref="A7:H7"/>
    <mergeCell ref="A8:C8"/>
    <mergeCell ref="A3:K3"/>
    <mergeCell ref="A4:K4"/>
    <mergeCell ref="A5:K5"/>
    <mergeCell ref="A6:K6"/>
    <mergeCell ref="G353:G356"/>
    <mergeCell ref="G357:G360"/>
    <mergeCell ref="H327:H328"/>
    <mergeCell ref="I327:I328"/>
    <mergeCell ref="J327:J328"/>
    <mergeCell ref="K327:K328"/>
    <mergeCell ref="A320:A326"/>
    <mergeCell ref="G320:G326"/>
    <mergeCell ref="H320:H326"/>
    <mergeCell ref="I320:I326"/>
    <mergeCell ref="J320:J326"/>
    <mergeCell ref="K320:K326"/>
    <mergeCell ref="A306:A319"/>
    <mergeCell ref="A329:A330"/>
    <mergeCell ref="H329:H330"/>
    <mergeCell ref="I329:I330"/>
    <mergeCell ref="J329:J330"/>
    <mergeCell ref="K329:K330"/>
    <mergeCell ref="A331:A343"/>
    <mergeCell ref="G331:G335"/>
    <mergeCell ref="H331:H343"/>
    <mergeCell ref="I331:I343"/>
    <mergeCell ref="J331:J343"/>
    <mergeCell ref="A367:H367"/>
    <mergeCell ref="K331:K343"/>
    <mergeCell ref="G336:G337"/>
    <mergeCell ref="G338:G342"/>
    <mergeCell ref="A344:A360"/>
    <mergeCell ref="G344:G345"/>
    <mergeCell ref="H344:H360"/>
    <mergeCell ref="I344:I360"/>
    <mergeCell ref="J344:J360"/>
    <mergeCell ref="K344:K360"/>
    <mergeCell ref="G346:G352"/>
    <mergeCell ref="I306:I319"/>
    <mergeCell ref="J306:J319"/>
    <mergeCell ref="K306:K319"/>
    <mergeCell ref="G310:G311"/>
    <mergeCell ref="G312:G313"/>
    <mergeCell ref="G314:G315"/>
    <mergeCell ref="G316:G318"/>
    <mergeCell ref="A296:A305"/>
    <mergeCell ref="G296:G297"/>
    <mergeCell ref="H296:H305"/>
    <mergeCell ref="I296:I305"/>
    <mergeCell ref="J296:J305"/>
    <mergeCell ref="K296:K305"/>
    <mergeCell ref="G298:G301"/>
    <mergeCell ref="G302:G305"/>
    <mergeCell ref="G306:G309"/>
    <mergeCell ref="H306:H319"/>
    <mergeCell ref="A289:A295"/>
    <mergeCell ref="G289:G292"/>
    <mergeCell ref="H289:H295"/>
    <mergeCell ref="I289:I295"/>
    <mergeCell ref="J289:J295"/>
    <mergeCell ref="K289:K295"/>
    <mergeCell ref="G293:G295"/>
    <mergeCell ref="A286:A288"/>
    <mergeCell ref="G286:G288"/>
    <mergeCell ref="H286:H288"/>
    <mergeCell ref="I286:I288"/>
    <mergeCell ref="J286:J288"/>
    <mergeCell ref="K286:K288"/>
    <mergeCell ref="A278:A285"/>
    <mergeCell ref="H278:H285"/>
    <mergeCell ref="I278:I285"/>
    <mergeCell ref="J278:J285"/>
    <mergeCell ref="K278:K285"/>
    <mergeCell ref="G281:G283"/>
    <mergeCell ref="A255:A277"/>
    <mergeCell ref="G255:G259"/>
    <mergeCell ref="H255:H277"/>
    <mergeCell ref="I255:I277"/>
    <mergeCell ref="J255:J277"/>
    <mergeCell ref="K255:K277"/>
    <mergeCell ref="G260:G264"/>
    <mergeCell ref="G265:G266"/>
    <mergeCell ref="G268:G277"/>
    <mergeCell ref="A244:A254"/>
    <mergeCell ref="G244:G248"/>
    <mergeCell ref="H244:H254"/>
    <mergeCell ref="I244:I254"/>
    <mergeCell ref="J244:J254"/>
    <mergeCell ref="K244:K254"/>
    <mergeCell ref="G249:G254"/>
    <mergeCell ref="A241:A243"/>
    <mergeCell ref="H241:H243"/>
    <mergeCell ref="I241:I243"/>
    <mergeCell ref="J241:J243"/>
    <mergeCell ref="K241:K243"/>
    <mergeCell ref="G242:G243"/>
    <mergeCell ref="A230:A240"/>
    <mergeCell ref="G230:G233"/>
    <mergeCell ref="H230:H240"/>
    <mergeCell ref="I230:I240"/>
    <mergeCell ref="J230:J240"/>
    <mergeCell ref="K230:K240"/>
    <mergeCell ref="G234:G235"/>
    <mergeCell ref="G236:G237"/>
    <mergeCell ref="G239:G240"/>
    <mergeCell ref="A218:A229"/>
    <mergeCell ref="G218:G220"/>
    <mergeCell ref="H218:H229"/>
    <mergeCell ref="I218:I229"/>
    <mergeCell ref="J218:J229"/>
    <mergeCell ref="K218:K229"/>
    <mergeCell ref="G221:G223"/>
    <mergeCell ref="G226:G229"/>
    <mergeCell ref="A211:A217"/>
    <mergeCell ref="G211:G214"/>
    <mergeCell ref="H211:H217"/>
    <mergeCell ref="I211:I217"/>
    <mergeCell ref="J211:J217"/>
    <mergeCell ref="K211:K217"/>
    <mergeCell ref="G215:G217"/>
    <mergeCell ref="A209:A210"/>
    <mergeCell ref="G209:G210"/>
    <mergeCell ref="H209:H210"/>
    <mergeCell ref="I209:I210"/>
    <mergeCell ref="J209:J210"/>
    <mergeCell ref="K209:K210"/>
    <mergeCell ref="A196:A208"/>
    <mergeCell ref="G196:G202"/>
    <mergeCell ref="H196:H208"/>
    <mergeCell ref="I196:I208"/>
    <mergeCell ref="J196:J208"/>
    <mergeCell ref="K196:K208"/>
    <mergeCell ref="G203:G204"/>
    <mergeCell ref="G205:G208"/>
    <mergeCell ref="A181:A195"/>
    <mergeCell ref="G181:G184"/>
    <mergeCell ref="H181:H195"/>
    <mergeCell ref="I181:I195"/>
    <mergeCell ref="J181:J195"/>
    <mergeCell ref="K181:K195"/>
    <mergeCell ref="G186:G191"/>
    <mergeCell ref="G193:G195"/>
    <mergeCell ref="A177:A179"/>
    <mergeCell ref="G177:G179"/>
    <mergeCell ref="H177:H179"/>
    <mergeCell ref="I177:I179"/>
    <mergeCell ref="J177:J179"/>
    <mergeCell ref="K177:K179"/>
    <mergeCell ref="A173:A176"/>
    <mergeCell ref="G173:G176"/>
    <mergeCell ref="H173:H176"/>
    <mergeCell ref="I173:I176"/>
    <mergeCell ref="J173:J176"/>
    <mergeCell ref="K173:K176"/>
    <mergeCell ref="H152:H171"/>
    <mergeCell ref="I152:I171"/>
    <mergeCell ref="J152:J171"/>
    <mergeCell ref="K152:K171"/>
    <mergeCell ref="G154:G163"/>
    <mergeCell ref="G164:G165"/>
    <mergeCell ref="G166:G171"/>
    <mergeCell ref="G141:G142"/>
    <mergeCell ref="G143:G144"/>
    <mergeCell ref="G145:G146"/>
    <mergeCell ref="G148:G149"/>
    <mergeCell ref="G150:G151"/>
    <mergeCell ref="A152:A171"/>
    <mergeCell ref="G152:G153"/>
    <mergeCell ref="I125:I130"/>
    <mergeCell ref="J125:J130"/>
    <mergeCell ref="K125:K130"/>
    <mergeCell ref="A132:A151"/>
    <mergeCell ref="G132:G136"/>
    <mergeCell ref="H132:H151"/>
    <mergeCell ref="I132:I151"/>
    <mergeCell ref="J132:J151"/>
    <mergeCell ref="K132:K151"/>
    <mergeCell ref="G137:G139"/>
    <mergeCell ref="G114:G117"/>
    <mergeCell ref="G118:G119"/>
    <mergeCell ref="G120:G123"/>
    <mergeCell ref="A125:A130"/>
    <mergeCell ref="G125:G130"/>
    <mergeCell ref="H125:H130"/>
    <mergeCell ref="A97:A124"/>
    <mergeCell ref="H97:H124"/>
    <mergeCell ref="I97:I124"/>
    <mergeCell ref="J97:J124"/>
    <mergeCell ref="K97:K124"/>
    <mergeCell ref="G98:G99"/>
    <mergeCell ref="G101:G103"/>
    <mergeCell ref="G104:G106"/>
    <mergeCell ref="G107:G108"/>
    <mergeCell ref="G109:G113"/>
    <mergeCell ref="A89:A96"/>
    <mergeCell ref="G89:G92"/>
    <mergeCell ref="H89:H96"/>
    <mergeCell ref="I89:I96"/>
    <mergeCell ref="J89:J96"/>
    <mergeCell ref="K89:K96"/>
    <mergeCell ref="G93:G96"/>
    <mergeCell ref="A74:A88"/>
    <mergeCell ref="G74:G84"/>
    <mergeCell ref="H74:H88"/>
    <mergeCell ref="I74:I88"/>
    <mergeCell ref="J74:J88"/>
    <mergeCell ref="K74:K88"/>
    <mergeCell ref="G85:G87"/>
    <mergeCell ref="A68:A72"/>
    <mergeCell ref="G68:G72"/>
    <mergeCell ref="H68:H72"/>
    <mergeCell ref="I68:I72"/>
    <mergeCell ref="J68:J72"/>
    <mergeCell ref="K68:K72"/>
    <mergeCell ref="A53:A67"/>
    <mergeCell ref="G53:G55"/>
    <mergeCell ref="H53:H67"/>
    <mergeCell ref="I53:I67"/>
    <mergeCell ref="J53:J67"/>
    <mergeCell ref="K53:K67"/>
    <mergeCell ref="G56:G57"/>
    <mergeCell ref="G58:G61"/>
    <mergeCell ref="G62:G63"/>
    <mergeCell ref="G64:G65"/>
    <mergeCell ref="A49:A52"/>
    <mergeCell ref="G49:G51"/>
    <mergeCell ref="H49:H52"/>
    <mergeCell ref="I49:I52"/>
    <mergeCell ref="J49:J52"/>
    <mergeCell ref="K49:K52"/>
    <mergeCell ref="A36:A48"/>
    <mergeCell ref="G36:G42"/>
    <mergeCell ref="H36:H48"/>
    <mergeCell ref="I36:I48"/>
    <mergeCell ref="J36:J48"/>
    <mergeCell ref="K36:K48"/>
    <mergeCell ref="G43:G48"/>
    <mergeCell ref="A34:A35"/>
    <mergeCell ref="G34:G35"/>
    <mergeCell ref="H34:H35"/>
    <mergeCell ref="I34:I35"/>
    <mergeCell ref="J34:J35"/>
    <mergeCell ref="K34:K35"/>
    <mergeCell ref="A26:A33"/>
    <mergeCell ref="G26:G27"/>
    <mergeCell ref="H26:H33"/>
    <mergeCell ref="I26:I33"/>
    <mergeCell ref="J26:J33"/>
    <mergeCell ref="K26:K33"/>
    <mergeCell ref="G28:G30"/>
    <mergeCell ref="G31:G33"/>
    <mergeCell ref="A2:K2"/>
    <mergeCell ref="A15:A25"/>
    <mergeCell ref="H15:H25"/>
    <mergeCell ref="I15:I25"/>
    <mergeCell ref="J15:J25"/>
    <mergeCell ref="K15:K25"/>
    <mergeCell ref="G16:G19"/>
    <mergeCell ref="G20:G25"/>
    <mergeCell ref="H10:H11"/>
    <mergeCell ref="I10:K10"/>
    <mergeCell ref="A12:A14"/>
    <mergeCell ref="G12:G14"/>
    <mergeCell ref="H12:H14"/>
    <mergeCell ref="I12:I14"/>
    <mergeCell ref="J12:J14"/>
    <mergeCell ref="K12:K14"/>
    <mergeCell ref="A10:A11"/>
    <mergeCell ref="B10:B11"/>
    <mergeCell ref="C10:C11"/>
    <mergeCell ref="D10:D11"/>
    <mergeCell ref="E10:F10"/>
    <mergeCell ref="G10:G11"/>
  </mergeCells>
  <pageMargins left="0.70866141732283472" right="0.70866141732283472" top="0.74803149606299213" bottom="0.74803149606299213" header="0.31496062992125984" footer="0.31496062992125984"/>
  <pageSetup scale="4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EA682-CDAD-4739-89DD-A3B727D94270}">
  <sheetPr>
    <pageSetUpPr fitToPage="1"/>
  </sheetPr>
  <dimension ref="A1:O83"/>
  <sheetViews>
    <sheetView view="pageLayout" topLeftCell="B1" zoomScaleNormal="100" zoomScaleSheetLayoutView="90" workbookViewId="0">
      <selection activeCell="A2" sqref="A2:E2"/>
    </sheetView>
  </sheetViews>
  <sheetFormatPr baseColWidth="10" defaultColWidth="12" defaultRowHeight="15"/>
  <cols>
    <col min="1" max="1" width="18.5" style="164" customWidth="1"/>
    <col min="2" max="2" width="25.6640625" style="164" customWidth="1"/>
    <col min="3" max="3" width="34.6640625" style="164" customWidth="1"/>
    <col min="4" max="4" width="39.33203125" style="164" customWidth="1"/>
    <col min="5" max="5" width="33.6640625" style="164" customWidth="1"/>
    <col min="6" max="16384" width="12" style="164"/>
  </cols>
  <sheetData>
    <row r="1" spans="1:15">
      <c r="A1" s="104"/>
      <c r="B1" s="102"/>
      <c r="C1" s="102"/>
      <c r="D1" s="102"/>
      <c r="E1" s="102"/>
      <c r="F1" s="102"/>
      <c r="G1" s="102"/>
      <c r="H1" s="102"/>
      <c r="I1" s="102"/>
      <c r="J1" s="103"/>
      <c r="K1" s="103"/>
      <c r="L1" s="103"/>
      <c r="M1" s="103"/>
      <c r="N1" s="103"/>
      <c r="O1" s="103"/>
    </row>
    <row r="2" spans="1:15" ht="72.599999999999994" customHeight="1">
      <c r="A2" s="419"/>
      <c r="B2" s="419"/>
      <c r="C2" s="419"/>
      <c r="D2" s="419"/>
      <c r="E2" s="419"/>
      <c r="F2" s="102"/>
      <c r="G2" s="102"/>
      <c r="H2" s="102"/>
      <c r="I2" s="102"/>
      <c r="J2" s="103"/>
      <c r="K2" s="103"/>
      <c r="L2" s="103"/>
      <c r="M2" s="103"/>
      <c r="N2" s="103"/>
      <c r="O2" s="103"/>
    </row>
    <row r="3" spans="1:15">
      <c r="A3" s="99"/>
      <c r="B3" s="99"/>
      <c r="C3" s="99"/>
      <c r="D3" s="99"/>
      <c r="E3" s="99"/>
      <c r="F3" s="99"/>
      <c r="G3" s="99"/>
      <c r="H3" s="99"/>
      <c r="I3" s="95"/>
      <c r="J3" s="105"/>
      <c r="K3" s="93"/>
      <c r="L3" s="93"/>
      <c r="M3" s="93"/>
      <c r="N3" s="93"/>
      <c r="O3" s="93"/>
    </row>
    <row r="4" spans="1:15" ht="16.5">
      <c r="A4" s="434" t="s">
        <v>35</v>
      </c>
      <c r="B4" s="434"/>
      <c r="C4" s="434"/>
      <c r="D4" s="434"/>
      <c r="E4" s="434"/>
      <c r="F4" s="96"/>
      <c r="G4" s="96"/>
      <c r="H4" s="96"/>
      <c r="I4" s="96"/>
      <c r="J4" s="96"/>
      <c r="K4" s="96"/>
      <c r="L4" s="96"/>
      <c r="M4" s="96"/>
      <c r="N4" s="96"/>
      <c r="O4" s="96"/>
    </row>
    <row r="5" spans="1:15" ht="16.5">
      <c r="A5" s="434" t="s">
        <v>399</v>
      </c>
      <c r="B5" s="434"/>
      <c r="C5" s="434"/>
      <c r="D5" s="434"/>
      <c r="E5" s="434"/>
      <c r="F5" s="96"/>
      <c r="G5" s="96"/>
      <c r="H5" s="96"/>
      <c r="I5" s="96"/>
      <c r="J5" s="96"/>
      <c r="K5" s="96"/>
      <c r="L5" s="96"/>
      <c r="M5" s="96"/>
      <c r="N5" s="96"/>
      <c r="O5" s="96"/>
    </row>
    <row r="6" spans="1:15" ht="17.25">
      <c r="A6" s="438" t="s">
        <v>201</v>
      </c>
      <c r="B6" s="438"/>
      <c r="C6" s="438"/>
      <c r="D6" s="438"/>
      <c r="E6" s="438"/>
      <c r="F6" s="97"/>
      <c r="G6" s="97"/>
      <c r="H6" s="97"/>
      <c r="I6" s="97"/>
      <c r="J6" s="97"/>
      <c r="K6" s="97"/>
      <c r="L6" s="97"/>
      <c r="M6" s="97"/>
      <c r="N6" s="97"/>
      <c r="O6" s="97"/>
    </row>
    <row r="7" spans="1:15" ht="16.5">
      <c r="A7" s="434" t="s">
        <v>207</v>
      </c>
      <c r="B7" s="434"/>
      <c r="C7" s="434"/>
      <c r="D7" s="434"/>
      <c r="E7" s="434"/>
      <c r="F7" s="96"/>
      <c r="G7" s="96"/>
      <c r="H7" s="96"/>
      <c r="I7" s="96"/>
      <c r="J7" s="96"/>
      <c r="K7" s="96"/>
      <c r="L7" s="96"/>
      <c r="M7" s="96"/>
      <c r="N7" s="96"/>
      <c r="O7" s="96"/>
    </row>
    <row r="8" spans="1:15" ht="25.5">
      <c r="A8" s="172" t="s">
        <v>358</v>
      </c>
      <c r="B8" s="172" t="s">
        <v>359</v>
      </c>
      <c r="C8" s="172" t="s">
        <v>360</v>
      </c>
      <c r="D8" s="172" t="s">
        <v>401</v>
      </c>
      <c r="E8" s="173" t="s">
        <v>400</v>
      </c>
    </row>
    <row r="9" spans="1:15">
      <c r="A9" s="435" t="s">
        <v>398</v>
      </c>
      <c r="B9" s="436" t="s">
        <v>116</v>
      </c>
      <c r="C9" s="175" t="s">
        <v>274</v>
      </c>
      <c r="D9" s="175" t="s">
        <v>361</v>
      </c>
      <c r="E9" s="176">
        <v>1</v>
      </c>
    </row>
    <row r="10" spans="1:15">
      <c r="A10" s="435"/>
      <c r="B10" s="436"/>
      <c r="C10" s="437" t="s">
        <v>286</v>
      </c>
      <c r="D10" s="175" t="s">
        <v>362</v>
      </c>
      <c r="E10" s="176">
        <v>4</v>
      </c>
    </row>
    <row r="11" spans="1:15">
      <c r="A11" s="435"/>
      <c r="B11" s="436"/>
      <c r="C11" s="437"/>
      <c r="D11" s="175" t="s">
        <v>363</v>
      </c>
      <c r="E11" s="176">
        <v>7</v>
      </c>
    </row>
    <row r="12" spans="1:15">
      <c r="A12" s="435"/>
      <c r="B12" s="436"/>
      <c r="C12" s="175" t="s">
        <v>316</v>
      </c>
      <c r="D12" s="175" t="s">
        <v>362</v>
      </c>
      <c r="E12" s="176">
        <v>1</v>
      </c>
    </row>
    <row r="13" spans="1:15">
      <c r="A13" s="435"/>
      <c r="B13" s="436"/>
      <c r="C13" s="175" t="s">
        <v>330</v>
      </c>
      <c r="D13" s="175" t="s">
        <v>362</v>
      </c>
      <c r="E13" s="176">
        <v>2</v>
      </c>
    </row>
    <row r="14" spans="1:15">
      <c r="A14" s="435"/>
      <c r="B14" s="436"/>
      <c r="C14" s="175" t="s">
        <v>326</v>
      </c>
      <c r="D14" s="175" t="s">
        <v>362</v>
      </c>
      <c r="E14" s="176">
        <v>13</v>
      </c>
    </row>
    <row r="15" spans="1:15">
      <c r="A15" s="435"/>
      <c r="B15" s="436"/>
      <c r="C15" s="175" t="s">
        <v>217</v>
      </c>
      <c r="D15" s="175" t="s">
        <v>362</v>
      </c>
      <c r="E15" s="176">
        <v>1</v>
      </c>
    </row>
    <row r="16" spans="1:15">
      <c r="A16" s="435"/>
      <c r="B16" s="436"/>
      <c r="C16" s="175" t="s">
        <v>218</v>
      </c>
      <c r="D16" s="175" t="s">
        <v>362</v>
      </c>
      <c r="E16" s="176">
        <v>6</v>
      </c>
    </row>
    <row r="17" spans="1:5">
      <c r="A17" s="435"/>
      <c r="B17" s="436"/>
      <c r="C17" s="175" t="s">
        <v>219</v>
      </c>
      <c r="D17" s="175" t="s">
        <v>362</v>
      </c>
      <c r="E17" s="176">
        <v>11</v>
      </c>
    </row>
    <row r="18" spans="1:5">
      <c r="A18" s="435"/>
      <c r="B18" s="436"/>
      <c r="C18" s="175" t="s">
        <v>160</v>
      </c>
      <c r="D18" s="175" t="s">
        <v>364</v>
      </c>
      <c r="E18" s="176">
        <v>3</v>
      </c>
    </row>
    <row r="19" spans="1:5">
      <c r="A19" s="435"/>
      <c r="B19" s="436"/>
      <c r="C19" s="437" t="s">
        <v>161</v>
      </c>
      <c r="D19" s="175" t="s">
        <v>364</v>
      </c>
      <c r="E19" s="176">
        <v>4</v>
      </c>
    </row>
    <row r="20" spans="1:5">
      <c r="A20" s="435"/>
      <c r="B20" s="436"/>
      <c r="C20" s="437"/>
      <c r="D20" s="175" t="s">
        <v>365</v>
      </c>
      <c r="E20" s="176">
        <v>4</v>
      </c>
    </row>
    <row r="21" spans="1:5">
      <c r="A21" s="435"/>
      <c r="B21" s="436"/>
      <c r="C21" s="437" t="s">
        <v>162</v>
      </c>
      <c r="D21" s="175" t="s">
        <v>364</v>
      </c>
      <c r="E21" s="176">
        <v>1</v>
      </c>
    </row>
    <row r="22" spans="1:5">
      <c r="A22" s="435"/>
      <c r="B22" s="436"/>
      <c r="C22" s="437"/>
      <c r="D22" s="175" t="s">
        <v>365</v>
      </c>
      <c r="E22" s="176">
        <v>1</v>
      </c>
    </row>
    <row r="23" spans="1:5">
      <c r="A23" s="435"/>
      <c r="B23" s="436"/>
      <c r="C23" s="175" t="s">
        <v>164</v>
      </c>
      <c r="D23" s="175" t="s">
        <v>364</v>
      </c>
      <c r="E23" s="176">
        <v>1</v>
      </c>
    </row>
    <row r="24" spans="1:5">
      <c r="A24" s="435"/>
      <c r="B24" s="436"/>
      <c r="C24" s="175" t="s">
        <v>166</v>
      </c>
      <c r="D24" s="175" t="s">
        <v>364</v>
      </c>
      <c r="E24" s="176">
        <v>1</v>
      </c>
    </row>
    <row r="25" spans="1:5">
      <c r="A25" s="435"/>
      <c r="B25" s="436"/>
      <c r="C25" s="437" t="s">
        <v>167</v>
      </c>
      <c r="D25" s="175" t="s">
        <v>364</v>
      </c>
      <c r="E25" s="176">
        <v>1</v>
      </c>
    </row>
    <row r="26" spans="1:5">
      <c r="A26" s="435"/>
      <c r="B26" s="436"/>
      <c r="C26" s="437"/>
      <c r="D26" s="175" t="s">
        <v>365</v>
      </c>
      <c r="E26" s="176">
        <v>1</v>
      </c>
    </row>
    <row r="27" spans="1:5">
      <c r="A27" s="435"/>
      <c r="B27" s="436"/>
      <c r="C27" s="175" t="s">
        <v>163</v>
      </c>
      <c r="D27" s="175" t="s">
        <v>364</v>
      </c>
      <c r="E27" s="176">
        <v>2</v>
      </c>
    </row>
    <row r="28" spans="1:5">
      <c r="A28" s="435"/>
      <c r="B28" s="436"/>
      <c r="C28" s="437" t="s">
        <v>191</v>
      </c>
      <c r="D28" s="175" t="s">
        <v>361</v>
      </c>
      <c r="E28" s="176">
        <v>6</v>
      </c>
    </row>
    <row r="29" spans="1:5">
      <c r="A29" s="435"/>
      <c r="B29" s="436"/>
      <c r="C29" s="437"/>
      <c r="D29" s="175" t="s">
        <v>365</v>
      </c>
      <c r="E29" s="176">
        <v>6</v>
      </c>
    </row>
    <row r="30" spans="1:5">
      <c r="A30" s="435"/>
      <c r="B30" s="436"/>
      <c r="C30" s="437" t="s">
        <v>193</v>
      </c>
      <c r="D30" s="175" t="s">
        <v>363</v>
      </c>
      <c r="E30" s="176">
        <v>6</v>
      </c>
    </row>
    <row r="31" spans="1:5">
      <c r="A31" s="435"/>
      <c r="B31" s="436"/>
      <c r="C31" s="437"/>
      <c r="D31" s="175" t="s">
        <v>361</v>
      </c>
      <c r="E31" s="176">
        <v>7</v>
      </c>
    </row>
    <row r="32" spans="1:5">
      <c r="A32" s="435"/>
      <c r="B32" s="436"/>
      <c r="C32" s="437"/>
      <c r="D32" s="175" t="s">
        <v>365</v>
      </c>
      <c r="E32" s="176">
        <v>7</v>
      </c>
    </row>
    <row r="33" spans="1:5">
      <c r="A33" s="435"/>
      <c r="B33" s="436"/>
      <c r="C33" s="437" t="s">
        <v>189</v>
      </c>
      <c r="D33" s="175" t="s">
        <v>364</v>
      </c>
      <c r="E33" s="176">
        <v>1</v>
      </c>
    </row>
    <row r="34" spans="1:5">
      <c r="A34" s="435"/>
      <c r="B34" s="436"/>
      <c r="C34" s="437"/>
      <c r="D34" s="175" t="s">
        <v>361</v>
      </c>
      <c r="E34" s="176">
        <v>1</v>
      </c>
    </row>
    <row r="35" spans="1:5">
      <c r="A35" s="435"/>
      <c r="B35" s="436"/>
      <c r="C35" s="437"/>
      <c r="D35" s="175" t="s">
        <v>365</v>
      </c>
      <c r="E35" s="176">
        <v>1</v>
      </c>
    </row>
    <row r="36" spans="1:5">
      <c r="A36" s="435"/>
      <c r="B36" s="436"/>
      <c r="C36" s="437" t="s">
        <v>190</v>
      </c>
      <c r="D36" s="175" t="s">
        <v>361</v>
      </c>
      <c r="E36" s="176">
        <v>3</v>
      </c>
    </row>
    <row r="37" spans="1:5">
      <c r="A37" s="435"/>
      <c r="B37" s="436"/>
      <c r="C37" s="437"/>
      <c r="D37" s="175" t="s">
        <v>365</v>
      </c>
      <c r="E37" s="176">
        <v>1</v>
      </c>
    </row>
    <row r="38" spans="1:5">
      <c r="A38" s="435"/>
      <c r="B38" s="436"/>
      <c r="C38" s="437" t="s">
        <v>194</v>
      </c>
      <c r="D38" s="175" t="s">
        <v>363</v>
      </c>
      <c r="E38" s="176">
        <v>1</v>
      </c>
    </row>
    <row r="39" spans="1:5">
      <c r="A39" s="435"/>
      <c r="B39" s="436"/>
      <c r="C39" s="437"/>
      <c r="D39" s="175" t="s">
        <v>361</v>
      </c>
      <c r="E39" s="176">
        <v>3</v>
      </c>
    </row>
    <row r="40" spans="1:5">
      <c r="A40" s="435"/>
      <c r="B40" s="436"/>
      <c r="C40" s="437"/>
      <c r="D40" s="175" t="s">
        <v>365</v>
      </c>
      <c r="E40" s="176">
        <v>1</v>
      </c>
    </row>
    <row r="41" spans="1:5">
      <c r="A41" s="435"/>
      <c r="B41" s="436"/>
      <c r="C41" s="437" t="s">
        <v>197</v>
      </c>
      <c r="D41" s="175" t="s">
        <v>363</v>
      </c>
      <c r="E41" s="176">
        <v>2</v>
      </c>
    </row>
    <row r="42" spans="1:5">
      <c r="A42" s="435"/>
      <c r="B42" s="436"/>
      <c r="C42" s="437"/>
      <c r="D42" s="175" t="s">
        <v>361</v>
      </c>
      <c r="E42" s="176">
        <v>4</v>
      </c>
    </row>
    <row r="43" spans="1:5">
      <c r="A43" s="435"/>
      <c r="B43" s="436"/>
      <c r="C43" s="437"/>
      <c r="D43" s="175" t="s">
        <v>365</v>
      </c>
      <c r="E43" s="176">
        <v>4</v>
      </c>
    </row>
    <row r="44" spans="1:5" ht="38.25">
      <c r="A44" s="435"/>
      <c r="B44" s="436" t="s">
        <v>366</v>
      </c>
      <c r="C44" s="437" t="s">
        <v>278</v>
      </c>
      <c r="D44" s="175" t="s">
        <v>367</v>
      </c>
      <c r="E44" s="176">
        <v>1</v>
      </c>
    </row>
    <row r="45" spans="1:5" ht="38.25">
      <c r="A45" s="435"/>
      <c r="B45" s="436"/>
      <c r="C45" s="437"/>
      <c r="D45" s="175" t="s">
        <v>368</v>
      </c>
      <c r="E45" s="176">
        <v>1</v>
      </c>
    </row>
    <row r="46" spans="1:5" ht="25.5">
      <c r="A46" s="435"/>
      <c r="B46" s="436"/>
      <c r="C46" s="437"/>
      <c r="D46" s="175" t="s">
        <v>369</v>
      </c>
      <c r="E46" s="176">
        <v>2</v>
      </c>
    </row>
    <row r="47" spans="1:5" ht="38.25">
      <c r="A47" s="435"/>
      <c r="B47" s="436"/>
      <c r="C47" s="437"/>
      <c r="D47" s="175" t="s">
        <v>370</v>
      </c>
      <c r="E47" s="176">
        <v>1</v>
      </c>
    </row>
    <row r="48" spans="1:5" ht="38.25">
      <c r="A48" s="435"/>
      <c r="B48" s="436"/>
      <c r="C48" s="175" t="s">
        <v>301</v>
      </c>
      <c r="D48" s="175" t="s">
        <v>367</v>
      </c>
      <c r="E48" s="176">
        <v>1</v>
      </c>
    </row>
    <row r="49" spans="1:5" ht="38.25">
      <c r="A49" s="435"/>
      <c r="B49" s="436"/>
      <c r="C49" s="175" t="s">
        <v>249</v>
      </c>
      <c r="D49" s="175" t="s">
        <v>367</v>
      </c>
      <c r="E49" s="176">
        <v>1</v>
      </c>
    </row>
    <row r="50" spans="1:5">
      <c r="A50" s="435"/>
      <c r="B50" s="436"/>
      <c r="C50" s="437" t="s">
        <v>181</v>
      </c>
      <c r="D50" s="175" t="s">
        <v>371</v>
      </c>
      <c r="E50" s="176">
        <v>2</v>
      </c>
    </row>
    <row r="51" spans="1:5" ht="39.75" customHeight="1">
      <c r="A51" s="435"/>
      <c r="B51" s="436"/>
      <c r="C51" s="437"/>
      <c r="D51" s="175" t="s">
        <v>372</v>
      </c>
      <c r="E51" s="176">
        <v>2</v>
      </c>
    </row>
    <row r="52" spans="1:5" ht="25.5">
      <c r="A52" s="435"/>
      <c r="B52" s="436" t="s">
        <v>373</v>
      </c>
      <c r="C52" s="437" t="s">
        <v>296</v>
      </c>
      <c r="D52" s="175" t="s">
        <v>374</v>
      </c>
      <c r="E52" s="176">
        <v>3</v>
      </c>
    </row>
    <row r="53" spans="1:5" ht="38.25">
      <c r="A53" s="435"/>
      <c r="B53" s="436"/>
      <c r="C53" s="437"/>
      <c r="D53" s="175" t="s">
        <v>375</v>
      </c>
      <c r="E53" s="176">
        <v>2</v>
      </c>
    </row>
    <row r="54" spans="1:5">
      <c r="A54" s="435"/>
      <c r="B54" s="436"/>
      <c r="C54" s="437"/>
      <c r="D54" s="175" t="s">
        <v>376</v>
      </c>
      <c r="E54" s="176">
        <v>3</v>
      </c>
    </row>
    <row r="55" spans="1:5" ht="38.25">
      <c r="A55" s="435"/>
      <c r="B55" s="436"/>
      <c r="C55" s="437" t="s">
        <v>253</v>
      </c>
      <c r="D55" s="175" t="s">
        <v>375</v>
      </c>
      <c r="E55" s="176">
        <v>1</v>
      </c>
    </row>
    <row r="56" spans="1:5">
      <c r="A56" s="435"/>
      <c r="B56" s="436"/>
      <c r="C56" s="437"/>
      <c r="D56" s="175" t="s">
        <v>376</v>
      </c>
      <c r="E56" s="176">
        <v>2</v>
      </c>
    </row>
    <row r="57" spans="1:5" ht="25.5">
      <c r="A57" s="435"/>
      <c r="B57" s="436"/>
      <c r="C57" s="175" t="s">
        <v>171</v>
      </c>
      <c r="D57" s="175" t="s">
        <v>377</v>
      </c>
      <c r="E57" s="176">
        <v>1</v>
      </c>
    </row>
    <row r="58" spans="1:5" ht="38.25">
      <c r="A58" s="435"/>
      <c r="B58" s="436" t="s">
        <v>378</v>
      </c>
      <c r="C58" s="437" t="s">
        <v>285</v>
      </c>
      <c r="D58" s="175" t="s">
        <v>367</v>
      </c>
      <c r="E58" s="176">
        <v>1</v>
      </c>
    </row>
    <row r="59" spans="1:5" ht="25.5">
      <c r="A59" s="435"/>
      <c r="B59" s="436"/>
      <c r="C59" s="437"/>
      <c r="D59" s="175" t="s">
        <v>379</v>
      </c>
      <c r="E59" s="176">
        <v>4</v>
      </c>
    </row>
    <row r="60" spans="1:5" ht="25.5">
      <c r="A60" s="435"/>
      <c r="B60" s="436"/>
      <c r="C60" s="437"/>
      <c r="D60" s="175" t="s">
        <v>380</v>
      </c>
      <c r="E60" s="176">
        <v>1</v>
      </c>
    </row>
    <row r="61" spans="1:5" ht="38.25">
      <c r="A61" s="435"/>
      <c r="B61" s="436"/>
      <c r="C61" s="175" t="s">
        <v>295</v>
      </c>
      <c r="D61" s="175" t="s">
        <v>367</v>
      </c>
      <c r="E61" s="176">
        <v>1</v>
      </c>
    </row>
    <row r="62" spans="1:5" ht="25.5">
      <c r="A62" s="435"/>
      <c r="B62" s="436"/>
      <c r="C62" s="437" t="s">
        <v>173</v>
      </c>
      <c r="D62" s="175" t="s">
        <v>381</v>
      </c>
      <c r="E62" s="176">
        <v>4</v>
      </c>
    </row>
    <row r="63" spans="1:5" ht="25.5">
      <c r="A63" s="435"/>
      <c r="B63" s="436"/>
      <c r="C63" s="437"/>
      <c r="D63" s="175" t="s">
        <v>382</v>
      </c>
      <c r="E63" s="176">
        <v>2</v>
      </c>
    </row>
    <row r="64" spans="1:5" ht="25.5">
      <c r="A64" s="435"/>
      <c r="B64" s="436"/>
      <c r="C64" s="437"/>
      <c r="D64" s="175" t="s">
        <v>383</v>
      </c>
      <c r="E64" s="176">
        <v>1</v>
      </c>
    </row>
    <row r="65" spans="1:5" ht="25.5">
      <c r="A65" s="435"/>
      <c r="B65" s="436"/>
      <c r="C65" s="437" t="s">
        <v>196</v>
      </c>
      <c r="D65" s="175" t="s">
        <v>384</v>
      </c>
      <c r="E65" s="176">
        <v>3</v>
      </c>
    </row>
    <row r="66" spans="1:5" ht="38.25">
      <c r="A66" s="435"/>
      <c r="B66" s="436"/>
      <c r="C66" s="437"/>
      <c r="D66" s="175" t="s">
        <v>367</v>
      </c>
      <c r="E66" s="176">
        <v>3</v>
      </c>
    </row>
    <row r="67" spans="1:5" ht="25.5">
      <c r="A67" s="435"/>
      <c r="B67" s="436"/>
      <c r="C67" s="437"/>
      <c r="D67" s="175" t="s">
        <v>381</v>
      </c>
      <c r="E67" s="176">
        <v>3</v>
      </c>
    </row>
    <row r="68" spans="1:5" ht="25.5">
      <c r="A68" s="435"/>
      <c r="B68" s="436"/>
      <c r="C68" s="437"/>
      <c r="D68" s="175" t="s">
        <v>379</v>
      </c>
      <c r="E68" s="176">
        <v>3</v>
      </c>
    </row>
    <row r="69" spans="1:5">
      <c r="A69" s="435"/>
      <c r="B69" s="436" t="s">
        <v>385</v>
      </c>
      <c r="C69" s="437" t="s">
        <v>282</v>
      </c>
      <c r="D69" s="175" t="s">
        <v>386</v>
      </c>
      <c r="E69" s="176">
        <v>4</v>
      </c>
    </row>
    <row r="70" spans="1:5" ht="38.25">
      <c r="A70" s="435"/>
      <c r="B70" s="436"/>
      <c r="C70" s="437"/>
      <c r="D70" s="175" t="s">
        <v>387</v>
      </c>
      <c r="E70" s="176">
        <v>4</v>
      </c>
    </row>
    <row r="71" spans="1:5">
      <c r="A71" s="435"/>
      <c r="B71" s="436"/>
      <c r="C71" s="437"/>
      <c r="D71" s="175" t="s">
        <v>388</v>
      </c>
      <c r="E71" s="176">
        <v>4</v>
      </c>
    </row>
    <row r="72" spans="1:5">
      <c r="A72" s="435"/>
      <c r="B72" s="436"/>
      <c r="C72" s="437" t="s">
        <v>308</v>
      </c>
      <c r="D72" s="175" t="s">
        <v>386</v>
      </c>
      <c r="E72" s="176">
        <v>1</v>
      </c>
    </row>
    <row r="73" spans="1:5" ht="38.25">
      <c r="A73" s="435"/>
      <c r="B73" s="436"/>
      <c r="C73" s="437"/>
      <c r="D73" s="175" t="s">
        <v>389</v>
      </c>
      <c r="E73" s="176">
        <v>1</v>
      </c>
    </row>
    <row r="74" spans="1:5" ht="38.25">
      <c r="A74" s="435"/>
      <c r="B74" s="436"/>
      <c r="C74" s="175" t="s">
        <v>256</v>
      </c>
      <c r="D74" s="175" t="s">
        <v>387</v>
      </c>
      <c r="E74" s="176">
        <v>1</v>
      </c>
    </row>
    <row r="75" spans="1:5" ht="25.5">
      <c r="A75" s="435"/>
      <c r="B75" s="436"/>
      <c r="C75" s="175" t="s">
        <v>174</v>
      </c>
      <c r="D75" s="175" t="s">
        <v>390</v>
      </c>
      <c r="E75" s="176">
        <v>3</v>
      </c>
    </row>
    <row r="76" spans="1:5" ht="25.5">
      <c r="A76" s="435"/>
      <c r="B76" s="436"/>
      <c r="C76" s="175" t="s">
        <v>175</v>
      </c>
      <c r="D76" s="175" t="s">
        <v>390</v>
      </c>
      <c r="E76" s="176">
        <v>1</v>
      </c>
    </row>
    <row r="77" spans="1:5" ht="38.25">
      <c r="A77" s="435"/>
      <c r="B77" s="174" t="s">
        <v>391</v>
      </c>
      <c r="C77" s="175" t="s">
        <v>178</v>
      </c>
      <c r="D77" s="175" t="s">
        <v>392</v>
      </c>
      <c r="E77" s="176">
        <v>1</v>
      </c>
    </row>
    <row r="78" spans="1:5" ht="38.25">
      <c r="A78" s="435"/>
      <c r="B78" s="436" t="s">
        <v>393</v>
      </c>
      <c r="C78" s="437" t="s">
        <v>322</v>
      </c>
      <c r="D78" s="175" t="s">
        <v>394</v>
      </c>
      <c r="E78" s="176">
        <v>1</v>
      </c>
    </row>
    <row r="79" spans="1:5" ht="25.5">
      <c r="A79" s="435"/>
      <c r="B79" s="436"/>
      <c r="C79" s="437"/>
      <c r="D79" s="175" t="s">
        <v>395</v>
      </c>
      <c r="E79" s="176">
        <v>2</v>
      </c>
    </row>
    <row r="80" spans="1:5" ht="25.5">
      <c r="A80" s="435"/>
      <c r="B80" s="436"/>
      <c r="C80" s="437" t="s">
        <v>179</v>
      </c>
      <c r="D80" s="175" t="s">
        <v>396</v>
      </c>
      <c r="E80" s="176">
        <v>1</v>
      </c>
    </row>
    <row r="81" spans="1:5" ht="25.5">
      <c r="A81" s="435"/>
      <c r="B81" s="436"/>
      <c r="C81" s="437"/>
      <c r="D81" s="175" t="s">
        <v>397</v>
      </c>
      <c r="E81" s="176">
        <v>1</v>
      </c>
    </row>
    <row r="82" spans="1:5" ht="15.75" customHeight="1">
      <c r="A82" s="177" t="s">
        <v>33</v>
      </c>
      <c r="B82" s="177">
        <f>COUNTA(B9:B81)</f>
        <v>7</v>
      </c>
      <c r="C82" s="177">
        <f>COUNTA(C9:C81)</f>
        <v>40</v>
      </c>
      <c r="D82" s="177">
        <f>COUNTA(D9:D81)</f>
        <v>73</v>
      </c>
      <c r="E82" s="178">
        <v>193</v>
      </c>
    </row>
    <row r="83" spans="1:5">
      <c r="A83" s="164" t="s">
        <v>183</v>
      </c>
    </row>
  </sheetData>
  <mergeCells count="33">
    <mergeCell ref="B78:B81"/>
    <mergeCell ref="C78:C79"/>
    <mergeCell ref="C80:C81"/>
    <mergeCell ref="B58:B68"/>
    <mergeCell ref="C58:C60"/>
    <mergeCell ref="C62:C64"/>
    <mergeCell ref="C65:C68"/>
    <mergeCell ref="B69:B76"/>
    <mergeCell ref="C69:C71"/>
    <mergeCell ref="C72:C73"/>
    <mergeCell ref="C55:C56"/>
    <mergeCell ref="A4:E4"/>
    <mergeCell ref="A5:E5"/>
    <mergeCell ref="A6:E6"/>
    <mergeCell ref="A7:E7"/>
    <mergeCell ref="C38:C40"/>
    <mergeCell ref="C41:C43"/>
    <mergeCell ref="A2:E2"/>
    <mergeCell ref="A9:A81"/>
    <mergeCell ref="B9:B43"/>
    <mergeCell ref="C10:C11"/>
    <mergeCell ref="C19:C20"/>
    <mergeCell ref="C21:C22"/>
    <mergeCell ref="C25:C26"/>
    <mergeCell ref="C28:C29"/>
    <mergeCell ref="C30:C32"/>
    <mergeCell ref="C33:C35"/>
    <mergeCell ref="C36:C37"/>
    <mergeCell ref="B44:B51"/>
    <mergeCell ref="C44:C47"/>
    <mergeCell ref="C50:C51"/>
    <mergeCell ref="B52:B57"/>
    <mergeCell ref="C52:C54"/>
  </mergeCells>
  <printOptions horizontalCentered="1"/>
  <pageMargins left="0.70866141732283472" right="0.70866141732283472" top="0.74803149606299213" bottom="0.74803149606299213" header="0.31496062992125984" footer="0.31496062992125984"/>
  <pageSetup scale="66"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8B85A-5C5C-40BD-A701-8B59057474E8}">
  <sheetPr>
    <tabColor rgb="FF00B050"/>
    <pageSetUpPr fitToPage="1"/>
  </sheetPr>
  <dimension ref="A2:H1000"/>
  <sheetViews>
    <sheetView showGridLines="0" topLeftCell="A10" zoomScale="70" zoomScaleNormal="70" zoomScaleSheetLayoutView="100" workbookViewId="0">
      <selection activeCell="A17" sqref="A17:F17"/>
    </sheetView>
  </sheetViews>
  <sheetFormatPr baseColWidth="10" defaultColWidth="16.83203125" defaultRowHeight="15" customHeight="1"/>
  <cols>
    <col min="1" max="1" width="26.33203125" style="2" customWidth="1"/>
    <col min="2" max="2" width="21" style="2" customWidth="1"/>
    <col min="3" max="3" width="22.83203125" style="2" customWidth="1"/>
    <col min="4" max="4" width="20.6640625" style="2" customWidth="1"/>
    <col min="5" max="5" width="23.6640625" style="2" customWidth="1"/>
    <col min="6" max="6" width="18.33203125" style="2" customWidth="1"/>
    <col min="7" max="7" width="16.83203125" style="2" customWidth="1"/>
    <col min="8" max="26" width="11.6640625" style="2" customWidth="1"/>
    <col min="27" max="16384" width="16.83203125" style="2"/>
  </cols>
  <sheetData>
    <row r="2" spans="1:8" ht="80.45" customHeight="1">
      <c r="A2" s="441"/>
      <c r="B2" s="442"/>
      <c r="C2" s="442"/>
      <c r="D2" s="442"/>
      <c r="E2" s="442"/>
      <c r="F2" s="442"/>
    </row>
    <row r="3" spans="1:8" ht="28.5" customHeight="1">
      <c r="A3" s="443"/>
      <c r="B3" s="444"/>
      <c r="C3" s="444"/>
      <c r="D3" s="444"/>
      <c r="E3" s="444"/>
      <c r="F3" s="444"/>
    </row>
    <row r="4" spans="1:8" ht="16.5" customHeight="1">
      <c r="A4" s="439" t="s">
        <v>6</v>
      </c>
      <c r="B4" s="444"/>
      <c r="C4" s="444"/>
      <c r="D4" s="444"/>
      <c r="E4" s="444"/>
      <c r="F4" s="444"/>
    </row>
    <row r="5" spans="1:8" ht="16.5" customHeight="1">
      <c r="A5" s="439" t="s">
        <v>399</v>
      </c>
      <c r="B5" s="444"/>
      <c r="C5" s="444"/>
      <c r="D5" s="444"/>
      <c r="E5" s="444"/>
      <c r="F5" s="444"/>
    </row>
    <row r="6" spans="1:8" ht="16.5" customHeight="1">
      <c r="A6" s="445" t="s">
        <v>7</v>
      </c>
      <c r="B6" s="445"/>
      <c r="C6" s="445"/>
      <c r="D6" s="445"/>
      <c r="E6" s="445"/>
      <c r="F6" s="445"/>
    </row>
    <row r="7" spans="1:8" ht="16.5" customHeight="1">
      <c r="A7" s="439" t="s">
        <v>207</v>
      </c>
      <c r="B7" s="439"/>
      <c r="C7" s="439"/>
      <c r="D7" s="439"/>
      <c r="E7" s="439"/>
      <c r="F7" s="439"/>
    </row>
    <row r="8" spans="1:8" ht="16.149999999999999" customHeight="1">
      <c r="A8" s="448"/>
      <c r="B8" s="449"/>
      <c r="C8" s="449"/>
      <c r="D8" s="449"/>
      <c r="E8" s="449"/>
      <c r="F8" s="449"/>
    </row>
    <row r="9" spans="1:8" ht="142.5" customHeight="1">
      <c r="A9" s="450" t="s">
        <v>526</v>
      </c>
      <c r="B9" s="450"/>
      <c r="C9" s="450"/>
      <c r="D9" s="450"/>
      <c r="E9" s="450"/>
      <c r="F9" s="450"/>
      <c r="H9" s="3"/>
    </row>
    <row r="10" spans="1:8" ht="23.25" customHeight="1">
      <c r="A10" s="451" t="s">
        <v>8</v>
      </c>
      <c r="B10" s="452"/>
      <c r="C10" s="452"/>
      <c r="D10" s="452"/>
      <c r="E10" s="452"/>
      <c r="F10" s="452"/>
    </row>
    <row r="11" spans="1:8" ht="16.5" customHeight="1">
      <c r="A11" s="453" t="s">
        <v>525</v>
      </c>
      <c r="B11" s="455" t="s">
        <v>9</v>
      </c>
      <c r="C11" s="456"/>
      <c r="D11" s="456"/>
      <c r="E11" s="456"/>
      <c r="F11" s="452"/>
    </row>
    <row r="12" spans="1:8" ht="25.5" customHeight="1">
      <c r="A12" s="454"/>
      <c r="B12" s="457" t="s">
        <v>10</v>
      </c>
      <c r="C12" s="454"/>
      <c r="D12" s="454"/>
      <c r="E12" s="454"/>
      <c r="F12" s="454"/>
    </row>
    <row r="13" spans="1:8" ht="24" customHeight="1">
      <c r="A13" s="458" t="s">
        <v>185</v>
      </c>
      <c r="B13" s="458" t="s">
        <v>524</v>
      </c>
      <c r="C13" s="458" t="s">
        <v>11</v>
      </c>
      <c r="D13" s="462" t="s">
        <v>12</v>
      </c>
      <c r="E13" s="462"/>
      <c r="F13" s="462"/>
    </row>
    <row r="14" spans="1:8" ht="21" customHeight="1">
      <c r="A14" s="459"/>
      <c r="B14" s="459"/>
      <c r="C14" s="459"/>
      <c r="D14" s="65" t="s">
        <v>13</v>
      </c>
      <c r="E14" s="65" t="s">
        <v>14</v>
      </c>
      <c r="F14" s="65" t="s">
        <v>15</v>
      </c>
    </row>
    <row r="15" spans="1:8" s="62" customFormat="1" ht="20.25" customHeight="1">
      <c r="A15" s="463">
        <f>B45+C45</f>
        <v>3875</v>
      </c>
      <c r="B15" s="57" t="s">
        <v>16</v>
      </c>
      <c r="C15" s="56">
        <v>76</v>
      </c>
      <c r="D15" s="60">
        <v>1406</v>
      </c>
      <c r="E15" s="60">
        <v>789</v>
      </c>
      <c r="F15" s="61">
        <f>SUM(D15:E15)</f>
        <v>2195</v>
      </c>
    </row>
    <row r="16" spans="1:8" s="62" customFormat="1" ht="20.25" customHeight="1">
      <c r="A16" s="464"/>
      <c r="B16" s="58" t="s">
        <v>17</v>
      </c>
      <c r="C16" s="59">
        <v>69</v>
      </c>
      <c r="D16" s="63">
        <v>1292</v>
      </c>
      <c r="E16" s="63">
        <v>770</v>
      </c>
      <c r="F16" s="64">
        <f>SUM(D16:E16)</f>
        <v>2062</v>
      </c>
    </row>
    <row r="17" spans="1:8" ht="12" customHeight="1">
      <c r="A17" s="446" t="s">
        <v>18</v>
      </c>
      <c r="B17" s="447"/>
      <c r="C17" s="447"/>
      <c r="D17" s="447"/>
      <c r="E17" s="447"/>
      <c r="F17" s="447"/>
    </row>
    <row r="18" spans="1:8" ht="9" customHeight="1">
      <c r="A18" s="465" t="s">
        <v>19</v>
      </c>
      <c r="B18" s="465"/>
      <c r="C18" s="465"/>
      <c r="D18" s="465"/>
      <c r="E18" s="465"/>
      <c r="F18" s="465"/>
    </row>
    <row r="19" spans="1:8" ht="14.25" customHeight="1"/>
    <row r="20" spans="1:8" ht="14.25" customHeight="1">
      <c r="H20" s="4"/>
    </row>
    <row r="21" spans="1:8" ht="14.25" customHeight="1"/>
    <row r="22" spans="1:8" ht="14.25" customHeight="1"/>
    <row r="23" spans="1:8" ht="14.25" customHeight="1"/>
    <row r="24" spans="1:8" ht="14.25" customHeight="1"/>
    <row r="25" spans="1:8" ht="14.25" customHeight="1"/>
    <row r="26" spans="1:8" ht="14.25" customHeight="1"/>
    <row r="27" spans="1:8" ht="14.25" customHeight="1"/>
    <row r="28" spans="1:8" ht="14.25" customHeight="1"/>
    <row r="29" spans="1:8" ht="14.25" customHeight="1"/>
    <row r="30" spans="1:8" ht="14.25" customHeight="1"/>
    <row r="31" spans="1:8" ht="14.25" customHeight="1"/>
    <row r="32" spans="1:8" ht="14.25" customHeight="1"/>
    <row r="33" spans="1:6" ht="14.25" customHeight="1"/>
    <row r="34" spans="1:6" ht="14.25" customHeight="1"/>
    <row r="35" spans="1:6" ht="14.25" customHeight="1"/>
    <row r="36" spans="1:6" ht="14.25" customHeight="1"/>
    <row r="37" spans="1:6" ht="14.25" customHeight="1"/>
    <row r="38" spans="1:6" ht="14.25" customHeight="1"/>
    <row r="39" spans="1:6" ht="14.25" customHeight="1"/>
    <row r="40" spans="1:6" ht="14.25" customHeight="1">
      <c r="A40" s="460" t="s">
        <v>200</v>
      </c>
      <c r="B40" s="461"/>
      <c r="C40" s="461"/>
      <c r="D40" s="461"/>
      <c r="E40" s="461"/>
    </row>
    <row r="41" spans="1:6" ht="14.25" customHeight="1">
      <c r="A41" s="460" t="s">
        <v>20</v>
      </c>
      <c r="B41" s="461"/>
      <c r="C41" s="461"/>
      <c r="D41" s="461"/>
      <c r="E41" s="461"/>
    </row>
    <row r="42" spans="1:6" ht="14.25" customHeight="1">
      <c r="A42" s="460" t="s">
        <v>21</v>
      </c>
      <c r="B42" s="461"/>
      <c r="C42" s="461"/>
      <c r="D42" s="461"/>
      <c r="E42" s="461"/>
    </row>
    <row r="43" spans="1:6" ht="14.25" customHeight="1">
      <c r="A43" s="460" t="s">
        <v>524</v>
      </c>
      <c r="B43" s="461"/>
      <c r="C43" s="461"/>
      <c r="D43" s="461"/>
      <c r="E43" s="461"/>
    </row>
    <row r="44" spans="1:6" s="132" customFormat="1" ht="32.25" customHeight="1">
      <c r="A44" s="440" t="s">
        <v>524</v>
      </c>
      <c r="B44" s="131" t="s">
        <v>184</v>
      </c>
      <c r="C44" s="131" t="s">
        <v>186</v>
      </c>
      <c r="D44" s="131" t="s">
        <v>16</v>
      </c>
      <c r="E44" s="131" t="s">
        <v>22</v>
      </c>
      <c r="F44" s="131" t="s">
        <v>23</v>
      </c>
    </row>
    <row r="45" spans="1:6" ht="15" customHeight="1">
      <c r="A45" s="440"/>
      <c r="B45" s="5">
        <f>'Solicitudes Admitidas'!E359</f>
        <v>3682</v>
      </c>
      <c r="C45" s="5">
        <v>193</v>
      </c>
      <c r="D45" s="5">
        <f>F15</f>
        <v>2195</v>
      </c>
      <c r="E45" s="5">
        <f>B45-D45</f>
        <v>1487</v>
      </c>
      <c r="F45" s="5">
        <f>F16</f>
        <v>2062</v>
      </c>
    </row>
    <row r="46" spans="1:6" ht="14.25" customHeight="1"/>
    <row r="47" spans="1:6" ht="14.25" customHeight="1"/>
    <row r="48" spans="1:6"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4">
    <mergeCell ref="A41:E41"/>
    <mergeCell ref="A42:E42"/>
    <mergeCell ref="A43:E43"/>
    <mergeCell ref="C13:C14"/>
    <mergeCell ref="D13:F13"/>
    <mergeCell ref="A15:A16"/>
    <mergeCell ref="A18:F18"/>
    <mergeCell ref="A40:E40"/>
    <mergeCell ref="A7:F7"/>
    <mergeCell ref="A44:A45"/>
    <mergeCell ref="A2:F2"/>
    <mergeCell ref="A3:F3"/>
    <mergeCell ref="A4:F4"/>
    <mergeCell ref="A5:F5"/>
    <mergeCell ref="A6:F6"/>
    <mergeCell ref="A17:F17"/>
    <mergeCell ref="A8:F8"/>
    <mergeCell ref="A9:F9"/>
    <mergeCell ref="A10:F10"/>
    <mergeCell ref="A11:A12"/>
    <mergeCell ref="B11:F11"/>
    <mergeCell ref="B12:F12"/>
    <mergeCell ref="A13:A14"/>
    <mergeCell ref="B13:B14"/>
  </mergeCells>
  <pageMargins left="0.70866141732283472" right="0.70866141732283472" top="0.74803149606299213" bottom="0.74803149606299213" header="0" footer="0"/>
  <pageSetup scale="76"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2EE78-06E9-4499-9653-663567ED47C4}">
  <dimension ref="A1:J85"/>
  <sheetViews>
    <sheetView zoomScale="120" zoomScaleNormal="120" zoomScaleSheetLayoutView="90" workbookViewId="0">
      <selection activeCell="B65" sqref="B65:C65"/>
    </sheetView>
  </sheetViews>
  <sheetFormatPr baseColWidth="10" defaultColWidth="9.33203125" defaultRowHeight="12.75"/>
  <cols>
    <col min="1" max="1" width="6.83203125" style="7" customWidth="1"/>
    <col min="2" max="2" width="33.83203125" style="7" customWidth="1"/>
    <col min="3" max="3" width="15.1640625" style="7" customWidth="1"/>
    <col min="4" max="4" width="19.83203125" style="7" customWidth="1"/>
    <col min="5" max="5" width="14" style="7" customWidth="1"/>
    <col min="6" max="7" width="3.33203125" style="7" customWidth="1"/>
    <col min="8" max="8" width="12.6640625" style="7" customWidth="1"/>
    <col min="9" max="9" width="16.1640625" style="7" customWidth="1"/>
    <col min="10" max="10" width="12.1640625" style="7" customWidth="1"/>
    <col min="11" max="16384" width="9.33203125" style="7"/>
  </cols>
  <sheetData>
    <row r="1" spans="1:10" ht="129.75" customHeight="1">
      <c r="A1" s="473" t="s">
        <v>402</v>
      </c>
      <c r="B1" s="474"/>
      <c r="C1" s="474"/>
      <c r="D1" s="474"/>
      <c r="E1" s="474"/>
      <c r="F1" s="474"/>
      <c r="G1" s="474"/>
      <c r="H1" s="474"/>
      <c r="I1" s="474"/>
      <c r="J1" s="474"/>
    </row>
    <row r="2" spans="1:10" ht="22.5" customHeight="1">
      <c r="A2" s="179"/>
      <c r="B2" s="179"/>
      <c r="C2" s="179"/>
      <c r="D2" s="179"/>
      <c r="E2" s="179"/>
      <c r="F2" s="429" t="s">
        <v>403</v>
      </c>
      <c r="G2" s="429"/>
      <c r="H2" s="429"/>
      <c r="I2" s="429"/>
      <c r="J2" s="429"/>
    </row>
    <row r="3" spans="1:10" ht="24" customHeight="1">
      <c r="A3" s="475" t="s">
        <v>404</v>
      </c>
      <c r="B3" s="475"/>
      <c r="C3" s="476" t="s">
        <v>0</v>
      </c>
      <c r="D3" s="476"/>
      <c r="E3" s="476"/>
      <c r="F3" s="476"/>
      <c r="G3" s="476"/>
      <c r="H3" s="477" t="s">
        <v>405</v>
      </c>
      <c r="I3" s="477"/>
      <c r="J3" s="477"/>
    </row>
    <row r="4" spans="1:10" ht="23.1" customHeight="1">
      <c r="A4" s="478" t="s">
        <v>1</v>
      </c>
      <c r="B4" s="480" t="s">
        <v>520</v>
      </c>
      <c r="C4" s="481"/>
      <c r="D4" s="484" t="s">
        <v>2</v>
      </c>
      <c r="E4" s="486" t="s">
        <v>523</v>
      </c>
      <c r="F4" s="487"/>
      <c r="G4" s="490" t="s">
        <v>406</v>
      </c>
      <c r="H4" s="491"/>
      <c r="I4" s="491"/>
      <c r="J4" s="466" t="s">
        <v>407</v>
      </c>
    </row>
    <row r="5" spans="1:10" ht="21" customHeight="1">
      <c r="A5" s="479"/>
      <c r="B5" s="482"/>
      <c r="C5" s="483"/>
      <c r="D5" s="485"/>
      <c r="E5" s="488"/>
      <c r="F5" s="489"/>
      <c r="G5" s="467" t="s">
        <v>408</v>
      </c>
      <c r="H5" s="468"/>
      <c r="I5" s="180" t="s">
        <v>409</v>
      </c>
      <c r="J5" s="466"/>
    </row>
    <row r="6" spans="1:10" ht="23.1" customHeight="1">
      <c r="A6" s="181">
        <v>1</v>
      </c>
      <c r="B6" s="469" t="s">
        <v>410</v>
      </c>
      <c r="C6" s="470"/>
      <c r="D6" s="182" t="s">
        <v>411</v>
      </c>
      <c r="E6" s="471">
        <v>29</v>
      </c>
      <c r="F6" s="472"/>
      <c r="G6" s="471">
        <v>15</v>
      </c>
      <c r="H6" s="472"/>
      <c r="I6" s="183">
        <v>14</v>
      </c>
      <c r="J6" s="184">
        <v>110</v>
      </c>
    </row>
    <row r="7" spans="1:10" ht="23.1" customHeight="1">
      <c r="A7" s="181">
        <v>2</v>
      </c>
      <c r="B7" s="469" t="s">
        <v>410</v>
      </c>
      <c r="C7" s="470"/>
      <c r="D7" s="182" t="s">
        <v>412</v>
      </c>
      <c r="E7" s="471">
        <v>33</v>
      </c>
      <c r="F7" s="472"/>
      <c r="G7" s="471">
        <v>22</v>
      </c>
      <c r="H7" s="472"/>
      <c r="I7" s="183">
        <v>11</v>
      </c>
      <c r="J7" s="184">
        <v>110</v>
      </c>
    </row>
    <row r="8" spans="1:10" ht="24" customHeight="1">
      <c r="A8" s="181">
        <v>3</v>
      </c>
      <c r="B8" s="469" t="s">
        <v>410</v>
      </c>
      <c r="C8" s="470"/>
      <c r="D8" s="182" t="s">
        <v>413</v>
      </c>
      <c r="E8" s="471">
        <v>19</v>
      </c>
      <c r="F8" s="472"/>
      <c r="G8" s="471">
        <v>11</v>
      </c>
      <c r="H8" s="472"/>
      <c r="I8" s="183">
        <v>8</v>
      </c>
      <c r="J8" s="184">
        <v>110</v>
      </c>
    </row>
    <row r="9" spans="1:10" ht="23.1" customHeight="1">
      <c r="A9" s="181">
        <v>4</v>
      </c>
      <c r="B9" s="469" t="s">
        <v>410</v>
      </c>
      <c r="C9" s="470"/>
      <c r="D9" s="182" t="s">
        <v>414</v>
      </c>
      <c r="E9" s="471">
        <v>35</v>
      </c>
      <c r="F9" s="472"/>
      <c r="G9" s="471">
        <v>27</v>
      </c>
      <c r="H9" s="472"/>
      <c r="I9" s="183">
        <v>8</v>
      </c>
      <c r="J9" s="184">
        <v>110</v>
      </c>
    </row>
    <row r="10" spans="1:10" ht="23.1" customHeight="1">
      <c r="A10" s="181">
        <v>5</v>
      </c>
      <c r="B10" s="469" t="s">
        <v>410</v>
      </c>
      <c r="C10" s="470"/>
      <c r="D10" s="182" t="s">
        <v>415</v>
      </c>
      <c r="E10" s="471">
        <v>16</v>
      </c>
      <c r="F10" s="472"/>
      <c r="G10" s="471">
        <v>10</v>
      </c>
      <c r="H10" s="472"/>
      <c r="I10" s="183">
        <v>6</v>
      </c>
      <c r="J10" s="184">
        <v>110</v>
      </c>
    </row>
    <row r="11" spans="1:10" ht="23.1" customHeight="1">
      <c r="A11" s="181">
        <v>6</v>
      </c>
      <c r="B11" s="469" t="s">
        <v>416</v>
      </c>
      <c r="C11" s="470"/>
      <c r="D11" s="182" t="s">
        <v>417</v>
      </c>
      <c r="E11" s="471">
        <v>23</v>
      </c>
      <c r="F11" s="472"/>
      <c r="G11" s="471">
        <v>14</v>
      </c>
      <c r="H11" s="472"/>
      <c r="I11" s="183">
        <v>9</v>
      </c>
      <c r="J11" s="184">
        <v>30</v>
      </c>
    </row>
    <row r="12" spans="1:10" ht="35.1" customHeight="1">
      <c r="A12" s="181">
        <v>7</v>
      </c>
      <c r="B12" s="469" t="s">
        <v>418</v>
      </c>
      <c r="C12" s="470"/>
      <c r="D12" s="182" t="s">
        <v>419</v>
      </c>
      <c r="E12" s="471">
        <v>19</v>
      </c>
      <c r="F12" s="472"/>
      <c r="G12" s="471">
        <v>11</v>
      </c>
      <c r="H12" s="472"/>
      <c r="I12" s="183">
        <v>8</v>
      </c>
      <c r="J12" s="185">
        <v>30</v>
      </c>
    </row>
    <row r="13" spans="1:10" ht="33.950000000000003" customHeight="1">
      <c r="A13" s="181">
        <v>8</v>
      </c>
      <c r="B13" s="469" t="s">
        <v>420</v>
      </c>
      <c r="C13" s="470"/>
      <c r="D13" s="182" t="s">
        <v>421</v>
      </c>
      <c r="E13" s="471">
        <v>11</v>
      </c>
      <c r="F13" s="472"/>
      <c r="G13" s="471">
        <v>4</v>
      </c>
      <c r="H13" s="472"/>
      <c r="I13" s="183">
        <v>7</v>
      </c>
      <c r="J13" s="185">
        <v>16</v>
      </c>
    </row>
    <row r="14" spans="1:10" ht="35.1" customHeight="1">
      <c r="A14" s="181">
        <v>9</v>
      </c>
      <c r="B14" s="469" t="s">
        <v>420</v>
      </c>
      <c r="C14" s="470"/>
      <c r="D14" s="182" t="s">
        <v>422</v>
      </c>
      <c r="E14" s="471">
        <v>25</v>
      </c>
      <c r="F14" s="472"/>
      <c r="G14" s="471">
        <v>14</v>
      </c>
      <c r="H14" s="472"/>
      <c r="I14" s="183">
        <v>11</v>
      </c>
      <c r="J14" s="185">
        <v>16</v>
      </c>
    </row>
    <row r="15" spans="1:10" ht="33.950000000000003" customHeight="1">
      <c r="A15" s="181">
        <v>10</v>
      </c>
      <c r="B15" s="469" t="s">
        <v>420</v>
      </c>
      <c r="C15" s="470"/>
      <c r="D15" s="182" t="s">
        <v>423</v>
      </c>
      <c r="E15" s="471">
        <v>41</v>
      </c>
      <c r="F15" s="472"/>
      <c r="G15" s="471">
        <v>28</v>
      </c>
      <c r="H15" s="472"/>
      <c r="I15" s="183">
        <v>13</v>
      </c>
      <c r="J15" s="185">
        <v>16</v>
      </c>
    </row>
    <row r="16" spans="1:10" ht="33.950000000000003" customHeight="1">
      <c r="A16" s="181">
        <v>11</v>
      </c>
      <c r="B16" s="469" t="s">
        <v>420</v>
      </c>
      <c r="C16" s="470"/>
      <c r="D16" s="182" t="s">
        <v>424</v>
      </c>
      <c r="E16" s="471">
        <v>28</v>
      </c>
      <c r="F16" s="472"/>
      <c r="G16" s="471">
        <v>18</v>
      </c>
      <c r="H16" s="472"/>
      <c r="I16" s="183">
        <v>10</v>
      </c>
      <c r="J16" s="185">
        <v>16</v>
      </c>
    </row>
    <row r="17" spans="1:10" ht="35.1" customHeight="1">
      <c r="A17" s="181">
        <v>12</v>
      </c>
      <c r="B17" s="469" t="s">
        <v>425</v>
      </c>
      <c r="C17" s="470"/>
      <c r="D17" s="182" t="s">
        <v>426</v>
      </c>
      <c r="E17" s="471">
        <v>9</v>
      </c>
      <c r="F17" s="472"/>
      <c r="G17" s="471">
        <v>4</v>
      </c>
      <c r="H17" s="472"/>
      <c r="I17" s="183">
        <v>5</v>
      </c>
      <c r="J17" s="185">
        <v>40</v>
      </c>
    </row>
    <row r="18" spans="1:10" ht="33.950000000000003" customHeight="1">
      <c r="A18" s="181">
        <v>13</v>
      </c>
      <c r="B18" s="469" t="s">
        <v>425</v>
      </c>
      <c r="C18" s="470"/>
      <c r="D18" s="182" t="s">
        <v>427</v>
      </c>
      <c r="E18" s="471">
        <v>31</v>
      </c>
      <c r="F18" s="472"/>
      <c r="G18" s="471">
        <v>13</v>
      </c>
      <c r="H18" s="472"/>
      <c r="I18" s="183">
        <v>18</v>
      </c>
      <c r="J18" s="185">
        <v>40</v>
      </c>
    </row>
    <row r="19" spans="1:10" ht="35.1" customHeight="1">
      <c r="A19" s="181">
        <v>14</v>
      </c>
      <c r="B19" s="469" t="s">
        <v>428</v>
      </c>
      <c r="C19" s="470"/>
      <c r="D19" s="182" t="s">
        <v>429</v>
      </c>
      <c r="E19" s="471">
        <v>29</v>
      </c>
      <c r="F19" s="472"/>
      <c r="G19" s="471">
        <v>18</v>
      </c>
      <c r="H19" s="472"/>
      <c r="I19" s="183">
        <v>11</v>
      </c>
      <c r="J19" s="185">
        <v>20</v>
      </c>
    </row>
    <row r="20" spans="1:10" ht="33.950000000000003" customHeight="1">
      <c r="A20" s="181">
        <v>15</v>
      </c>
      <c r="B20" s="469" t="s">
        <v>430</v>
      </c>
      <c r="C20" s="470"/>
      <c r="D20" s="182" t="s">
        <v>431</v>
      </c>
      <c r="E20" s="471">
        <v>18</v>
      </c>
      <c r="F20" s="472"/>
      <c r="G20" s="471">
        <v>15</v>
      </c>
      <c r="H20" s="472"/>
      <c r="I20" s="183">
        <v>3</v>
      </c>
      <c r="J20" s="185">
        <v>9</v>
      </c>
    </row>
    <row r="21" spans="1:10" ht="35.1" customHeight="1">
      <c r="A21" s="181">
        <v>16</v>
      </c>
      <c r="B21" s="469" t="s">
        <v>432</v>
      </c>
      <c r="C21" s="470"/>
      <c r="D21" s="182" t="s">
        <v>433</v>
      </c>
      <c r="E21" s="471">
        <v>27</v>
      </c>
      <c r="F21" s="472"/>
      <c r="G21" s="471">
        <v>18</v>
      </c>
      <c r="H21" s="472"/>
      <c r="I21" s="183">
        <v>9</v>
      </c>
      <c r="J21" s="185">
        <v>15</v>
      </c>
    </row>
    <row r="22" spans="1:10" ht="27.95" customHeight="1">
      <c r="A22" s="181">
        <v>17</v>
      </c>
      <c r="B22" s="469" t="s">
        <v>432</v>
      </c>
      <c r="C22" s="470"/>
      <c r="D22" s="182" t="s">
        <v>434</v>
      </c>
      <c r="E22" s="471">
        <v>17</v>
      </c>
      <c r="F22" s="472"/>
      <c r="G22" s="471">
        <v>10</v>
      </c>
      <c r="H22" s="472"/>
      <c r="I22" s="183">
        <v>7</v>
      </c>
      <c r="J22" s="186">
        <v>15</v>
      </c>
    </row>
    <row r="23" spans="1:10" ht="35.1" customHeight="1">
      <c r="A23" s="181">
        <v>18</v>
      </c>
      <c r="B23" s="469" t="s">
        <v>435</v>
      </c>
      <c r="C23" s="470"/>
      <c r="D23" s="182" t="s">
        <v>436</v>
      </c>
      <c r="E23" s="471">
        <v>29</v>
      </c>
      <c r="F23" s="472"/>
      <c r="G23" s="471">
        <v>22</v>
      </c>
      <c r="H23" s="472"/>
      <c r="I23" s="183">
        <v>7</v>
      </c>
      <c r="J23" s="186">
        <v>15</v>
      </c>
    </row>
    <row r="24" spans="1:10" ht="33.950000000000003" customHeight="1">
      <c r="A24" s="181">
        <v>19</v>
      </c>
      <c r="B24" s="469" t="s">
        <v>435</v>
      </c>
      <c r="C24" s="470"/>
      <c r="D24" s="182" t="s">
        <v>437</v>
      </c>
      <c r="E24" s="471">
        <v>13</v>
      </c>
      <c r="F24" s="472"/>
      <c r="G24" s="471">
        <v>9</v>
      </c>
      <c r="H24" s="472"/>
      <c r="I24" s="183">
        <v>4</v>
      </c>
      <c r="J24" s="186">
        <v>15</v>
      </c>
    </row>
    <row r="25" spans="1:10" ht="35.1" customHeight="1">
      <c r="A25" s="181">
        <v>20</v>
      </c>
      <c r="B25" s="469" t="s">
        <v>435</v>
      </c>
      <c r="C25" s="470"/>
      <c r="D25" s="182" t="s">
        <v>438</v>
      </c>
      <c r="E25" s="471">
        <v>23</v>
      </c>
      <c r="F25" s="472"/>
      <c r="G25" s="471">
        <v>16</v>
      </c>
      <c r="H25" s="472"/>
      <c r="I25" s="183">
        <v>7</v>
      </c>
      <c r="J25" s="186">
        <v>15</v>
      </c>
    </row>
    <row r="26" spans="1:10" ht="33.950000000000003" customHeight="1">
      <c r="A26" s="181">
        <v>21</v>
      </c>
      <c r="B26" s="469" t="s">
        <v>439</v>
      </c>
      <c r="C26" s="470"/>
      <c r="D26" s="182" t="s">
        <v>440</v>
      </c>
      <c r="E26" s="471">
        <v>15</v>
      </c>
      <c r="F26" s="472"/>
      <c r="G26" s="471">
        <v>13</v>
      </c>
      <c r="H26" s="472"/>
      <c r="I26" s="183">
        <v>2</v>
      </c>
      <c r="J26" s="186">
        <v>15</v>
      </c>
    </row>
    <row r="27" spans="1:10" ht="35.1" customHeight="1">
      <c r="A27" s="181">
        <v>22</v>
      </c>
      <c r="B27" s="469" t="s">
        <v>441</v>
      </c>
      <c r="C27" s="470"/>
      <c r="D27" s="182" t="s">
        <v>442</v>
      </c>
      <c r="E27" s="471">
        <v>19</v>
      </c>
      <c r="F27" s="472"/>
      <c r="G27" s="471">
        <v>14</v>
      </c>
      <c r="H27" s="472"/>
      <c r="I27" s="183">
        <v>5</v>
      </c>
      <c r="J27" s="186">
        <v>18</v>
      </c>
    </row>
    <row r="28" spans="1:10" ht="23.1" customHeight="1">
      <c r="A28" s="181">
        <v>23</v>
      </c>
      <c r="B28" s="469" t="s">
        <v>443</v>
      </c>
      <c r="C28" s="470"/>
      <c r="D28" s="182" t="s">
        <v>444</v>
      </c>
      <c r="E28" s="471">
        <v>25</v>
      </c>
      <c r="F28" s="472"/>
      <c r="G28" s="471">
        <v>17</v>
      </c>
      <c r="H28" s="472"/>
      <c r="I28" s="183">
        <v>8</v>
      </c>
      <c r="J28" s="186">
        <v>15</v>
      </c>
    </row>
    <row r="29" spans="1:10" ht="23.1" customHeight="1">
      <c r="A29" s="181">
        <v>24</v>
      </c>
      <c r="B29" s="469" t="s">
        <v>443</v>
      </c>
      <c r="C29" s="470"/>
      <c r="D29" s="182" t="s">
        <v>445</v>
      </c>
      <c r="E29" s="471">
        <v>14</v>
      </c>
      <c r="F29" s="472"/>
      <c r="G29" s="471">
        <v>11</v>
      </c>
      <c r="H29" s="472"/>
      <c r="I29" s="183">
        <v>3</v>
      </c>
      <c r="J29" s="186">
        <v>15</v>
      </c>
    </row>
    <row r="30" spans="1:10" ht="35.1" customHeight="1">
      <c r="A30" s="181">
        <v>25</v>
      </c>
      <c r="B30" s="469" t="s">
        <v>446</v>
      </c>
      <c r="C30" s="470"/>
      <c r="D30" s="182" t="s">
        <v>447</v>
      </c>
      <c r="E30" s="471">
        <v>37</v>
      </c>
      <c r="F30" s="472"/>
      <c r="G30" s="471">
        <v>26</v>
      </c>
      <c r="H30" s="472"/>
      <c r="I30" s="183">
        <v>11</v>
      </c>
      <c r="J30" s="186">
        <v>20</v>
      </c>
    </row>
    <row r="31" spans="1:10" ht="23.1" customHeight="1">
      <c r="A31" s="181">
        <v>26</v>
      </c>
      <c r="B31" s="469" t="s">
        <v>448</v>
      </c>
      <c r="C31" s="470"/>
      <c r="D31" s="182" t="s">
        <v>449</v>
      </c>
      <c r="E31" s="471">
        <v>20</v>
      </c>
      <c r="F31" s="472"/>
      <c r="G31" s="471">
        <v>13</v>
      </c>
      <c r="H31" s="472"/>
      <c r="I31" s="183">
        <v>7</v>
      </c>
      <c r="J31" s="186">
        <v>30</v>
      </c>
    </row>
    <row r="32" spans="1:10" ht="33.950000000000003" customHeight="1">
      <c r="A32" s="181">
        <v>27</v>
      </c>
      <c r="B32" s="469" t="s">
        <v>450</v>
      </c>
      <c r="C32" s="470"/>
      <c r="D32" s="182" t="s">
        <v>451</v>
      </c>
      <c r="E32" s="471">
        <v>17</v>
      </c>
      <c r="F32" s="472"/>
      <c r="G32" s="471">
        <v>13</v>
      </c>
      <c r="H32" s="472"/>
      <c r="I32" s="183">
        <v>4</v>
      </c>
      <c r="J32" s="186">
        <v>25</v>
      </c>
    </row>
    <row r="33" spans="1:10" ht="35.1" customHeight="1">
      <c r="A33" s="181">
        <v>28</v>
      </c>
      <c r="B33" s="469" t="s">
        <v>450</v>
      </c>
      <c r="C33" s="470"/>
      <c r="D33" s="182" t="s">
        <v>452</v>
      </c>
      <c r="E33" s="471">
        <v>20</v>
      </c>
      <c r="F33" s="472"/>
      <c r="G33" s="471">
        <v>13</v>
      </c>
      <c r="H33" s="472"/>
      <c r="I33" s="183">
        <v>7</v>
      </c>
      <c r="J33" s="186">
        <v>25</v>
      </c>
    </row>
    <row r="34" spans="1:10" ht="33.950000000000003" customHeight="1">
      <c r="A34" s="181">
        <v>29</v>
      </c>
      <c r="B34" s="469" t="s">
        <v>450</v>
      </c>
      <c r="C34" s="470"/>
      <c r="D34" s="182" t="s">
        <v>453</v>
      </c>
      <c r="E34" s="471">
        <v>16</v>
      </c>
      <c r="F34" s="472"/>
      <c r="G34" s="471">
        <v>10</v>
      </c>
      <c r="H34" s="472"/>
      <c r="I34" s="183">
        <v>6</v>
      </c>
      <c r="J34" s="186">
        <v>25</v>
      </c>
    </row>
    <row r="35" spans="1:10" ht="35.1" customHeight="1">
      <c r="A35" s="181">
        <v>30</v>
      </c>
      <c r="B35" s="469" t="s">
        <v>454</v>
      </c>
      <c r="C35" s="470"/>
      <c r="D35" s="182" t="s">
        <v>455</v>
      </c>
      <c r="E35" s="471">
        <v>25</v>
      </c>
      <c r="F35" s="472"/>
      <c r="G35" s="471">
        <v>19</v>
      </c>
      <c r="H35" s="472"/>
      <c r="I35" s="183">
        <v>6</v>
      </c>
      <c r="J35" s="186">
        <v>15</v>
      </c>
    </row>
    <row r="36" spans="1:10" ht="33.950000000000003" customHeight="1">
      <c r="A36" s="181">
        <v>31</v>
      </c>
      <c r="B36" s="469" t="s">
        <v>454</v>
      </c>
      <c r="C36" s="470"/>
      <c r="D36" s="182" t="s">
        <v>456</v>
      </c>
      <c r="E36" s="471">
        <v>34</v>
      </c>
      <c r="F36" s="472"/>
      <c r="G36" s="471">
        <v>26</v>
      </c>
      <c r="H36" s="472"/>
      <c r="I36" s="183">
        <v>8</v>
      </c>
      <c r="J36" s="186">
        <v>15</v>
      </c>
    </row>
    <row r="37" spans="1:10" ht="33.950000000000003" customHeight="1">
      <c r="A37" s="181">
        <v>32</v>
      </c>
      <c r="B37" s="469" t="s">
        <v>457</v>
      </c>
      <c r="C37" s="470"/>
      <c r="D37" s="182" t="s">
        <v>458</v>
      </c>
      <c r="E37" s="471">
        <v>33</v>
      </c>
      <c r="F37" s="472"/>
      <c r="G37" s="471">
        <v>28</v>
      </c>
      <c r="H37" s="472"/>
      <c r="I37" s="183">
        <v>5</v>
      </c>
      <c r="J37" s="186">
        <v>146</v>
      </c>
    </row>
    <row r="38" spans="1:10" ht="35.1" customHeight="1">
      <c r="A38" s="181">
        <v>33</v>
      </c>
      <c r="B38" s="469" t="s">
        <v>457</v>
      </c>
      <c r="C38" s="470"/>
      <c r="D38" s="182" t="s">
        <v>459</v>
      </c>
      <c r="E38" s="471">
        <v>27</v>
      </c>
      <c r="F38" s="472"/>
      <c r="G38" s="471">
        <v>22</v>
      </c>
      <c r="H38" s="472"/>
      <c r="I38" s="183">
        <v>5</v>
      </c>
      <c r="J38" s="186">
        <v>146</v>
      </c>
    </row>
    <row r="39" spans="1:10" ht="33.950000000000003" customHeight="1">
      <c r="A39" s="181">
        <v>34</v>
      </c>
      <c r="B39" s="469" t="s">
        <v>457</v>
      </c>
      <c r="C39" s="470"/>
      <c r="D39" s="182" t="s">
        <v>460</v>
      </c>
      <c r="E39" s="471">
        <v>38</v>
      </c>
      <c r="F39" s="472"/>
      <c r="G39" s="471">
        <v>17</v>
      </c>
      <c r="H39" s="472"/>
      <c r="I39" s="183">
        <v>21</v>
      </c>
      <c r="J39" s="186">
        <v>146</v>
      </c>
    </row>
    <row r="40" spans="1:10" ht="24" customHeight="1">
      <c r="A40" s="181">
        <v>35</v>
      </c>
      <c r="B40" s="469" t="s">
        <v>461</v>
      </c>
      <c r="C40" s="470"/>
      <c r="D40" s="182" t="s">
        <v>462</v>
      </c>
      <c r="E40" s="471">
        <v>27</v>
      </c>
      <c r="F40" s="472"/>
      <c r="G40" s="471">
        <v>19</v>
      </c>
      <c r="H40" s="472"/>
      <c r="I40" s="183">
        <v>8</v>
      </c>
      <c r="J40" s="186">
        <v>80</v>
      </c>
    </row>
    <row r="41" spans="1:10" ht="23.1" customHeight="1">
      <c r="A41" s="181">
        <v>36</v>
      </c>
      <c r="B41" s="469" t="s">
        <v>461</v>
      </c>
      <c r="C41" s="470"/>
      <c r="D41" s="182" t="s">
        <v>463</v>
      </c>
      <c r="E41" s="471">
        <v>33</v>
      </c>
      <c r="F41" s="472"/>
      <c r="G41" s="471">
        <v>24</v>
      </c>
      <c r="H41" s="472"/>
      <c r="I41" s="183">
        <v>9</v>
      </c>
      <c r="J41" s="186">
        <v>80</v>
      </c>
    </row>
    <row r="42" spans="1:10" ht="23.1" customHeight="1">
      <c r="A42" s="181">
        <v>37</v>
      </c>
      <c r="B42" s="469" t="s">
        <v>461</v>
      </c>
      <c r="C42" s="470"/>
      <c r="D42" s="182" t="s">
        <v>464</v>
      </c>
      <c r="E42" s="471">
        <v>24</v>
      </c>
      <c r="F42" s="472"/>
      <c r="G42" s="471">
        <v>21</v>
      </c>
      <c r="H42" s="472"/>
      <c r="I42" s="183">
        <v>3</v>
      </c>
      <c r="J42" s="186">
        <v>80</v>
      </c>
    </row>
    <row r="43" spans="1:10" ht="23.1" customHeight="1">
      <c r="A43" s="181">
        <v>38</v>
      </c>
      <c r="B43" s="469" t="s">
        <v>465</v>
      </c>
      <c r="C43" s="470"/>
      <c r="D43" s="182" t="s">
        <v>466</v>
      </c>
      <c r="E43" s="471">
        <v>31</v>
      </c>
      <c r="F43" s="472"/>
      <c r="G43" s="471">
        <v>23</v>
      </c>
      <c r="H43" s="472"/>
      <c r="I43" s="183">
        <v>8</v>
      </c>
      <c r="J43" s="186">
        <v>156</v>
      </c>
    </row>
    <row r="44" spans="1:10" ht="23.1" customHeight="1">
      <c r="A44" s="181">
        <v>39</v>
      </c>
      <c r="B44" s="469" t="s">
        <v>465</v>
      </c>
      <c r="C44" s="470"/>
      <c r="D44" s="182" t="s">
        <v>467</v>
      </c>
      <c r="E44" s="471">
        <v>31</v>
      </c>
      <c r="F44" s="472"/>
      <c r="G44" s="471">
        <v>20</v>
      </c>
      <c r="H44" s="472"/>
      <c r="I44" s="183">
        <v>11</v>
      </c>
      <c r="J44" s="186">
        <v>156</v>
      </c>
    </row>
    <row r="45" spans="1:10" ht="24" customHeight="1">
      <c r="A45" s="181">
        <v>40</v>
      </c>
      <c r="B45" s="469" t="s">
        <v>465</v>
      </c>
      <c r="C45" s="470"/>
      <c r="D45" s="182" t="s">
        <v>468</v>
      </c>
      <c r="E45" s="471">
        <v>17</v>
      </c>
      <c r="F45" s="472"/>
      <c r="G45" s="471">
        <v>13</v>
      </c>
      <c r="H45" s="472"/>
      <c r="I45" s="183">
        <v>4</v>
      </c>
      <c r="J45" s="186">
        <v>156</v>
      </c>
    </row>
    <row r="46" spans="1:10" ht="27.95" customHeight="1">
      <c r="A46" s="181">
        <v>41</v>
      </c>
      <c r="B46" s="469" t="s">
        <v>469</v>
      </c>
      <c r="C46" s="470"/>
      <c r="D46" s="182" t="s">
        <v>470</v>
      </c>
      <c r="E46" s="471">
        <v>29</v>
      </c>
      <c r="F46" s="472"/>
      <c r="G46" s="471">
        <v>18</v>
      </c>
      <c r="H46" s="472"/>
      <c r="I46" s="183">
        <v>11</v>
      </c>
      <c r="J46" s="186">
        <v>120</v>
      </c>
    </row>
    <row r="47" spans="1:10" ht="35.1" customHeight="1">
      <c r="A47" s="181">
        <v>42</v>
      </c>
      <c r="B47" s="469" t="s">
        <v>469</v>
      </c>
      <c r="C47" s="470"/>
      <c r="D47" s="182" t="s">
        <v>471</v>
      </c>
      <c r="E47" s="471">
        <v>30</v>
      </c>
      <c r="F47" s="472"/>
      <c r="G47" s="471">
        <v>22</v>
      </c>
      <c r="H47" s="472"/>
      <c r="I47" s="183">
        <v>8</v>
      </c>
      <c r="J47" s="186">
        <v>120</v>
      </c>
    </row>
    <row r="48" spans="1:10" ht="22.5" customHeight="1">
      <c r="A48" s="181">
        <v>43</v>
      </c>
      <c r="B48" s="469" t="s">
        <v>472</v>
      </c>
      <c r="C48" s="470"/>
      <c r="D48" s="182" t="s">
        <v>473</v>
      </c>
      <c r="E48" s="471">
        <v>28</v>
      </c>
      <c r="F48" s="472"/>
      <c r="G48" s="471">
        <v>25</v>
      </c>
      <c r="H48" s="472"/>
      <c r="I48" s="183">
        <v>3</v>
      </c>
      <c r="J48" s="186">
        <v>178</v>
      </c>
    </row>
    <row r="49" spans="1:10" ht="21.75" customHeight="1">
      <c r="A49" s="181">
        <v>44</v>
      </c>
      <c r="B49" s="469" t="s">
        <v>472</v>
      </c>
      <c r="C49" s="470"/>
      <c r="D49" s="182" t="s">
        <v>474</v>
      </c>
      <c r="E49" s="471">
        <v>32</v>
      </c>
      <c r="F49" s="472"/>
      <c r="G49" s="471">
        <v>25</v>
      </c>
      <c r="H49" s="472"/>
      <c r="I49" s="183">
        <v>7</v>
      </c>
      <c r="J49" s="186">
        <v>178</v>
      </c>
    </row>
    <row r="50" spans="1:10" ht="23.1" customHeight="1">
      <c r="A50" s="181">
        <v>45</v>
      </c>
      <c r="B50" s="469" t="s">
        <v>475</v>
      </c>
      <c r="C50" s="470"/>
      <c r="D50" s="182" t="s">
        <v>476</v>
      </c>
      <c r="E50" s="471">
        <v>30</v>
      </c>
      <c r="F50" s="472"/>
      <c r="G50" s="471">
        <v>23</v>
      </c>
      <c r="H50" s="472"/>
      <c r="I50" s="183">
        <v>7</v>
      </c>
      <c r="J50" s="186">
        <v>150</v>
      </c>
    </row>
    <row r="51" spans="1:10" ht="23.1" customHeight="1">
      <c r="A51" s="181">
        <v>46</v>
      </c>
      <c r="B51" s="469" t="s">
        <v>475</v>
      </c>
      <c r="C51" s="470"/>
      <c r="D51" s="182" t="s">
        <v>477</v>
      </c>
      <c r="E51" s="471">
        <v>23</v>
      </c>
      <c r="F51" s="472"/>
      <c r="G51" s="471">
        <v>21</v>
      </c>
      <c r="H51" s="472"/>
      <c r="I51" s="183">
        <v>2</v>
      </c>
      <c r="J51" s="186">
        <v>150</v>
      </c>
    </row>
    <row r="52" spans="1:10" ht="35.1" customHeight="1">
      <c r="A52" s="181">
        <v>47</v>
      </c>
      <c r="B52" s="469" t="s">
        <v>478</v>
      </c>
      <c r="C52" s="470"/>
      <c r="D52" s="182" t="s">
        <v>479</v>
      </c>
      <c r="E52" s="471">
        <v>146</v>
      </c>
      <c r="F52" s="472"/>
      <c r="G52" s="471">
        <v>79</v>
      </c>
      <c r="H52" s="472"/>
      <c r="I52" s="183">
        <v>67</v>
      </c>
      <c r="J52" s="186">
        <v>2</v>
      </c>
    </row>
    <row r="53" spans="1:10" ht="33.950000000000003" customHeight="1">
      <c r="A53" s="181">
        <v>48</v>
      </c>
      <c r="B53" s="469" t="s">
        <v>478</v>
      </c>
      <c r="C53" s="470"/>
      <c r="D53" s="182" t="s">
        <v>480</v>
      </c>
      <c r="E53" s="471">
        <v>183</v>
      </c>
      <c r="F53" s="472"/>
      <c r="G53" s="471">
        <v>139</v>
      </c>
      <c r="H53" s="472"/>
      <c r="I53" s="183">
        <v>44</v>
      </c>
      <c r="J53" s="186">
        <v>2</v>
      </c>
    </row>
    <row r="54" spans="1:10" ht="35.1" customHeight="1">
      <c r="A54" s="181">
        <v>49</v>
      </c>
      <c r="B54" s="469" t="s">
        <v>478</v>
      </c>
      <c r="C54" s="470"/>
      <c r="D54" s="182" t="s">
        <v>481</v>
      </c>
      <c r="E54" s="471">
        <v>108</v>
      </c>
      <c r="F54" s="472"/>
      <c r="G54" s="471">
        <v>75</v>
      </c>
      <c r="H54" s="472"/>
      <c r="I54" s="183">
        <v>33</v>
      </c>
      <c r="J54" s="186">
        <v>2</v>
      </c>
    </row>
    <row r="55" spans="1:10" ht="33.950000000000003" customHeight="1">
      <c r="A55" s="181">
        <v>50</v>
      </c>
      <c r="B55" s="469" t="s">
        <v>478</v>
      </c>
      <c r="C55" s="470"/>
      <c r="D55" s="182" t="s">
        <v>482</v>
      </c>
      <c r="E55" s="471">
        <v>13</v>
      </c>
      <c r="F55" s="472"/>
      <c r="G55" s="471">
        <v>13</v>
      </c>
      <c r="H55" s="472"/>
      <c r="I55" s="183">
        <v>0</v>
      </c>
      <c r="J55" s="186">
        <v>2</v>
      </c>
    </row>
    <row r="56" spans="1:10" ht="23.1" customHeight="1">
      <c r="A56" s="181">
        <v>51</v>
      </c>
      <c r="B56" s="469" t="s">
        <v>483</v>
      </c>
      <c r="C56" s="470"/>
      <c r="D56" s="182" t="s">
        <v>484</v>
      </c>
      <c r="E56" s="471">
        <v>31</v>
      </c>
      <c r="F56" s="472"/>
      <c r="G56" s="471">
        <v>12</v>
      </c>
      <c r="H56" s="472"/>
      <c r="I56" s="183">
        <v>19</v>
      </c>
      <c r="J56" s="186">
        <v>8</v>
      </c>
    </row>
    <row r="57" spans="1:10" ht="23.1" customHeight="1">
      <c r="A57" s="181">
        <v>52</v>
      </c>
      <c r="B57" s="469" t="s">
        <v>483</v>
      </c>
      <c r="C57" s="470"/>
      <c r="D57" s="182" t="s">
        <v>485</v>
      </c>
      <c r="E57" s="471">
        <v>29</v>
      </c>
      <c r="F57" s="472"/>
      <c r="G57" s="471">
        <v>10</v>
      </c>
      <c r="H57" s="472"/>
      <c r="I57" s="183">
        <v>19</v>
      </c>
      <c r="J57" s="186">
        <v>8</v>
      </c>
    </row>
    <row r="58" spans="1:10" ht="24" customHeight="1">
      <c r="A58" s="181">
        <v>53</v>
      </c>
      <c r="B58" s="469" t="s">
        <v>483</v>
      </c>
      <c r="C58" s="470"/>
      <c r="D58" s="182" t="s">
        <v>486</v>
      </c>
      <c r="E58" s="471">
        <v>35</v>
      </c>
      <c r="F58" s="472"/>
      <c r="G58" s="471">
        <v>16</v>
      </c>
      <c r="H58" s="472"/>
      <c r="I58" s="183">
        <v>19</v>
      </c>
      <c r="J58" s="186">
        <v>8</v>
      </c>
    </row>
    <row r="59" spans="1:10" ht="23.1" customHeight="1">
      <c r="A59" s="181">
        <v>54</v>
      </c>
      <c r="B59" s="469" t="s">
        <v>483</v>
      </c>
      <c r="C59" s="470"/>
      <c r="D59" s="182" t="s">
        <v>487</v>
      </c>
      <c r="E59" s="471">
        <v>32</v>
      </c>
      <c r="F59" s="472"/>
      <c r="G59" s="471">
        <v>9</v>
      </c>
      <c r="H59" s="472"/>
      <c r="I59" s="183">
        <v>23</v>
      </c>
      <c r="J59" s="186">
        <v>8</v>
      </c>
    </row>
    <row r="60" spans="1:10" ht="23.1" customHeight="1">
      <c r="A60" s="181">
        <v>55</v>
      </c>
      <c r="B60" s="469" t="s">
        <v>483</v>
      </c>
      <c r="C60" s="470"/>
      <c r="D60" s="182" t="s">
        <v>488</v>
      </c>
      <c r="E60" s="471">
        <v>30</v>
      </c>
      <c r="F60" s="472"/>
      <c r="G60" s="471">
        <v>7</v>
      </c>
      <c r="H60" s="472"/>
      <c r="I60" s="183">
        <v>23</v>
      </c>
      <c r="J60" s="186">
        <v>8</v>
      </c>
    </row>
    <row r="61" spans="1:10" ht="23.1" customHeight="1">
      <c r="A61" s="181">
        <v>56</v>
      </c>
      <c r="B61" s="469" t="s">
        <v>483</v>
      </c>
      <c r="C61" s="470"/>
      <c r="D61" s="182" t="s">
        <v>489</v>
      </c>
      <c r="E61" s="471">
        <v>32</v>
      </c>
      <c r="F61" s="472"/>
      <c r="G61" s="471">
        <v>7</v>
      </c>
      <c r="H61" s="472"/>
      <c r="I61" s="183">
        <v>25</v>
      </c>
      <c r="J61" s="186">
        <v>8</v>
      </c>
    </row>
    <row r="62" spans="1:10" ht="23.25" customHeight="1">
      <c r="A62" s="181">
        <v>57</v>
      </c>
      <c r="B62" s="469" t="s">
        <v>490</v>
      </c>
      <c r="C62" s="470"/>
      <c r="D62" s="182" t="s">
        <v>491</v>
      </c>
      <c r="E62" s="471">
        <v>16</v>
      </c>
      <c r="F62" s="472"/>
      <c r="G62" s="471">
        <v>7</v>
      </c>
      <c r="H62" s="472"/>
      <c r="I62" s="183">
        <v>9</v>
      </c>
      <c r="J62" s="186">
        <v>8</v>
      </c>
    </row>
    <row r="63" spans="1:10" ht="33.950000000000003" customHeight="1">
      <c r="A63" s="181">
        <v>58</v>
      </c>
      <c r="B63" s="469" t="s">
        <v>492</v>
      </c>
      <c r="C63" s="470"/>
      <c r="D63" s="182" t="s">
        <v>493</v>
      </c>
      <c r="E63" s="471">
        <v>23</v>
      </c>
      <c r="F63" s="472"/>
      <c r="G63" s="471">
        <v>8</v>
      </c>
      <c r="H63" s="472"/>
      <c r="I63" s="183">
        <v>15</v>
      </c>
      <c r="J63" s="186">
        <v>8</v>
      </c>
    </row>
    <row r="64" spans="1:10" ht="35.1" customHeight="1">
      <c r="A64" s="181">
        <v>59</v>
      </c>
      <c r="B64" s="469" t="s">
        <v>492</v>
      </c>
      <c r="C64" s="470"/>
      <c r="D64" s="182" t="s">
        <v>494</v>
      </c>
      <c r="E64" s="471">
        <v>13</v>
      </c>
      <c r="F64" s="472"/>
      <c r="G64" s="471">
        <v>7</v>
      </c>
      <c r="H64" s="472"/>
      <c r="I64" s="183">
        <v>6</v>
      </c>
      <c r="J64" s="186">
        <v>8</v>
      </c>
    </row>
    <row r="65" spans="1:10" ht="34.5" customHeight="1">
      <c r="A65" s="181">
        <v>60</v>
      </c>
      <c r="B65" s="469" t="s">
        <v>495</v>
      </c>
      <c r="C65" s="470"/>
      <c r="D65" s="182" t="s">
        <v>496</v>
      </c>
      <c r="E65" s="471">
        <v>10</v>
      </c>
      <c r="F65" s="472"/>
      <c r="G65" s="471">
        <v>3</v>
      </c>
      <c r="H65" s="472"/>
      <c r="I65" s="183">
        <v>7</v>
      </c>
      <c r="J65" s="186">
        <v>8</v>
      </c>
    </row>
    <row r="66" spans="1:10" ht="34.5" customHeight="1">
      <c r="A66" s="181">
        <v>61</v>
      </c>
      <c r="B66" s="469" t="s">
        <v>495</v>
      </c>
      <c r="C66" s="470"/>
      <c r="D66" s="182" t="s">
        <v>497</v>
      </c>
      <c r="E66" s="471">
        <v>37</v>
      </c>
      <c r="F66" s="472"/>
      <c r="G66" s="471">
        <v>22</v>
      </c>
      <c r="H66" s="472"/>
      <c r="I66" s="183">
        <v>15</v>
      </c>
      <c r="J66" s="186">
        <v>8</v>
      </c>
    </row>
    <row r="67" spans="1:10" ht="33" customHeight="1">
      <c r="A67" s="181">
        <v>62</v>
      </c>
      <c r="B67" s="469" t="s">
        <v>495</v>
      </c>
      <c r="C67" s="470"/>
      <c r="D67" s="182" t="s">
        <v>498</v>
      </c>
      <c r="E67" s="471">
        <v>38</v>
      </c>
      <c r="F67" s="472"/>
      <c r="G67" s="471">
        <v>21</v>
      </c>
      <c r="H67" s="472"/>
      <c r="I67" s="183">
        <v>17</v>
      </c>
      <c r="J67" s="186">
        <v>8</v>
      </c>
    </row>
    <row r="68" spans="1:10" ht="33" customHeight="1">
      <c r="A68" s="181">
        <v>63</v>
      </c>
      <c r="B68" s="469" t="s">
        <v>495</v>
      </c>
      <c r="C68" s="470"/>
      <c r="D68" s="182" t="s">
        <v>499</v>
      </c>
      <c r="E68" s="471">
        <v>25</v>
      </c>
      <c r="F68" s="472"/>
      <c r="G68" s="471">
        <v>12</v>
      </c>
      <c r="H68" s="472"/>
      <c r="I68" s="183">
        <v>13</v>
      </c>
      <c r="J68" s="186">
        <v>8</v>
      </c>
    </row>
    <row r="69" spans="1:10" ht="30.75" customHeight="1">
      <c r="A69" s="181">
        <v>64</v>
      </c>
      <c r="B69" s="469" t="s">
        <v>495</v>
      </c>
      <c r="C69" s="470"/>
      <c r="D69" s="182" t="s">
        <v>500</v>
      </c>
      <c r="E69" s="492">
        <v>25</v>
      </c>
      <c r="F69" s="493"/>
      <c r="G69" s="494">
        <v>11</v>
      </c>
      <c r="H69" s="495"/>
      <c r="I69" s="187">
        <v>14</v>
      </c>
      <c r="J69" s="185">
        <v>8</v>
      </c>
    </row>
    <row r="70" spans="1:10" ht="23.1" customHeight="1">
      <c r="A70" s="181">
        <v>65</v>
      </c>
      <c r="B70" s="469" t="s">
        <v>501</v>
      </c>
      <c r="C70" s="470"/>
      <c r="D70" s="182" t="s">
        <v>502</v>
      </c>
      <c r="E70" s="492">
        <v>22</v>
      </c>
      <c r="F70" s="493"/>
      <c r="G70" s="494">
        <v>18</v>
      </c>
      <c r="H70" s="495"/>
      <c r="I70" s="183">
        <v>4</v>
      </c>
      <c r="J70" s="184">
        <v>40</v>
      </c>
    </row>
    <row r="71" spans="1:10" ht="23.1" customHeight="1">
      <c r="A71" s="181">
        <v>66</v>
      </c>
      <c r="B71" s="469" t="s">
        <v>501</v>
      </c>
      <c r="C71" s="470"/>
      <c r="D71" s="182" t="s">
        <v>503</v>
      </c>
      <c r="E71" s="492">
        <v>12</v>
      </c>
      <c r="F71" s="493"/>
      <c r="G71" s="494">
        <v>11</v>
      </c>
      <c r="H71" s="495"/>
      <c r="I71" s="183">
        <v>1</v>
      </c>
      <c r="J71" s="184">
        <v>40</v>
      </c>
    </row>
    <row r="72" spans="1:10" ht="23.1" customHeight="1">
      <c r="A72" s="181">
        <v>67</v>
      </c>
      <c r="B72" s="469" t="s">
        <v>501</v>
      </c>
      <c r="C72" s="470"/>
      <c r="D72" s="182" t="s">
        <v>504</v>
      </c>
      <c r="E72" s="492">
        <v>12</v>
      </c>
      <c r="F72" s="493"/>
      <c r="G72" s="471">
        <v>8</v>
      </c>
      <c r="H72" s="472"/>
      <c r="I72" s="183">
        <v>4</v>
      </c>
      <c r="J72" s="184">
        <v>40</v>
      </c>
    </row>
    <row r="73" spans="1:10" ht="28.5" customHeight="1">
      <c r="A73" s="181">
        <v>68</v>
      </c>
      <c r="B73" s="469" t="s">
        <v>505</v>
      </c>
      <c r="C73" s="470"/>
      <c r="D73" s="182" t="s">
        <v>506</v>
      </c>
      <c r="E73" s="492">
        <v>39</v>
      </c>
      <c r="F73" s="493"/>
      <c r="G73" s="494">
        <v>29</v>
      </c>
      <c r="H73" s="495"/>
      <c r="I73" s="187">
        <v>10</v>
      </c>
      <c r="J73" s="185">
        <v>3</v>
      </c>
    </row>
    <row r="74" spans="1:10" ht="23.1" customHeight="1">
      <c r="A74" s="181">
        <v>69</v>
      </c>
      <c r="B74" s="469" t="s">
        <v>507</v>
      </c>
      <c r="C74" s="470"/>
      <c r="D74" s="182" t="s">
        <v>508</v>
      </c>
      <c r="E74" s="492">
        <v>19</v>
      </c>
      <c r="F74" s="493"/>
      <c r="G74" s="471">
        <v>6</v>
      </c>
      <c r="H74" s="472"/>
      <c r="I74" s="187">
        <v>13</v>
      </c>
      <c r="J74" s="184">
        <v>4</v>
      </c>
    </row>
    <row r="75" spans="1:10" ht="33.950000000000003" customHeight="1">
      <c r="A75" s="181">
        <v>70</v>
      </c>
      <c r="B75" s="469" t="s">
        <v>509</v>
      </c>
      <c r="C75" s="470"/>
      <c r="D75" s="182" t="s">
        <v>510</v>
      </c>
      <c r="E75" s="492">
        <v>9</v>
      </c>
      <c r="F75" s="493"/>
      <c r="G75" s="471">
        <v>8</v>
      </c>
      <c r="H75" s="472"/>
      <c r="I75" s="183">
        <v>1</v>
      </c>
      <c r="J75" s="185">
        <v>8</v>
      </c>
    </row>
    <row r="76" spans="1:10" ht="35.1" customHeight="1">
      <c r="A76" s="181">
        <v>71</v>
      </c>
      <c r="B76" s="469" t="s">
        <v>509</v>
      </c>
      <c r="C76" s="470"/>
      <c r="D76" s="182" t="s">
        <v>511</v>
      </c>
      <c r="E76" s="492">
        <v>5</v>
      </c>
      <c r="F76" s="493"/>
      <c r="G76" s="471">
        <v>3</v>
      </c>
      <c r="H76" s="472"/>
      <c r="I76" s="183">
        <v>2</v>
      </c>
      <c r="J76" s="185">
        <v>8</v>
      </c>
    </row>
    <row r="77" spans="1:10" ht="24" customHeight="1">
      <c r="A77" s="181">
        <v>72</v>
      </c>
      <c r="B77" s="469" t="s">
        <v>512</v>
      </c>
      <c r="C77" s="470"/>
      <c r="D77" s="182" t="s">
        <v>513</v>
      </c>
      <c r="E77" s="492">
        <v>26</v>
      </c>
      <c r="F77" s="493"/>
      <c r="G77" s="494">
        <v>16</v>
      </c>
      <c r="H77" s="495"/>
      <c r="I77" s="187">
        <v>10</v>
      </c>
      <c r="J77" s="185">
        <v>6</v>
      </c>
    </row>
    <row r="78" spans="1:10" ht="25.5" customHeight="1">
      <c r="A78" s="181">
        <v>73</v>
      </c>
      <c r="B78" s="469" t="s">
        <v>512</v>
      </c>
      <c r="C78" s="470"/>
      <c r="D78" s="182" t="s">
        <v>514</v>
      </c>
      <c r="E78" s="492">
        <v>20</v>
      </c>
      <c r="F78" s="493"/>
      <c r="G78" s="494">
        <v>14</v>
      </c>
      <c r="H78" s="495"/>
      <c r="I78" s="183">
        <v>6</v>
      </c>
      <c r="J78" s="185">
        <v>6</v>
      </c>
    </row>
    <row r="79" spans="1:10" ht="24" customHeight="1">
      <c r="A79" s="181">
        <v>74</v>
      </c>
      <c r="B79" s="469" t="s">
        <v>512</v>
      </c>
      <c r="C79" s="470"/>
      <c r="D79" s="182" t="s">
        <v>515</v>
      </c>
      <c r="E79" s="492">
        <v>21</v>
      </c>
      <c r="F79" s="493"/>
      <c r="G79" s="494">
        <v>13</v>
      </c>
      <c r="H79" s="495"/>
      <c r="I79" s="183">
        <v>8</v>
      </c>
      <c r="J79" s="185">
        <v>6</v>
      </c>
    </row>
    <row r="80" spans="1:10" ht="35.1" customHeight="1">
      <c r="A80" s="181">
        <v>75</v>
      </c>
      <c r="B80" s="469" t="s">
        <v>516</v>
      </c>
      <c r="C80" s="470"/>
      <c r="D80" s="182" t="s">
        <v>517</v>
      </c>
      <c r="E80" s="492">
        <v>20</v>
      </c>
      <c r="F80" s="493"/>
      <c r="G80" s="494">
        <v>16</v>
      </c>
      <c r="H80" s="495"/>
      <c r="I80" s="183">
        <v>4</v>
      </c>
      <c r="J80" s="185">
        <v>8</v>
      </c>
    </row>
    <row r="81" spans="1:10" ht="24" customHeight="1">
      <c r="A81" s="181">
        <v>76</v>
      </c>
      <c r="B81" s="469" t="s">
        <v>516</v>
      </c>
      <c r="C81" s="470"/>
      <c r="D81" s="182" t="s">
        <v>518</v>
      </c>
      <c r="E81" s="492">
        <v>14</v>
      </c>
      <c r="F81" s="493"/>
      <c r="G81" s="494">
        <v>11</v>
      </c>
      <c r="H81" s="495"/>
      <c r="I81" s="183">
        <v>3</v>
      </c>
      <c r="J81" s="185">
        <v>8</v>
      </c>
    </row>
    <row r="82" spans="1:10" ht="24.6" customHeight="1">
      <c r="A82" s="496" t="s">
        <v>5</v>
      </c>
      <c r="B82" s="497"/>
      <c r="C82" s="497"/>
      <c r="D82" s="498"/>
      <c r="E82" s="499">
        <v>2195</v>
      </c>
      <c r="F82" s="500"/>
      <c r="G82" s="501">
        <v>1406</v>
      </c>
      <c r="H82" s="502"/>
      <c r="I82" s="188">
        <v>789</v>
      </c>
      <c r="J82" s="189">
        <f>SUM(J6:J81)</f>
        <v>3415</v>
      </c>
    </row>
    <row r="83" spans="1:10" ht="16.7" customHeight="1">
      <c r="A83" s="503" t="s">
        <v>519</v>
      </c>
      <c r="B83" s="504"/>
      <c r="C83" s="504"/>
      <c r="D83" s="504"/>
      <c r="E83" s="504"/>
      <c r="F83" s="504"/>
      <c r="G83" s="504"/>
      <c r="H83" s="504"/>
      <c r="I83" s="504"/>
      <c r="J83" s="504"/>
    </row>
    <row r="84" spans="1:10" ht="12.75" customHeight="1">
      <c r="A84" s="410" t="s">
        <v>522</v>
      </c>
      <c r="B84" s="410"/>
      <c r="C84" s="410"/>
      <c r="D84" s="410"/>
      <c r="E84" s="410"/>
      <c r="F84" s="410"/>
      <c r="G84" s="410"/>
      <c r="H84" s="410"/>
      <c r="I84" s="410"/>
      <c r="J84" s="410"/>
    </row>
    <row r="85" spans="1:10">
      <c r="A85" s="190" t="s">
        <v>521</v>
      </c>
      <c r="B85" s="190"/>
      <c r="C85" s="190"/>
      <c r="D85" s="190"/>
      <c r="E85" s="190"/>
      <c r="F85" s="190"/>
      <c r="G85" s="190"/>
      <c r="H85" s="190"/>
      <c r="I85" s="190"/>
      <c r="J85" s="190"/>
    </row>
  </sheetData>
  <mergeCells count="245">
    <mergeCell ref="A82:D82"/>
    <mergeCell ref="E82:F82"/>
    <mergeCell ref="G82:H82"/>
    <mergeCell ref="A83:J83"/>
    <mergeCell ref="A84:J84"/>
    <mergeCell ref="B80:C80"/>
    <mergeCell ref="E80:F80"/>
    <mergeCell ref="G80:H80"/>
    <mergeCell ref="B81:C81"/>
    <mergeCell ref="E81:F81"/>
    <mergeCell ref="G81:H81"/>
    <mergeCell ref="B78:C78"/>
    <mergeCell ref="E78:F78"/>
    <mergeCell ref="G78:H78"/>
    <mergeCell ref="B79:C79"/>
    <mergeCell ref="E79:F79"/>
    <mergeCell ref="G79:H79"/>
    <mergeCell ref="B76:C76"/>
    <mergeCell ref="E76:F76"/>
    <mergeCell ref="G76:H76"/>
    <mergeCell ref="B77:C77"/>
    <mergeCell ref="E77:F77"/>
    <mergeCell ref="G77:H77"/>
    <mergeCell ref="B74:C74"/>
    <mergeCell ref="E74:F74"/>
    <mergeCell ref="G74:H74"/>
    <mergeCell ref="B75:C75"/>
    <mergeCell ref="E75:F75"/>
    <mergeCell ref="G75:H75"/>
    <mergeCell ref="B72:C72"/>
    <mergeCell ref="E72:F72"/>
    <mergeCell ref="G72:H72"/>
    <mergeCell ref="B73:C73"/>
    <mergeCell ref="E73:F73"/>
    <mergeCell ref="G73:H73"/>
    <mergeCell ref="B70:C70"/>
    <mergeCell ref="E70:F70"/>
    <mergeCell ref="G70:H70"/>
    <mergeCell ref="B71:C71"/>
    <mergeCell ref="E71:F71"/>
    <mergeCell ref="G71:H71"/>
    <mergeCell ref="B68:C68"/>
    <mergeCell ref="E68:F68"/>
    <mergeCell ref="G68:H68"/>
    <mergeCell ref="B69:C69"/>
    <mergeCell ref="E69:F69"/>
    <mergeCell ref="G69:H69"/>
    <mergeCell ref="B66:C66"/>
    <mergeCell ref="E66:F66"/>
    <mergeCell ref="G66:H66"/>
    <mergeCell ref="B67:C67"/>
    <mergeCell ref="E67:F67"/>
    <mergeCell ref="G67:H67"/>
    <mergeCell ref="B64:C64"/>
    <mergeCell ref="E64:F64"/>
    <mergeCell ref="G64:H64"/>
    <mergeCell ref="B65:C65"/>
    <mergeCell ref="E65:F65"/>
    <mergeCell ref="G65:H65"/>
    <mergeCell ref="B62:C62"/>
    <mergeCell ref="E62:F62"/>
    <mergeCell ref="G62:H62"/>
    <mergeCell ref="B63:C63"/>
    <mergeCell ref="E63:F63"/>
    <mergeCell ref="G63:H63"/>
    <mergeCell ref="B60:C60"/>
    <mergeCell ref="E60:F60"/>
    <mergeCell ref="G60:H60"/>
    <mergeCell ref="B61:C61"/>
    <mergeCell ref="E61:F61"/>
    <mergeCell ref="G61:H61"/>
    <mergeCell ref="B58:C58"/>
    <mergeCell ref="E58:F58"/>
    <mergeCell ref="G58:H58"/>
    <mergeCell ref="B59:C59"/>
    <mergeCell ref="E59:F59"/>
    <mergeCell ref="G59:H59"/>
    <mergeCell ref="B56:C56"/>
    <mergeCell ref="E56:F56"/>
    <mergeCell ref="G56:H56"/>
    <mergeCell ref="B57:C57"/>
    <mergeCell ref="E57:F57"/>
    <mergeCell ref="G57:H57"/>
    <mergeCell ref="B54:C54"/>
    <mergeCell ref="E54:F54"/>
    <mergeCell ref="G54:H54"/>
    <mergeCell ref="B55:C55"/>
    <mergeCell ref="E55:F55"/>
    <mergeCell ref="G55:H55"/>
    <mergeCell ref="B52:C52"/>
    <mergeCell ref="E52:F52"/>
    <mergeCell ref="G52:H52"/>
    <mergeCell ref="B53:C53"/>
    <mergeCell ref="E53:F53"/>
    <mergeCell ref="G53:H53"/>
    <mergeCell ref="B50:C50"/>
    <mergeCell ref="E50:F50"/>
    <mergeCell ref="G50:H50"/>
    <mergeCell ref="B51:C51"/>
    <mergeCell ref="E51:F51"/>
    <mergeCell ref="G51:H51"/>
    <mergeCell ref="B48:C48"/>
    <mergeCell ref="E48:F48"/>
    <mergeCell ref="G48:H48"/>
    <mergeCell ref="B49:C49"/>
    <mergeCell ref="E49:F49"/>
    <mergeCell ref="G49:H49"/>
    <mergeCell ref="B46:C46"/>
    <mergeCell ref="E46:F46"/>
    <mergeCell ref="G46:H46"/>
    <mergeCell ref="B47:C47"/>
    <mergeCell ref="E47:F47"/>
    <mergeCell ref="G47:H47"/>
    <mergeCell ref="B44:C44"/>
    <mergeCell ref="E44:F44"/>
    <mergeCell ref="G44:H44"/>
    <mergeCell ref="B45:C45"/>
    <mergeCell ref="E45:F45"/>
    <mergeCell ref="G45:H45"/>
    <mergeCell ref="B42:C42"/>
    <mergeCell ref="E42:F42"/>
    <mergeCell ref="G42:H42"/>
    <mergeCell ref="B43:C43"/>
    <mergeCell ref="E43:F43"/>
    <mergeCell ref="G43:H43"/>
    <mergeCell ref="B40:C40"/>
    <mergeCell ref="E40:F40"/>
    <mergeCell ref="G40:H40"/>
    <mergeCell ref="B41:C41"/>
    <mergeCell ref="E41:F41"/>
    <mergeCell ref="G41:H41"/>
    <mergeCell ref="B38:C38"/>
    <mergeCell ref="E38:F38"/>
    <mergeCell ref="G38:H38"/>
    <mergeCell ref="B39:C39"/>
    <mergeCell ref="E39:F39"/>
    <mergeCell ref="G39:H39"/>
    <mergeCell ref="B36:C36"/>
    <mergeCell ref="E36:F36"/>
    <mergeCell ref="G36:H36"/>
    <mergeCell ref="B37:C37"/>
    <mergeCell ref="E37:F37"/>
    <mergeCell ref="G37:H37"/>
    <mergeCell ref="B34:C34"/>
    <mergeCell ref="E34:F34"/>
    <mergeCell ref="G34:H34"/>
    <mergeCell ref="B35:C35"/>
    <mergeCell ref="E35:F35"/>
    <mergeCell ref="G35:H35"/>
    <mergeCell ref="B32:C32"/>
    <mergeCell ref="E32:F32"/>
    <mergeCell ref="G32:H32"/>
    <mergeCell ref="B33:C33"/>
    <mergeCell ref="E33:F33"/>
    <mergeCell ref="G33:H33"/>
    <mergeCell ref="B30:C30"/>
    <mergeCell ref="E30:F30"/>
    <mergeCell ref="G30:H30"/>
    <mergeCell ref="B31:C31"/>
    <mergeCell ref="E31:F31"/>
    <mergeCell ref="G31:H31"/>
    <mergeCell ref="B28:C28"/>
    <mergeCell ref="E28:F28"/>
    <mergeCell ref="G28:H28"/>
    <mergeCell ref="B29:C29"/>
    <mergeCell ref="E29:F29"/>
    <mergeCell ref="G29:H29"/>
    <mergeCell ref="B26:C26"/>
    <mergeCell ref="E26:F26"/>
    <mergeCell ref="G26:H26"/>
    <mergeCell ref="B27:C27"/>
    <mergeCell ref="E27:F27"/>
    <mergeCell ref="G27:H27"/>
    <mergeCell ref="B24:C24"/>
    <mergeCell ref="E24:F24"/>
    <mergeCell ref="G24:H24"/>
    <mergeCell ref="B25:C25"/>
    <mergeCell ref="E25:F25"/>
    <mergeCell ref="G25:H25"/>
    <mergeCell ref="B22:C22"/>
    <mergeCell ref="E22:F22"/>
    <mergeCell ref="G22:H22"/>
    <mergeCell ref="B23:C23"/>
    <mergeCell ref="E23:F23"/>
    <mergeCell ref="G23:H23"/>
    <mergeCell ref="B20:C20"/>
    <mergeCell ref="E20:F20"/>
    <mergeCell ref="G20:H20"/>
    <mergeCell ref="B21:C21"/>
    <mergeCell ref="E21:F21"/>
    <mergeCell ref="G21:H21"/>
    <mergeCell ref="B18:C18"/>
    <mergeCell ref="E18:F18"/>
    <mergeCell ref="G18:H18"/>
    <mergeCell ref="B19:C19"/>
    <mergeCell ref="E19:F19"/>
    <mergeCell ref="G19:H19"/>
    <mergeCell ref="B16:C16"/>
    <mergeCell ref="E16:F16"/>
    <mergeCell ref="G16:H16"/>
    <mergeCell ref="B17:C17"/>
    <mergeCell ref="E17:F17"/>
    <mergeCell ref="G17:H17"/>
    <mergeCell ref="B14:C14"/>
    <mergeCell ref="E14:F14"/>
    <mergeCell ref="G14:H14"/>
    <mergeCell ref="B15:C15"/>
    <mergeCell ref="E15:F15"/>
    <mergeCell ref="G15:H15"/>
    <mergeCell ref="B12:C12"/>
    <mergeCell ref="E12:F12"/>
    <mergeCell ref="G12:H12"/>
    <mergeCell ref="B13:C13"/>
    <mergeCell ref="E13:F13"/>
    <mergeCell ref="G13:H13"/>
    <mergeCell ref="B10:C10"/>
    <mergeCell ref="E10:F10"/>
    <mergeCell ref="G10:H10"/>
    <mergeCell ref="B11:C11"/>
    <mergeCell ref="E11:F11"/>
    <mergeCell ref="G11:H11"/>
    <mergeCell ref="B8:C8"/>
    <mergeCell ref="E8:F8"/>
    <mergeCell ref="G8:H8"/>
    <mergeCell ref="B9:C9"/>
    <mergeCell ref="E9:F9"/>
    <mergeCell ref="G9:H9"/>
    <mergeCell ref="J4:J5"/>
    <mergeCell ref="G5:H5"/>
    <mergeCell ref="B6:C6"/>
    <mergeCell ref="E6:F6"/>
    <mergeCell ref="G6:H6"/>
    <mergeCell ref="B7:C7"/>
    <mergeCell ref="E7:F7"/>
    <mergeCell ref="G7:H7"/>
    <mergeCell ref="A1:J1"/>
    <mergeCell ref="F2:J2"/>
    <mergeCell ref="A3:B3"/>
    <mergeCell ref="C3:G3"/>
    <mergeCell ref="H3:J3"/>
    <mergeCell ref="A4:A5"/>
    <mergeCell ref="B4:C5"/>
    <mergeCell ref="D4:D5"/>
    <mergeCell ref="E4:F5"/>
    <mergeCell ref="G4:I4"/>
  </mergeCells>
  <pageMargins left="0.7" right="0.7" top="0.75" bottom="0.75" header="0.3" footer="0.3"/>
  <pageSetup scale="7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977BA-A963-4952-AD40-150BD2354DE4}">
  <dimension ref="B1:Z113"/>
  <sheetViews>
    <sheetView showGridLines="0" showOutlineSymbols="0" topLeftCell="A98" zoomScaleNormal="100" zoomScaleSheetLayoutView="80" workbookViewId="0">
      <selection activeCell="L97" sqref="L97"/>
    </sheetView>
  </sheetViews>
  <sheetFormatPr baseColWidth="10" defaultColWidth="11.5" defaultRowHeight="12.75" customHeight="1"/>
  <cols>
    <col min="1" max="1" width="2.6640625" style="9" customWidth="1"/>
    <col min="2" max="2" width="1.33203125" style="9" customWidth="1"/>
    <col min="3" max="3" width="5.33203125" style="9" customWidth="1"/>
    <col min="4" max="4" width="1.33203125" style="9" customWidth="1"/>
    <col min="5" max="5" width="8" style="9" customWidth="1"/>
    <col min="6" max="6" width="9.5" style="9" customWidth="1"/>
    <col min="7" max="7" width="19.83203125" style="9" customWidth="1"/>
    <col min="8" max="8" width="1.33203125" style="9" customWidth="1"/>
    <col min="9" max="9" width="18.6640625" style="9" customWidth="1"/>
    <col min="10" max="10" width="14.6640625" style="9" customWidth="1"/>
    <col min="11" max="11" width="1.33203125" style="9" customWidth="1"/>
    <col min="12" max="12" width="23.6640625" style="9" customWidth="1"/>
    <col min="13" max="13" width="1.33203125" style="9" customWidth="1"/>
    <col min="14" max="15" width="14.6640625" style="9" customWidth="1"/>
    <col min="16" max="16" width="12.33203125" style="9" customWidth="1"/>
    <col min="17" max="17" width="5.33203125" style="9" customWidth="1"/>
    <col min="18" max="18" width="8" style="9" customWidth="1"/>
    <col min="19" max="19" width="7.1640625" style="9" customWidth="1"/>
    <col min="20" max="20" width="4.83203125" style="9" customWidth="1"/>
    <col min="21" max="21" width="1.33203125" style="9" customWidth="1"/>
    <col min="22" max="22" width="6.6640625" style="9" customWidth="1"/>
    <col min="23" max="23" width="7.1640625" style="9" customWidth="1"/>
    <col min="24" max="24" width="3.1640625" style="9" customWidth="1"/>
    <col min="25" max="25" width="14.6640625" style="9" customWidth="1"/>
    <col min="26" max="256" width="8" style="9" customWidth="1"/>
    <col min="257" max="257" width="2.6640625" style="9" customWidth="1"/>
    <col min="258" max="258" width="1.33203125" style="9" customWidth="1"/>
    <col min="259" max="259" width="5.33203125" style="9" customWidth="1"/>
    <col min="260" max="260" width="1.33203125" style="9" customWidth="1"/>
    <col min="261" max="261" width="8" style="9" customWidth="1"/>
    <col min="262" max="262" width="9.5" style="9" customWidth="1"/>
    <col min="263" max="263" width="19.83203125" style="9" customWidth="1"/>
    <col min="264" max="264" width="1.33203125" style="9" customWidth="1"/>
    <col min="265" max="265" width="18.6640625" style="9" customWidth="1"/>
    <col min="266" max="266" width="14.6640625" style="9" customWidth="1"/>
    <col min="267" max="267" width="1.33203125" style="9" customWidth="1"/>
    <col min="268" max="268" width="23.6640625" style="9" customWidth="1"/>
    <col min="269" max="269" width="1.33203125" style="9" customWidth="1"/>
    <col min="270" max="271" width="14.6640625" style="9" customWidth="1"/>
    <col min="272" max="272" width="9.33203125" style="9" customWidth="1"/>
    <col min="273" max="273" width="5.33203125" style="9" customWidth="1"/>
    <col min="274" max="274" width="8" style="9" customWidth="1"/>
    <col min="275" max="275" width="7.1640625" style="9" customWidth="1"/>
    <col min="276" max="276" width="4.83203125" style="9" customWidth="1"/>
    <col min="277" max="277" width="1.33203125" style="9" customWidth="1"/>
    <col min="278" max="278" width="2.6640625" style="9" customWidth="1"/>
    <col min="279" max="279" width="7.1640625" style="9" customWidth="1"/>
    <col min="280" max="280" width="3.1640625" style="9" customWidth="1"/>
    <col min="281" max="281" width="14.6640625" style="9" customWidth="1"/>
    <col min="282" max="512" width="8" style="9" customWidth="1"/>
    <col min="513" max="513" width="2.6640625" style="9" customWidth="1"/>
    <col min="514" max="514" width="1.33203125" style="9" customWidth="1"/>
    <col min="515" max="515" width="5.33203125" style="9" customWidth="1"/>
    <col min="516" max="516" width="1.33203125" style="9" customWidth="1"/>
    <col min="517" max="517" width="8" style="9" customWidth="1"/>
    <col min="518" max="518" width="9.5" style="9" customWidth="1"/>
    <col min="519" max="519" width="19.83203125" style="9" customWidth="1"/>
    <col min="520" max="520" width="1.33203125" style="9" customWidth="1"/>
    <col min="521" max="521" width="18.6640625" style="9" customWidth="1"/>
    <col min="522" max="522" width="14.6640625" style="9" customWidth="1"/>
    <col min="523" max="523" width="1.33203125" style="9" customWidth="1"/>
    <col min="524" max="524" width="23.6640625" style="9" customWidth="1"/>
    <col min="525" max="525" width="1.33203125" style="9" customWidth="1"/>
    <col min="526" max="527" width="14.6640625" style="9" customWidth="1"/>
    <col min="528" max="528" width="9.33203125" style="9" customWidth="1"/>
    <col min="529" max="529" width="5.33203125" style="9" customWidth="1"/>
    <col min="530" max="530" width="8" style="9" customWidth="1"/>
    <col min="531" max="531" width="7.1640625" style="9" customWidth="1"/>
    <col min="532" max="532" width="4.83203125" style="9" customWidth="1"/>
    <col min="533" max="533" width="1.33203125" style="9" customWidth="1"/>
    <col min="534" max="534" width="2.6640625" style="9" customWidth="1"/>
    <col min="535" max="535" width="7.1640625" style="9" customWidth="1"/>
    <col min="536" max="536" width="3.1640625" style="9" customWidth="1"/>
    <col min="537" max="537" width="14.6640625" style="9" customWidth="1"/>
    <col min="538" max="768" width="8" style="9" customWidth="1"/>
    <col min="769" max="769" width="2.6640625" style="9" customWidth="1"/>
    <col min="770" max="770" width="1.33203125" style="9" customWidth="1"/>
    <col min="771" max="771" width="5.33203125" style="9" customWidth="1"/>
    <col min="772" max="772" width="1.33203125" style="9" customWidth="1"/>
    <col min="773" max="773" width="8" style="9" customWidth="1"/>
    <col min="774" max="774" width="9.5" style="9" customWidth="1"/>
    <col min="775" max="775" width="19.83203125" style="9" customWidth="1"/>
    <col min="776" max="776" width="1.33203125" style="9" customWidth="1"/>
    <col min="777" max="777" width="18.6640625" style="9" customWidth="1"/>
    <col min="778" max="778" width="14.6640625" style="9" customWidth="1"/>
    <col min="779" max="779" width="1.33203125" style="9" customWidth="1"/>
    <col min="780" max="780" width="23.6640625" style="9" customWidth="1"/>
    <col min="781" max="781" width="1.33203125" style="9" customWidth="1"/>
    <col min="782" max="783" width="14.6640625" style="9" customWidth="1"/>
    <col min="784" max="784" width="9.33203125" style="9" customWidth="1"/>
    <col min="785" max="785" width="5.33203125" style="9" customWidth="1"/>
    <col min="786" max="786" width="8" style="9" customWidth="1"/>
    <col min="787" max="787" width="7.1640625" style="9" customWidth="1"/>
    <col min="788" max="788" width="4.83203125" style="9" customWidth="1"/>
    <col min="789" max="789" width="1.33203125" style="9" customWidth="1"/>
    <col min="790" max="790" width="2.6640625" style="9" customWidth="1"/>
    <col min="791" max="791" width="7.1640625" style="9" customWidth="1"/>
    <col min="792" max="792" width="3.1640625" style="9" customWidth="1"/>
    <col min="793" max="793" width="14.6640625" style="9" customWidth="1"/>
    <col min="794" max="1024" width="8" style="9" customWidth="1"/>
    <col min="1025" max="1025" width="2.6640625" style="9" customWidth="1"/>
    <col min="1026" max="1026" width="1.33203125" style="9" customWidth="1"/>
    <col min="1027" max="1027" width="5.33203125" style="9" customWidth="1"/>
    <col min="1028" max="1028" width="1.33203125" style="9" customWidth="1"/>
    <col min="1029" max="1029" width="8" style="9" customWidth="1"/>
    <col min="1030" max="1030" width="9.5" style="9" customWidth="1"/>
    <col min="1031" max="1031" width="19.83203125" style="9" customWidth="1"/>
    <col min="1032" max="1032" width="1.33203125" style="9" customWidth="1"/>
    <col min="1033" max="1033" width="18.6640625" style="9" customWidth="1"/>
    <col min="1034" max="1034" width="14.6640625" style="9" customWidth="1"/>
    <col min="1035" max="1035" width="1.33203125" style="9" customWidth="1"/>
    <col min="1036" max="1036" width="23.6640625" style="9" customWidth="1"/>
    <col min="1037" max="1037" width="1.33203125" style="9" customWidth="1"/>
    <col min="1038" max="1039" width="14.6640625" style="9" customWidth="1"/>
    <col min="1040" max="1040" width="9.33203125" style="9" customWidth="1"/>
    <col min="1041" max="1041" width="5.33203125" style="9" customWidth="1"/>
    <col min="1042" max="1042" width="8" style="9" customWidth="1"/>
    <col min="1043" max="1043" width="7.1640625" style="9" customWidth="1"/>
    <col min="1044" max="1044" width="4.83203125" style="9" customWidth="1"/>
    <col min="1045" max="1045" width="1.33203125" style="9" customWidth="1"/>
    <col min="1046" max="1046" width="2.6640625" style="9" customWidth="1"/>
    <col min="1047" max="1047" width="7.1640625" style="9" customWidth="1"/>
    <col min="1048" max="1048" width="3.1640625" style="9" customWidth="1"/>
    <col min="1049" max="1049" width="14.6640625" style="9" customWidth="1"/>
    <col min="1050" max="1280" width="8" style="9" customWidth="1"/>
    <col min="1281" max="1281" width="2.6640625" style="9" customWidth="1"/>
    <col min="1282" max="1282" width="1.33203125" style="9" customWidth="1"/>
    <col min="1283" max="1283" width="5.33203125" style="9" customWidth="1"/>
    <col min="1284" max="1284" width="1.33203125" style="9" customWidth="1"/>
    <col min="1285" max="1285" width="8" style="9" customWidth="1"/>
    <col min="1286" max="1286" width="9.5" style="9" customWidth="1"/>
    <col min="1287" max="1287" width="19.83203125" style="9" customWidth="1"/>
    <col min="1288" max="1288" width="1.33203125" style="9" customWidth="1"/>
    <col min="1289" max="1289" width="18.6640625" style="9" customWidth="1"/>
    <col min="1290" max="1290" width="14.6640625" style="9" customWidth="1"/>
    <col min="1291" max="1291" width="1.33203125" style="9" customWidth="1"/>
    <col min="1292" max="1292" width="23.6640625" style="9" customWidth="1"/>
    <col min="1293" max="1293" width="1.33203125" style="9" customWidth="1"/>
    <col min="1294" max="1295" width="14.6640625" style="9" customWidth="1"/>
    <col min="1296" max="1296" width="9.33203125" style="9" customWidth="1"/>
    <col min="1297" max="1297" width="5.33203125" style="9" customWidth="1"/>
    <col min="1298" max="1298" width="8" style="9" customWidth="1"/>
    <col min="1299" max="1299" width="7.1640625" style="9" customWidth="1"/>
    <col min="1300" max="1300" width="4.83203125" style="9" customWidth="1"/>
    <col min="1301" max="1301" width="1.33203125" style="9" customWidth="1"/>
    <col min="1302" max="1302" width="2.6640625" style="9" customWidth="1"/>
    <col min="1303" max="1303" width="7.1640625" style="9" customWidth="1"/>
    <col min="1304" max="1304" width="3.1640625" style="9" customWidth="1"/>
    <col min="1305" max="1305" width="14.6640625" style="9" customWidth="1"/>
    <col min="1306" max="1536" width="8" style="9" customWidth="1"/>
    <col min="1537" max="1537" width="2.6640625" style="9" customWidth="1"/>
    <col min="1538" max="1538" width="1.33203125" style="9" customWidth="1"/>
    <col min="1539" max="1539" width="5.33203125" style="9" customWidth="1"/>
    <col min="1540" max="1540" width="1.33203125" style="9" customWidth="1"/>
    <col min="1541" max="1541" width="8" style="9" customWidth="1"/>
    <col min="1542" max="1542" width="9.5" style="9" customWidth="1"/>
    <col min="1543" max="1543" width="19.83203125" style="9" customWidth="1"/>
    <col min="1544" max="1544" width="1.33203125" style="9" customWidth="1"/>
    <col min="1545" max="1545" width="18.6640625" style="9" customWidth="1"/>
    <col min="1546" max="1546" width="14.6640625" style="9" customWidth="1"/>
    <col min="1547" max="1547" width="1.33203125" style="9" customWidth="1"/>
    <col min="1548" max="1548" width="23.6640625" style="9" customWidth="1"/>
    <col min="1549" max="1549" width="1.33203125" style="9" customWidth="1"/>
    <col min="1550" max="1551" width="14.6640625" style="9" customWidth="1"/>
    <col min="1552" max="1552" width="9.33203125" style="9" customWidth="1"/>
    <col min="1553" max="1553" width="5.33203125" style="9" customWidth="1"/>
    <col min="1554" max="1554" width="8" style="9" customWidth="1"/>
    <col min="1555" max="1555" width="7.1640625" style="9" customWidth="1"/>
    <col min="1556" max="1556" width="4.83203125" style="9" customWidth="1"/>
    <col min="1557" max="1557" width="1.33203125" style="9" customWidth="1"/>
    <col min="1558" max="1558" width="2.6640625" style="9" customWidth="1"/>
    <col min="1559" max="1559" width="7.1640625" style="9" customWidth="1"/>
    <col min="1560" max="1560" width="3.1640625" style="9" customWidth="1"/>
    <col min="1561" max="1561" width="14.6640625" style="9" customWidth="1"/>
    <col min="1562" max="1792" width="8" style="9" customWidth="1"/>
    <col min="1793" max="1793" width="2.6640625" style="9" customWidth="1"/>
    <col min="1794" max="1794" width="1.33203125" style="9" customWidth="1"/>
    <col min="1795" max="1795" width="5.33203125" style="9" customWidth="1"/>
    <col min="1796" max="1796" width="1.33203125" style="9" customWidth="1"/>
    <col min="1797" max="1797" width="8" style="9" customWidth="1"/>
    <col min="1798" max="1798" width="9.5" style="9" customWidth="1"/>
    <col min="1799" max="1799" width="19.83203125" style="9" customWidth="1"/>
    <col min="1800" max="1800" width="1.33203125" style="9" customWidth="1"/>
    <col min="1801" max="1801" width="18.6640625" style="9" customWidth="1"/>
    <col min="1802" max="1802" width="14.6640625" style="9" customWidth="1"/>
    <col min="1803" max="1803" width="1.33203125" style="9" customWidth="1"/>
    <col min="1804" max="1804" width="23.6640625" style="9" customWidth="1"/>
    <col min="1805" max="1805" width="1.33203125" style="9" customWidth="1"/>
    <col min="1806" max="1807" width="14.6640625" style="9" customWidth="1"/>
    <col min="1808" max="1808" width="9.33203125" style="9" customWidth="1"/>
    <col min="1809" max="1809" width="5.33203125" style="9" customWidth="1"/>
    <col min="1810" max="1810" width="8" style="9" customWidth="1"/>
    <col min="1811" max="1811" width="7.1640625" style="9" customWidth="1"/>
    <col min="1812" max="1812" width="4.83203125" style="9" customWidth="1"/>
    <col min="1813" max="1813" width="1.33203125" style="9" customWidth="1"/>
    <col min="1814" max="1814" width="2.6640625" style="9" customWidth="1"/>
    <col min="1815" max="1815" width="7.1640625" style="9" customWidth="1"/>
    <col min="1816" max="1816" width="3.1640625" style="9" customWidth="1"/>
    <col min="1817" max="1817" width="14.6640625" style="9" customWidth="1"/>
    <col min="1818" max="2048" width="8" style="9" customWidth="1"/>
    <col min="2049" max="2049" width="2.6640625" style="9" customWidth="1"/>
    <col min="2050" max="2050" width="1.33203125" style="9" customWidth="1"/>
    <col min="2051" max="2051" width="5.33203125" style="9" customWidth="1"/>
    <col min="2052" max="2052" width="1.33203125" style="9" customWidth="1"/>
    <col min="2053" max="2053" width="8" style="9" customWidth="1"/>
    <col min="2054" max="2054" width="9.5" style="9" customWidth="1"/>
    <col min="2055" max="2055" width="19.83203125" style="9" customWidth="1"/>
    <col min="2056" max="2056" width="1.33203125" style="9" customWidth="1"/>
    <col min="2057" max="2057" width="18.6640625" style="9" customWidth="1"/>
    <col min="2058" max="2058" width="14.6640625" style="9" customWidth="1"/>
    <col min="2059" max="2059" width="1.33203125" style="9" customWidth="1"/>
    <col min="2060" max="2060" width="23.6640625" style="9" customWidth="1"/>
    <col min="2061" max="2061" width="1.33203125" style="9" customWidth="1"/>
    <col min="2062" max="2063" width="14.6640625" style="9" customWidth="1"/>
    <col min="2064" max="2064" width="9.33203125" style="9" customWidth="1"/>
    <col min="2065" max="2065" width="5.33203125" style="9" customWidth="1"/>
    <col min="2066" max="2066" width="8" style="9" customWidth="1"/>
    <col min="2067" max="2067" width="7.1640625" style="9" customWidth="1"/>
    <col min="2068" max="2068" width="4.83203125" style="9" customWidth="1"/>
    <col min="2069" max="2069" width="1.33203125" style="9" customWidth="1"/>
    <col min="2070" max="2070" width="2.6640625" style="9" customWidth="1"/>
    <col min="2071" max="2071" width="7.1640625" style="9" customWidth="1"/>
    <col min="2072" max="2072" width="3.1640625" style="9" customWidth="1"/>
    <col min="2073" max="2073" width="14.6640625" style="9" customWidth="1"/>
    <col min="2074" max="2304" width="8" style="9" customWidth="1"/>
    <col min="2305" max="2305" width="2.6640625" style="9" customWidth="1"/>
    <col min="2306" max="2306" width="1.33203125" style="9" customWidth="1"/>
    <col min="2307" max="2307" width="5.33203125" style="9" customWidth="1"/>
    <col min="2308" max="2308" width="1.33203125" style="9" customWidth="1"/>
    <col min="2309" max="2309" width="8" style="9" customWidth="1"/>
    <col min="2310" max="2310" width="9.5" style="9" customWidth="1"/>
    <col min="2311" max="2311" width="19.83203125" style="9" customWidth="1"/>
    <col min="2312" max="2312" width="1.33203125" style="9" customWidth="1"/>
    <col min="2313" max="2313" width="18.6640625" style="9" customWidth="1"/>
    <col min="2314" max="2314" width="14.6640625" style="9" customWidth="1"/>
    <col min="2315" max="2315" width="1.33203125" style="9" customWidth="1"/>
    <col min="2316" max="2316" width="23.6640625" style="9" customWidth="1"/>
    <col min="2317" max="2317" width="1.33203125" style="9" customWidth="1"/>
    <col min="2318" max="2319" width="14.6640625" style="9" customWidth="1"/>
    <col min="2320" max="2320" width="9.33203125" style="9" customWidth="1"/>
    <col min="2321" max="2321" width="5.33203125" style="9" customWidth="1"/>
    <col min="2322" max="2322" width="8" style="9" customWidth="1"/>
    <col min="2323" max="2323" width="7.1640625" style="9" customWidth="1"/>
    <col min="2324" max="2324" width="4.83203125" style="9" customWidth="1"/>
    <col min="2325" max="2325" width="1.33203125" style="9" customWidth="1"/>
    <col min="2326" max="2326" width="2.6640625" style="9" customWidth="1"/>
    <col min="2327" max="2327" width="7.1640625" style="9" customWidth="1"/>
    <col min="2328" max="2328" width="3.1640625" style="9" customWidth="1"/>
    <col min="2329" max="2329" width="14.6640625" style="9" customWidth="1"/>
    <col min="2330" max="2560" width="8" style="9" customWidth="1"/>
    <col min="2561" max="2561" width="2.6640625" style="9" customWidth="1"/>
    <col min="2562" max="2562" width="1.33203125" style="9" customWidth="1"/>
    <col min="2563" max="2563" width="5.33203125" style="9" customWidth="1"/>
    <col min="2564" max="2564" width="1.33203125" style="9" customWidth="1"/>
    <col min="2565" max="2565" width="8" style="9" customWidth="1"/>
    <col min="2566" max="2566" width="9.5" style="9" customWidth="1"/>
    <col min="2567" max="2567" width="19.83203125" style="9" customWidth="1"/>
    <col min="2568" max="2568" width="1.33203125" style="9" customWidth="1"/>
    <col min="2569" max="2569" width="18.6640625" style="9" customWidth="1"/>
    <col min="2570" max="2570" width="14.6640625" style="9" customWidth="1"/>
    <col min="2571" max="2571" width="1.33203125" style="9" customWidth="1"/>
    <col min="2572" max="2572" width="23.6640625" style="9" customWidth="1"/>
    <col min="2573" max="2573" width="1.33203125" style="9" customWidth="1"/>
    <col min="2574" max="2575" width="14.6640625" style="9" customWidth="1"/>
    <col min="2576" max="2576" width="9.33203125" style="9" customWidth="1"/>
    <col min="2577" max="2577" width="5.33203125" style="9" customWidth="1"/>
    <col min="2578" max="2578" width="8" style="9" customWidth="1"/>
    <col min="2579" max="2579" width="7.1640625" style="9" customWidth="1"/>
    <col min="2580" max="2580" width="4.83203125" style="9" customWidth="1"/>
    <col min="2581" max="2581" width="1.33203125" style="9" customWidth="1"/>
    <col min="2582" max="2582" width="2.6640625" style="9" customWidth="1"/>
    <col min="2583" max="2583" width="7.1640625" style="9" customWidth="1"/>
    <col min="2584" max="2584" width="3.1640625" style="9" customWidth="1"/>
    <col min="2585" max="2585" width="14.6640625" style="9" customWidth="1"/>
    <col min="2586" max="2816" width="8" style="9" customWidth="1"/>
    <col min="2817" max="2817" width="2.6640625" style="9" customWidth="1"/>
    <col min="2818" max="2818" width="1.33203125" style="9" customWidth="1"/>
    <col min="2819" max="2819" width="5.33203125" style="9" customWidth="1"/>
    <col min="2820" max="2820" width="1.33203125" style="9" customWidth="1"/>
    <col min="2821" max="2821" width="8" style="9" customWidth="1"/>
    <col min="2822" max="2822" width="9.5" style="9" customWidth="1"/>
    <col min="2823" max="2823" width="19.83203125" style="9" customWidth="1"/>
    <col min="2824" max="2824" width="1.33203125" style="9" customWidth="1"/>
    <col min="2825" max="2825" width="18.6640625" style="9" customWidth="1"/>
    <col min="2826" max="2826" width="14.6640625" style="9" customWidth="1"/>
    <col min="2827" max="2827" width="1.33203125" style="9" customWidth="1"/>
    <col min="2828" max="2828" width="23.6640625" style="9" customWidth="1"/>
    <col min="2829" max="2829" width="1.33203125" style="9" customWidth="1"/>
    <col min="2830" max="2831" width="14.6640625" style="9" customWidth="1"/>
    <col min="2832" max="2832" width="9.33203125" style="9" customWidth="1"/>
    <col min="2833" max="2833" width="5.33203125" style="9" customWidth="1"/>
    <col min="2834" max="2834" width="8" style="9" customWidth="1"/>
    <col min="2835" max="2835" width="7.1640625" style="9" customWidth="1"/>
    <col min="2836" max="2836" width="4.83203125" style="9" customWidth="1"/>
    <col min="2837" max="2837" width="1.33203125" style="9" customWidth="1"/>
    <col min="2838" max="2838" width="2.6640625" style="9" customWidth="1"/>
    <col min="2839" max="2839" width="7.1640625" style="9" customWidth="1"/>
    <col min="2840" max="2840" width="3.1640625" style="9" customWidth="1"/>
    <col min="2841" max="2841" width="14.6640625" style="9" customWidth="1"/>
    <col min="2842" max="3072" width="8" style="9" customWidth="1"/>
    <col min="3073" max="3073" width="2.6640625" style="9" customWidth="1"/>
    <col min="3074" max="3074" width="1.33203125" style="9" customWidth="1"/>
    <col min="3075" max="3075" width="5.33203125" style="9" customWidth="1"/>
    <col min="3076" max="3076" width="1.33203125" style="9" customWidth="1"/>
    <col min="3077" max="3077" width="8" style="9" customWidth="1"/>
    <col min="3078" max="3078" width="9.5" style="9" customWidth="1"/>
    <col min="3079" max="3079" width="19.83203125" style="9" customWidth="1"/>
    <col min="3080" max="3080" width="1.33203125" style="9" customWidth="1"/>
    <col min="3081" max="3081" width="18.6640625" style="9" customWidth="1"/>
    <col min="3082" max="3082" width="14.6640625" style="9" customWidth="1"/>
    <col min="3083" max="3083" width="1.33203125" style="9" customWidth="1"/>
    <col min="3084" max="3084" width="23.6640625" style="9" customWidth="1"/>
    <col min="3085" max="3085" width="1.33203125" style="9" customWidth="1"/>
    <col min="3086" max="3087" width="14.6640625" style="9" customWidth="1"/>
    <col min="3088" max="3088" width="9.33203125" style="9" customWidth="1"/>
    <col min="3089" max="3089" width="5.33203125" style="9" customWidth="1"/>
    <col min="3090" max="3090" width="8" style="9" customWidth="1"/>
    <col min="3091" max="3091" width="7.1640625" style="9" customWidth="1"/>
    <col min="3092" max="3092" width="4.83203125" style="9" customWidth="1"/>
    <col min="3093" max="3093" width="1.33203125" style="9" customWidth="1"/>
    <col min="3094" max="3094" width="2.6640625" style="9" customWidth="1"/>
    <col min="3095" max="3095" width="7.1640625" style="9" customWidth="1"/>
    <col min="3096" max="3096" width="3.1640625" style="9" customWidth="1"/>
    <col min="3097" max="3097" width="14.6640625" style="9" customWidth="1"/>
    <col min="3098" max="3328" width="8" style="9" customWidth="1"/>
    <col min="3329" max="3329" width="2.6640625" style="9" customWidth="1"/>
    <col min="3330" max="3330" width="1.33203125" style="9" customWidth="1"/>
    <col min="3331" max="3331" width="5.33203125" style="9" customWidth="1"/>
    <col min="3332" max="3332" width="1.33203125" style="9" customWidth="1"/>
    <col min="3333" max="3333" width="8" style="9" customWidth="1"/>
    <col min="3334" max="3334" width="9.5" style="9" customWidth="1"/>
    <col min="3335" max="3335" width="19.83203125" style="9" customWidth="1"/>
    <col min="3336" max="3336" width="1.33203125" style="9" customWidth="1"/>
    <col min="3337" max="3337" width="18.6640625" style="9" customWidth="1"/>
    <col min="3338" max="3338" width="14.6640625" style="9" customWidth="1"/>
    <col min="3339" max="3339" width="1.33203125" style="9" customWidth="1"/>
    <col min="3340" max="3340" width="23.6640625" style="9" customWidth="1"/>
    <col min="3341" max="3341" width="1.33203125" style="9" customWidth="1"/>
    <col min="3342" max="3343" width="14.6640625" style="9" customWidth="1"/>
    <col min="3344" max="3344" width="9.33203125" style="9" customWidth="1"/>
    <col min="3345" max="3345" width="5.33203125" style="9" customWidth="1"/>
    <col min="3346" max="3346" width="8" style="9" customWidth="1"/>
    <col min="3347" max="3347" width="7.1640625" style="9" customWidth="1"/>
    <col min="3348" max="3348" width="4.83203125" style="9" customWidth="1"/>
    <col min="3349" max="3349" width="1.33203125" style="9" customWidth="1"/>
    <col min="3350" max="3350" width="2.6640625" style="9" customWidth="1"/>
    <col min="3351" max="3351" width="7.1640625" style="9" customWidth="1"/>
    <col min="3352" max="3352" width="3.1640625" style="9" customWidth="1"/>
    <col min="3353" max="3353" width="14.6640625" style="9" customWidth="1"/>
    <col min="3354" max="3584" width="8" style="9" customWidth="1"/>
    <col min="3585" max="3585" width="2.6640625" style="9" customWidth="1"/>
    <col min="3586" max="3586" width="1.33203125" style="9" customWidth="1"/>
    <col min="3587" max="3587" width="5.33203125" style="9" customWidth="1"/>
    <col min="3588" max="3588" width="1.33203125" style="9" customWidth="1"/>
    <col min="3589" max="3589" width="8" style="9" customWidth="1"/>
    <col min="3590" max="3590" width="9.5" style="9" customWidth="1"/>
    <col min="3591" max="3591" width="19.83203125" style="9" customWidth="1"/>
    <col min="3592" max="3592" width="1.33203125" style="9" customWidth="1"/>
    <col min="3593" max="3593" width="18.6640625" style="9" customWidth="1"/>
    <col min="3594" max="3594" width="14.6640625" style="9" customWidth="1"/>
    <col min="3595" max="3595" width="1.33203125" style="9" customWidth="1"/>
    <col min="3596" max="3596" width="23.6640625" style="9" customWidth="1"/>
    <col min="3597" max="3597" width="1.33203125" style="9" customWidth="1"/>
    <col min="3598" max="3599" width="14.6640625" style="9" customWidth="1"/>
    <col min="3600" max="3600" width="9.33203125" style="9" customWidth="1"/>
    <col min="3601" max="3601" width="5.33203125" style="9" customWidth="1"/>
    <col min="3602" max="3602" width="8" style="9" customWidth="1"/>
    <col min="3603" max="3603" width="7.1640625" style="9" customWidth="1"/>
    <col min="3604" max="3604" width="4.83203125" style="9" customWidth="1"/>
    <col min="3605" max="3605" width="1.33203125" style="9" customWidth="1"/>
    <col min="3606" max="3606" width="2.6640625" style="9" customWidth="1"/>
    <col min="3607" max="3607" width="7.1640625" style="9" customWidth="1"/>
    <col min="3608" max="3608" width="3.1640625" style="9" customWidth="1"/>
    <col min="3609" max="3609" width="14.6640625" style="9" customWidth="1"/>
    <col min="3610" max="3840" width="8" style="9" customWidth="1"/>
    <col min="3841" max="3841" width="2.6640625" style="9" customWidth="1"/>
    <col min="3842" max="3842" width="1.33203125" style="9" customWidth="1"/>
    <col min="3843" max="3843" width="5.33203125" style="9" customWidth="1"/>
    <col min="3844" max="3844" width="1.33203125" style="9" customWidth="1"/>
    <col min="3845" max="3845" width="8" style="9" customWidth="1"/>
    <col min="3846" max="3846" width="9.5" style="9" customWidth="1"/>
    <col min="3847" max="3847" width="19.83203125" style="9" customWidth="1"/>
    <col min="3848" max="3848" width="1.33203125" style="9" customWidth="1"/>
    <col min="3849" max="3849" width="18.6640625" style="9" customWidth="1"/>
    <col min="3850" max="3850" width="14.6640625" style="9" customWidth="1"/>
    <col min="3851" max="3851" width="1.33203125" style="9" customWidth="1"/>
    <col min="3852" max="3852" width="23.6640625" style="9" customWidth="1"/>
    <col min="3853" max="3853" width="1.33203125" style="9" customWidth="1"/>
    <col min="3854" max="3855" width="14.6640625" style="9" customWidth="1"/>
    <col min="3856" max="3856" width="9.33203125" style="9" customWidth="1"/>
    <col min="3857" max="3857" width="5.33203125" style="9" customWidth="1"/>
    <col min="3858" max="3858" width="8" style="9" customWidth="1"/>
    <col min="3859" max="3859" width="7.1640625" style="9" customWidth="1"/>
    <col min="3860" max="3860" width="4.83203125" style="9" customWidth="1"/>
    <col min="3861" max="3861" width="1.33203125" style="9" customWidth="1"/>
    <col min="3862" max="3862" width="2.6640625" style="9" customWidth="1"/>
    <col min="3863" max="3863" width="7.1640625" style="9" customWidth="1"/>
    <col min="3864" max="3864" width="3.1640625" style="9" customWidth="1"/>
    <col min="3865" max="3865" width="14.6640625" style="9" customWidth="1"/>
    <col min="3866" max="4096" width="8" style="9" customWidth="1"/>
    <col min="4097" max="4097" width="2.6640625" style="9" customWidth="1"/>
    <col min="4098" max="4098" width="1.33203125" style="9" customWidth="1"/>
    <col min="4099" max="4099" width="5.33203125" style="9" customWidth="1"/>
    <col min="4100" max="4100" width="1.33203125" style="9" customWidth="1"/>
    <col min="4101" max="4101" width="8" style="9" customWidth="1"/>
    <col min="4102" max="4102" width="9.5" style="9" customWidth="1"/>
    <col min="4103" max="4103" width="19.83203125" style="9" customWidth="1"/>
    <col min="4104" max="4104" width="1.33203125" style="9" customWidth="1"/>
    <col min="4105" max="4105" width="18.6640625" style="9" customWidth="1"/>
    <col min="4106" max="4106" width="14.6640625" style="9" customWidth="1"/>
    <col min="4107" max="4107" width="1.33203125" style="9" customWidth="1"/>
    <col min="4108" max="4108" width="23.6640625" style="9" customWidth="1"/>
    <col min="4109" max="4109" width="1.33203125" style="9" customWidth="1"/>
    <col min="4110" max="4111" width="14.6640625" style="9" customWidth="1"/>
    <col min="4112" max="4112" width="9.33203125" style="9" customWidth="1"/>
    <col min="4113" max="4113" width="5.33203125" style="9" customWidth="1"/>
    <col min="4114" max="4114" width="8" style="9" customWidth="1"/>
    <col min="4115" max="4115" width="7.1640625" style="9" customWidth="1"/>
    <col min="4116" max="4116" width="4.83203125" style="9" customWidth="1"/>
    <col min="4117" max="4117" width="1.33203125" style="9" customWidth="1"/>
    <col min="4118" max="4118" width="2.6640625" style="9" customWidth="1"/>
    <col min="4119" max="4119" width="7.1640625" style="9" customWidth="1"/>
    <col min="4120" max="4120" width="3.1640625" style="9" customWidth="1"/>
    <col min="4121" max="4121" width="14.6640625" style="9" customWidth="1"/>
    <col min="4122" max="4352" width="8" style="9" customWidth="1"/>
    <col min="4353" max="4353" width="2.6640625" style="9" customWidth="1"/>
    <col min="4354" max="4354" width="1.33203125" style="9" customWidth="1"/>
    <col min="4355" max="4355" width="5.33203125" style="9" customWidth="1"/>
    <col min="4356" max="4356" width="1.33203125" style="9" customWidth="1"/>
    <col min="4357" max="4357" width="8" style="9" customWidth="1"/>
    <col min="4358" max="4358" width="9.5" style="9" customWidth="1"/>
    <col min="4359" max="4359" width="19.83203125" style="9" customWidth="1"/>
    <col min="4360" max="4360" width="1.33203125" style="9" customWidth="1"/>
    <col min="4361" max="4361" width="18.6640625" style="9" customWidth="1"/>
    <col min="4362" max="4362" width="14.6640625" style="9" customWidth="1"/>
    <col min="4363" max="4363" width="1.33203125" style="9" customWidth="1"/>
    <col min="4364" max="4364" width="23.6640625" style="9" customWidth="1"/>
    <col min="4365" max="4365" width="1.33203125" style="9" customWidth="1"/>
    <col min="4366" max="4367" width="14.6640625" style="9" customWidth="1"/>
    <col min="4368" max="4368" width="9.33203125" style="9" customWidth="1"/>
    <col min="4369" max="4369" width="5.33203125" style="9" customWidth="1"/>
    <col min="4370" max="4370" width="8" style="9" customWidth="1"/>
    <col min="4371" max="4371" width="7.1640625" style="9" customWidth="1"/>
    <col min="4372" max="4372" width="4.83203125" style="9" customWidth="1"/>
    <col min="4373" max="4373" width="1.33203125" style="9" customWidth="1"/>
    <col min="4374" max="4374" width="2.6640625" style="9" customWidth="1"/>
    <col min="4375" max="4375" width="7.1640625" style="9" customWidth="1"/>
    <col min="4376" max="4376" width="3.1640625" style="9" customWidth="1"/>
    <col min="4377" max="4377" width="14.6640625" style="9" customWidth="1"/>
    <col min="4378" max="4608" width="8" style="9" customWidth="1"/>
    <col min="4609" max="4609" width="2.6640625" style="9" customWidth="1"/>
    <col min="4610" max="4610" width="1.33203125" style="9" customWidth="1"/>
    <col min="4611" max="4611" width="5.33203125" style="9" customWidth="1"/>
    <col min="4612" max="4612" width="1.33203125" style="9" customWidth="1"/>
    <col min="4613" max="4613" width="8" style="9" customWidth="1"/>
    <col min="4614" max="4614" width="9.5" style="9" customWidth="1"/>
    <col min="4615" max="4615" width="19.83203125" style="9" customWidth="1"/>
    <col min="4616" max="4616" width="1.33203125" style="9" customWidth="1"/>
    <col min="4617" max="4617" width="18.6640625" style="9" customWidth="1"/>
    <col min="4618" max="4618" width="14.6640625" style="9" customWidth="1"/>
    <col min="4619" max="4619" width="1.33203125" style="9" customWidth="1"/>
    <col min="4620" max="4620" width="23.6640625" style="9" customWidth="1"/>
    <col min="4621" max="4621" width="1.33203125" style="9" customWidth="1"/>
    <col min="4622" max="4623" width="14.6640625" style="9" customWidth="1"/>
    <col min="4624" max="4624" width="9.33203125" style="9" customWidth="1"/>
    <col min="4625" max="4625" width="5.33203125" style="9" customWidth="1"/>
    <col min="4626" max="4626" width="8" style="9" customWidth="1"/>
    <col min="4627" max="4627" width="7.1640625" style="9" customWidth="1"/>
    <col min="4628" max="4628" width="4.83203125" style="9" customWidth="1"/>
    <col min="4629" max="4629" width="1.33203125" style="9" customWidth="1"/>
    <col min="4630" max="4630" width="2.6640625" style="9" customWidth="1"/>
    <col min="4631" max="4631" width="7.1640625" style="9" customWidth="1"/>
    <col min="4632" max="4632" width="3.1640625" style="9" customWidth="1"/>
    <col min="4633" max="4633" width="14.6640625" style="9" customWidth="1"/>
    <col min="4634" max="4864" width="8" style="9" customWidth="1"/>
    <col min="4865" max="4865" width="2.6640625" style="9" customWidth="1"/>
    <col min="4866" max="4866" width="1.33203125" style="9" customWidth="1"/>
    <col min="4867" max="4867" width="5.33203125" style="9" customWidth="1"/>
    <col min="4868" max="4868" width="1.33203125" style="9" customWidth="1"/>
    <col min="4869" max="4869" width="8" style="9" customWidth="1"/>
    <col min="4870" max="4870" width="9.5" style="9" customWidth="1"/>
    <col min="4871" max="4871" width="19.83203125" style="9" customWidth="1"/>
    <col min="4872" max="4872" width="1.33203125" style="9" customWidth="1"/>
    <col min="4873" max="4873" width="18.6640625" style="9" customWidth="1"/>
    <col min="4874" max="4874" width="14.6640625" style="9" customWidth="1"/>
    <col min="4875" max="4875" width="1.33203125" style="9" customWidth="1"/>
    <col min="4876" max="4876" width="23.6640625" style="9" customWidth="1"/>
    <col min="4877" max="4877" width="1.33203125" style="9" customWidth="1"/>
    <col min="4878" max="4879" width="14.6640625" style="9" customWidth="1"/>
    <col min="4880" max="4880" width="9.33203125" style="9" customWidth="1"/>
    <col min="4881" max="4881" width="5.33203125" style="9" customWidth="1"/>
    <col min="4882" max="4882" width="8" style="9" customWidth="1"/>
    <col min="4883" max="4883" width="7.1640625" style="9" customWidth="1"/>
    <col min="4884" max="4884" width="4.83203125" style="9" customWidth="1"/>
    <col min="4885" max="4885" width="1.33203125" style="9" customWidth="1"/>
    <col min="4886" max="4886" width="2.6640625" style="9" customWidth="1"/>
    <col min="4887" max="4887" width="7.1640625" style="9" customWidth="1"/>
    <col min="4888" max="4888" width="3.1640625" style="9" customWidth="1"/>
    <col min="4889" max="4889" width="14.6640625" style="9" customWidth="1"/>
    <col min="4890" max="5120" width="8" style="9" customWidth="1"/>
    <col min="5121" max="5121" width="2.6640625" style="9" customWidth="1"/>
    <col min="5122" max="5122" width="1.33203125" style="9" customWidth="1"/>
    <col min="5123" max="5123" width="5.33203125" style="9" customWidth="1"/>
    <col min="5124" max="5124" width="1.33203125" style="9" customWidth="1"/>
    <col min="5125" max="5125" width="8" style="9" customWidth="1"/>
    <col min="5126" max="5126" width="9.5" style="9" customWidth="1"/>
    <col min="5127" max="5127" width="19.83203125" style="9" customWidth="1"/>
    <col min="5128" max="5128" width="1.33203125" style="9" customWidth="1"/>
    <col min="5129" max="5129" width="18.6640625" style="9" customWidth="1"/>
    <col min="5130" max="5130" width="14.6640625" style="9" customWidth="1"/>
    <col min="5131" max="5131" width="1.33203125" style="9" customWidth="1"/>
    <col min="5132" max="5132" width="23.6640625" style="9" customWidth="1"/>
    <col min="5133" max="5133" width="1.33203125" style="9" customWidth="1"/>
    <col min="5134" max="5135" width="14.6640625" style="9" customWidth="1"/>
    <col min="5136" max="5136" width="9.33203125" style="9" customWidth="1"/>
    <col min="5137" max="5137" width="5.33203125" style="9" customWidth="1"/>
    <col min="5138" max="5138" width="8" style="9" customWidth="1"/>
    <col min="5139" max="5139" width="7.1640625" style="9" customWidth="1"/>
    <col min="5140" max="5140" width="4.83203125" style="9" customWidth="1"/>
    <col min="5141" max="5141" width="1.33203125" style="9" customWidth="1"/>
    <col min="5142" max="5142" width="2.6640625" style="9" customWidth="1"/>
    <col min="5143" max="5143" width="7.1640625" style="9" customWidth="1"/>
    <col min="5144" max="5144" width="3.1640625" style="9" customWidth="1"/>
    <col min="5145" max="5145" width="14.6640625" style="9" customWidth="1"/>
    <col min="5146" max="5376" width="8" style="9" customWidth="1"/>
    <col min="5377" max="5377" width="2.6640625" style="9" customWidth="1"/>
    <col min="5378" max="5378" width="1.33203125" style="9" customWidth="1"/>
    <col min="5379" max="5379" width="5.33203125" style="9" customWidth="1"/>
    <col min="5380" max="5380" width="1.33203125" style="9" customWidth="1"/>
    <col min="5381" max="5381" width="8" style="9" customWidth="1"/>
    <col min="5382" max="5382" width="9.5" style="9" customWidth="1"/>
    <col min="5383" max="5383" width="19.83203125" style="9" customWidth="1"/>
    <col min="5384" max="5384" width="1.33203125" style="9" customWidth="1"/>
    <col min="5385" max="5385" width="18.6640625" style="9" customWidth="1"/>
    <col min="5386" max="5386" width="14.6640625" style="9" customWidth="1"/>
    <col min="5387" max="5387" width="1.33203125" style="9" customWidth="1"/>
    <col min="5388" max="5388" width="23.6640625" style="9" customWidth="1"/>
    <col min="5389" max="5389" width="1.33203125" style="9" customWidth="1"/>
    <col min="5390" max="5391" width="14.6640625" style="9" customWidth="1"/>
    <col min="5392" max="5392" width="9.33203125" style="9" customWidth="1"/>
    <col min="5393" max="5393" width="5.33203125" style="9" customWidth="1"/>
    <col min="5394" max="5394" width="8" style="9" customWidth="1"/>
    <col min="5395" max="5395" width="7.1640625" style="9" customWidth="1"/>
    <col min="5396" max="5396" width="4.83203125" style="9" customWidth="1"/>
    <col min="5397" max="5397" width="1.33203125" style="9" customWidth="1"/>
    <col min="5398" max="5398" width="2.6640625" style="9" customWidth="1"/>
    <col min="5399" max="5399" width="7.1640625" style="9" customWidth="1"/>
    <col min="5400" max="5400" width="3.1640625" style="9" customWidth="1"/>
    <col min="5401" max="5401" width="14.6640625" style="9" customWidth="1"/>
    <col min="5402" max="5632" width="8" style="9" customWidth="1"/>
    <col min="5633" max="5633" width="2.6640625" style="9" customWidth="1"/>
    <col min="5634" max="5634" width="1.33203125" style="9" customWidth="1"/>
    <col min="5635" max="5635" width="5.33203125" style="9" customWidth="1"/>
    <col min="5636" max="5636" width="1.33203125" style="9" customWidth="1"/>
    <col min="5637" max="5637" width="8" style="9" customWidth="1"/>
    <col min="5638" max="5638" width="9.5" style="9" customWidth="1"/>
    <col min="5639" max="5639" width="19.83203125" style="9" customWidth="1"/>
    <col min="5640" max="5640" width="1.33203125" style="9" customWidth="1"/>
    <col min="5641" max="5641" width="18.6640625" style="9" customWidth="1"/>
    <col min="5642" max="5642" width="14.6640625" style="9" customWidth="1"/>
    <col min="5643" max="5643" width="1.33203125" style="9" customWidth="1"/>
    <col min="5644" max="5644" width="23.6640625" style="9" customWidth="1"/>
    <col min="5645" max="5645" width="1.33203125" style="9" customWidth="1"/>
    <col min="5646" max="5647" width="14.6640625" style="9" customWidth="1"/>
    <col min="5648" max="5648" width="9.33203125" style="9" customWidth="1"/>
    <col min="5649" max="5649" width="5.33203125" style="9" customWidth="1"/>
    <col min="5650" max="5650" width="8" style="9" customWidth="1"/>
    <col min="5651" max="5651" width="7.1640625" style="9" customWidth="1"/>
    <col min="5652" max="5652" width="4.83203125" style="9" customWidth="1"/>
    <col min="5653" max="5653" width="1.33203125" style="9" customWidth="1"/>
    <col min="5654" max="5654" width="2.6640625" style="9" customWidth="1"/>
    <col min="5655" max="5655" width="7.1640625" style="9" customWidth="1"/>
    <col min="5656" max="5656" width="3.1640625" style="9" customWidth="1"/>
    <col min="5657" max="5657" width="14.6640625" style="9" customWidth="1"/>
    <col min="5658" max="5888" width="8" style="9" customWidth="1"/>
    <col min="5889" max="5889" width="2.6640625" style="9" customWidth="1"/>
    <col min="5890" max="5890" width="1.33203125" style="9" customWidth="1"/>
    <col min="5891" max="5891" width="5.33203125" style="9" customWidth="1"/>
    <col min="5892" max="5892" width="1.33203125" style="9" customWidth="1"/>
    <col min="5893" max="5893" width="8" style="9" customWidth="1"/>
    <col min="5894" max="5894" width="9.5" style="9" customWidth="1"/>
    <col min="5895" max="5895" width="19.83203125" style="9" customWidth="1"/>
    <col min="5896" max="5896" width="1.33203125" style="9" customWidth="1"/>
    <col min="5897" max="5897" width="18.6640625" style="9" customWidth="1"/>
    <col min="5898" max="5898" width="14.6640625" style="9" customWidth="1"/>
    <col min="5899" max="5899" width="1.33203125" style="9" customWidth="1"/>
    <col min="5900" max="5900" width="23.6640625" style="9" customWidth="1"/>
    <col min="5901" max="5901" width="1.33203125" style="9" customWidth="1"/>
    <col min="5902" max="5903" width="14.6640625" style="9" customWidth="1"/>
    <col min="5904" max="5904" width="9.33203125" style="9" customWidth="1"/>
    <col min="5905" max="5905" width="5.33203125" style="9" customWidth="1"/>
    <col min="5906" max="5906" width="8" style="9" customWidth="1"/>
    <col min="5907" max="5907" width="7.1640625" style="9" customWidth="1"/>
    <col min="5908" max="5908" width="4.83203125" style="9" customWidth="1"/>
    <col min="5909" max="5909" width="1.33203125" style="9" customWidth="1"/>
    <col min="5910" max="5910" width="2.6640625" style="9" customWidth="1"/>
    <col min="5911" max="5911" width="7.1640625" style="9" customWidth="1"/>
    <col min="5912" max="5912" width="3.1640625" style="9" customWidth="1"/>
    <col min="5913" max="5913" width="14.6640625" style="9" customWidth="1"/>
    <col min="5914" max="6144" width="8" style="9" customWidth="1"/>
    <col min="6145" max="6145" width="2.6640625" style="9" customWidth="1"/>
    <col min="6146" max="6146" width="1.33203125" style="9" customWidth="1"/>
    <col min="6147" max="6147" width="5.33203125" style="9" customWidth="1"/>
    <col min="6148" max="6148" width="1.33203125" style="9" customWidth="1"/>
    <col min="6149" max="6149" width="8" style="9" customWidth="1"/>
    <col min="6150" max="6150" width="9.5" style="9" customWidth="1"/>
    <col min="6151" max="6151" width="19.83203125" style="9" customWidth="1"/>
    <col min="6152" max="6152" width="1.33203125" style="9" customWidth="1"/>
    <col min="6153" max="6153" width="18.6640625" style="9" customWidth="1"/>
    <col min="6154" max="6154" width="14.6640625" style="9" customWidth="1"/>
    <col min="6155" max="6155" width="1.33203125" style="9" customWidth="1"/>
    <col min="6156" max="6156" width="23.6640625" style="9" customWidth="1"/>
    <col min="6157" max="6157" width="1.33203125" style="9" customWidth="1"/>
    <col min="6158" max="6159" width="14.6640625" style="9" customWidth="1"/>
    <col min="6160" max="6160" width="9.33203125" style="9" customWidth="1"/>
    <col min="6161" max="6161" width="5.33203125" style="9" customWidth="1"/>
    <col min="6162" max="6162" width="8" style="9" customWidth="1"/>
    <col min="6163" max="6163" width="7.1640625" style="9" customWidth="1"/>
    <col min="6164" max="6164" width="4.83203125" style="9" customWidth="1"/>
    <col min="6165" max="6165" width="1.33203125" style="9" customWidth="1"/>
    <col min="6166" max="6166" width="2.6640625" style="9" customWidth="1"/>
    <col min="6167" max="6167" width="7.1640625" style="9" customWidth="1"/>
    <col min="6168" max="6168" width="3.1640625" style="9" customWidth="1"/>
    <col min="6169" max="6169" width="14.6640625" style="9" customWidth="1"/>
    <col min="6170" max="6400" width="8" style="9" customWidth="1"/>
    <col min="6401" max="6401" width="2.6640625" style="9" customWidth="1"/>
    <col min="6402" max="6402" width="1.33203125" style="9" customWidth="1"/>
    <col min="6403" max="6403" width="5.33203125" style="9" customWidth="1"/>
    <col min="6404" max="6404" width="1.33203125" style="9" customWidth="1"/>
    <col min="6405" max="6405" width="8" style="9" customWidth="1"/>
    <col min="6406" max="6406" width="9.5" style="9" customWidth="1"/>
    <col min="6407" max="6407" width="19.83203125" style="9" customWidth="1"/>
    <col min="6408" max="6408" width="1.33203125" style="9" customWidth="1"/>
    <col min="6409" max="6409" width="18.6640625" style="9" customWidth="1"/>
    <col min="6410" max="6410" width="14.6640625" style="9" customWidth="1"/>
    <col min="6411" max="6411" width="1.33203125" style="9" customWidth="1"/>
    <col min="6412" max="6412" width="23.6640625" style="9" customWidth="1"/>
    <col min="6413" max="6413" width="1.33203125" style="9" customWidth="1"/>
    <col min="6414" max="6415" width="14.6640625" style="9" customWidth="1"/>
    <col min="6416" max="6416" width="9.33203125" style="9" customWidth="1"/>
    <col min="6417" max="6417" width="5.33203125" style="9" customWidth="1"/>
    <col min="6418" max="6418" width="8" style="9" customWidth="1"/>
    <col min="6419" max="6419" width="7.1640625" style="9" customWidth="1"/>
    <col min="6420" max="6420" width="4.83203125" style="9" customWidth="1"/>
    <col min="6421" max="6421" width="1.33203125" style="9" customWidth="1"/>
    <col min="6422" max="6422" width="2.6640625" style="9" customWidth="1"/>
    <col min="6423" max="6423" width="7.1640625" style="9" customWidth="1"/>
    <col min="6424" max="6424" width="3.1640625" style="9" customWidth="1"/>
    <col min="6425" max="6425" width="14.6640625" style="9" customWidth="1"/>
    <col min="6426" max="6656" width="8" style="9" customWidth="1"/>
    <col min="6657" max="6657" width="2.6640625" style="9" customWidth="1"/>
    <col min="6658" max="6658" width="1.33203125" style="9" customWidth="1"/>
    <col min="6659" max="6659" width="5.33203125" style="9" customWidth="1"/>
    <col min="6660" max="6660" width="1.33203125" style="9" customWidth="1"/>
    <col min="6661" max="6661" width="8" style="9" customWidth="1"/>
    <col min="6662" max="6662" width="9.5" style="9" customWidth="1"/>
    <col min="6663" max="6663" width="19.83203125" style="9" customWidth="1"/>
    <col min="6664" max="6664" width="1.33203125" style="9" customWidth="1"/>
    <col min="6665" max="6665" width="18.6640625" style="9" customWidth="1"/>
    <col min="6666" max="6666" width="14.6640625" style="9" customWidth="1"/>
    <col min="6667" max="6667" width="1.33203125" style="9" customWidth="1"/>
    <col min="6668" max="6668" width="23.6640625" style="9" customWidth="1"/>
    <col min="6669" max="6669" width="1.33203125" style="9" customWidth="1"/>
    <col min="6670" max="6671" width="14.6640625" style="9" customWidth="1"/>
    <col min="6672" max="6672" width="9.33203125" style="9" customWidth="1"/>
    <col min="6673" max="6673" width="5.33203125" style="9" customWidth="1"/>
    <col min="6674" max="6674" width="8" style="9" customWidth="1"/>
    <col min="6675" max="6675" width="7.1640625" style="9" customWidth="1"/>
    <col min="6676" max="6676" width="4.83203125" style="9" customWidth="1"/>
    <col min="6677" max="6677" width="1.33203125" style="9" customWidth="1"/>
    <col min="6678" max="6678" width="2.6640625" style="9" customWidth="1"/>
    <col min="6679" max="6679" width="7.1640625" style="9" customWidth="1"/>
    <col min="6680" max="6680" width="3.1640625" style="9" customWidth="1"/>
    <col min="6681" max="6681" width="14.6640625" style="9" customWidth="1"/>
    <col min="6682" max="6912" width="8" style="9" customWidth="1"/>
    <col min="6913" max="6913" width="2.6640625" style="9" customWidth="1"/>
    <col min="6914" max="6914" width="1.33203125" style="9" customWidth="1"/>
    <col min="6915" max="6915" width="5.33203125" style="9" customWidth="1"/>
    <col min="6916" max="6916" width="1.33203125" style="9" customWidth="1"/>
    <col min="6917" max="6917" width="8" style="9" customWidth="1"/>
    <col min="6918" max="6918" width="9.5" style="9" customWidth="1"/>
    <col min="6919" max="6919" width="19.83203125" style="9" customWidth="1"/>
    <col min="6920" max="6920" width="1.33203125" style="9" customWidth="1"/>
    <col min="6921" max="6921" width="18.6640625" style="9" customWidth="1"/>
    <col min="6922" max="6922" width="14.6640625" style="9" customWidth="1"/>
    <col min="6923" max="6923" width="1.33203125" style="9" customWidth="1"/>
    <col min="6924" max="6924" width="23.6640625" style="9" customWidth="1"/>
    <col min="6925" max="6925" width="1.33203125" style="9" customWidth="1"/>
    <col min="6926" max="6927" width="14.6640625" style="9" customWidth="1"/>
    <col min="6928" max="6928" width="9.33203125" style="9" customWidth="1"/>
    <col min="6929" max="6929" width="5.33203125" style="9" customWidth="1"/>
    <col min="6930" max="6930" width="8" style="9" customWidth="1"/>
    <col min="6931" max="6931" width="7.1640625" style="9" customWidth="1"/>
    <col min="6932" max="6932" width="4.83203125" style="9" customWidth="1"/>
    <col min="6933" max="6933" width="1.33203125" style="9" customWidth="1"/>
    <col min="6934" max="6934" width="2.6640625" style="9" customWidth="1"/>
    <col min="6935" max="6935" width="7.1640625" style="9" customWidth="1"/>
    <col min="6936" max="6936" width="3.1640625" style="9" customWidth="1"/>
    <col min="6937" max="6937" width="14.6640625" style="9" customWidth="1"/>
    <col min="6938" max="7168" width="8" style="9" customWidth="1"/>
    <col min="7169" max="7169" width="2.6640625" style="9" customWidth="1"/>
    <col min="7170" max="7170" width="1.33203125" style="9" customWidth="1"/>
    <col min="7171" max="7171" width="5.33203125" style="9" customWidth="1"/>
    <col min="7172" max="7172" width="1.33203125" style="9" customWidth="1"/>
    <col min="7173" max="7173" width="8" style="9" customWidth="1"/>
    <col min="7174" max="7174" width="9.5" style="9" customWidth="1"/>
    <col min="7175" max="7175" width="19.83203125" style="9" customWidth="1"/>
    <col min="7176" max="7176" width="1.33203125" style="9" customWidth="1"/>
    <col min="7177" max="7177" width="18.6640625" style="9" customWidth="1"/>
    <col min="7178" max="7178" width="14.6640625" style="9" customWidth="1"/>
    <col min="7179" max="7179" width="1.33203125" style="9" customWidth="1"/>
    <col min="7180" max="7180" width="23.6640625" style="9" customWidth="1"/>
    <col min="7181" max="7181" width="1.33203125" style="9" customWidth="1"/>
    <col min="7182" max="7183" width="14.6640625" style="9" customWidth="1"/>
    <col min="7184" max="7184" width="9.33203125" style="9" customWidth="1"/>
    <col min="7185" max="7185" width="5.33203125" style="9" customWidth="1"/>
    <col min="7186" max="7186" width="8" style="9" customWidth="1"/>
    <col min="7187" max="7187" width="7.1640625" style="9" customWidth="1"/>
    <col min="7188" max="7188" width="4.83203125" style="9" customWidth="1"/>
    <col min="7189" max="7189" width="1.33203125" style="9" customWidth="1"/>
    <col min="7190" max="7190" width="2.6640625" style="9" customWidth="1"/>
    <col min="7191" max="7191" width="7.1640625" style="9" customWidth="1"/>
    <col min="7192" max="7192" width="3.1640625" style="9" customWidth="1"/>
    <col min="7193" max="7193" width="14.6640625" style="9" customWidth="1"/>
    <col min="7194" max="7424" width="8" style="9" customWidth="1"/>
    <col min="7425" max="7425" width="2.6640625" style="9" customWidth="1"/>
    <col min="7426" max="7426" width="1.33203125" style="9" customWidth="1"/>
    <col min="7427" max="7427" width="5.33203125" style="9" customWidth="1"/>
    <col min="7428" max="7428" width="1.33203125" style="9" customWidth="1"/>
    <col min="7429" max="7429" width="8" style="9" customWidth="1"/>
    <col min="7430" max="7430" width="9.5" style="9" customWidth="1"/>
    <col min="7431" max="7431" width="19.83203125" style="9" customWidth="1"/>
    <col min="7432" max="7432" width="1.33203125" style="9" customWidth="1"/>
    <col min="7433" max="7433" width="18.6640625" style="9" customWidth="1"/>
    <col min="7434" max="7434" width="14.6640625" style="9" customWidth="1"/>
    <col min="7435" max="7435" width="1.33203125" style="9" customWidth="1"/>
    <col min="7436" max="7436" width="23.6640625" style="9" customWidth="1"/>
    <col min="7437" max="7437" width="1.33203125" style="9" customWidth="1"/>
    <col min="7438" max="7439" width="14.6640625" style="9" customWidth="1"/>
    <col min="7440" max="7440" width="9.33203125" style="9" customWidth="1"/>
    <col min="7441" max="7441" width="5.33203125" style="9" customWidth="1"/>
    <col min="7442" max="7442" width="8" style="9" customWidth="1"/>
    <col min="7443" max="7443" width="7.1640625" style="9" customWidth="1"/>
    <col min="7444" max="7444" width="4.83203125" style="9" customWidth="1"/>
    <col min="7445" max="7445" width="1.33203125" style="9" customWidth="1"/>
    <col min="7446" max="7446" width="2.6640625" style="9" customWidth="1"/>
    <col min="7447" max="7447" width="7.1640625" style="9" customWidth="1"/>
    <col min="7448" max="7448" width="3.1640625" style="9" customWidth="1"/>
    <col min="7449" max="7449" width="14.6640625" style="9" customWidth="1"/>
    <col min="7450" max="7680" width="8" style="9" customWidth="1"/>
    <col min="7681" max="7681" width="2.6640625" style="9" customWidth="1"/>
    <col min="7682" max="7682" width="1.33203125" style="9" customWidth="1"/>
    <col min="7683" max="7683" width="5.33203125" style="9" customWidth="1"/>
    <col min="7684" max="7684" width="1.33203125" style="9" customWidth="1"/>
    <col min="7685" max="7685" width="8" style="9" customWidth="1"/>
    <col min="7686" max="7686" width="9.5" style="9" customWidth="1"/>
    <col min="7687" max="7687" width="19.83203125" style="9" customWidth="1"/>
    <col min="7688" max="7688" width="1.33203125" style="9" customWidth="1"/>
    <col min="7689" max="7689" width="18.6640625" style="9" customWidth="1"/>
    <col min="7690" max="7690" width="14.6640625" style="9" customWidth="1"/>
    <col min="7691" max="7691" width="1.33203125" style="9" customWidth="1"/>
    <col min="7692" max="7692" width="23.6640625" style="9" customWidth="1"/>
    <col min="7693" max="7693" width="1.33203125" style="9" customWidth="1"/>
    <col min="7694" max="7695" width="14.6640625" style="9" customWidth="1"/>
    <col min="7696" max="7696" width="9.33203125" style="9" customWidth="1"/>
    <col min="7697" max="7697" width="5.33203125" style="9" customWidth="1"/>
    <col min="7698" max="7698" width="8" style="9" customWidth="1"/>
    <col min="7699" max="7699" width="7.1640625" style="9" customWidth="1"/>
    <col min="7700" max="7700" width="4.83203125" style="9" customWidth="1"/>
    <col min="7701" max="7701" width="1.33203125" style="9" customWidth="1"/>
    <col min="7702" max="7702" width="2.6640625" style="9" customWidth="1"/>
    <col min="7703" max="7703" width="7.1640625" style="9" customWidth="1"/>
    <col min="7704" max="7704" width="3.1640625" style="9" customWidth="1"/>
    <col min="7705" max="7705" width="14.6640625" style="9" customWidth="1"/>
    <col min="7706" max="7936" width="8" style="9" customWidth="1"/>
    <col min="7937" max="7937" width="2.6640625" style="9" customWidth="1"/>
    <col min="7938" max="7938" width="1.33203125" style="9" customWidth="1"/>
    <col min="7939" max="7939" width="5.33203125" style="9" customWidth="1"/>
    <col min="7940" max="7940" width="1.33203125" style="9" customWidth="1"/>
    <col min="7941" max="7941" width="8" style="9" customWidth="1"/>
    <col min="7942" max="7942" width="9.5" style="9" customWidth="1"/>
    <col min="7943" max="7943" width="19.83203125" style="9" customWidth="1"/>
    <col min="7944" max="7944" width="1.33203125" style="9" customWidth="1"/>
    <col min="7945" max="7945" width="18.6640625" style="9" customWidth="1"/>
    <col min="7946" max="7946" width="14.6640625" style="9" customWidth="1"/>
    <col min="7947" max="7947" width="1.33203125" style="9" customWidth="1"/>
    <col min="7948" max="7948" width="23.6640625" style="9" customWidth="1"/>
    <col min="7949" max="7949" width="1.33203125" style="9" customWidth="1"/>
    <col min="7950" max="7951" width="14.6640625" style="9" customWidth="1"/>
    <col min="7952" max="7952" width="9.33203125" style="9" customWidth="1"/>
    <col min="7953" max="7953" width="5.33203125" style="9" customWidth="1"/>
    <col min="7954" max="7954" width="8" style="9" customWidth="1"/>
    <col min="7955" max="7955" width="7.1640625" style="9" customWidth="1"/>
    <col min="7956" max="7956" width="4.83203125" style="9" customWidth="1"/>
    <col min="7957" max="7957" width="1.33203125" style="9" customWidth="1"/>
    <col min="7958" max="7958" width="2.6640625" style="9" customWidth="1"/>
    <col min="7959" max="7959" width="7.1640625" style="9" customWidth="1"/>
    <col min="7960" max="7960" width="3.1640625" style="9" customWidth="1"/>
    <col min="7961" max="7961" width="14.6640625" style="9" customWidth="1"/>
    <col min="7962" max="8192" width="8" style="9" customWidth="1"/>
    <col min="8193" max="8193" width="2.6640625" style="9" customWidth="1"/>
    <col min="8194" max="8194" width="1.33203125" style="9" customWidth="1"/>
    <col min="8195" max="8195" width="5.33203125" style="9" customWidth="1"/>
    <col min="8196" max="8196" width="1.33203125" style="9" customWidth="1"/>
    <col min="8197" max="8197" width="8" style="9" customWidth="1"/>
    <col min="8198" max="8198" width="9.5" style="9" customWidth="1"/>
    <col min="8199" max="8199" width="19.83203125" style="9" customWidth="1"/>
    <col min="8200" max="8200" width="1.33203125" style="9" customWidth="1"/>
    <col min="8201" max="8201" width="18.6640625" style="9" customWidth="1"/>
    <col min="8202" max="8202" width="14.6640625" style="9" customWidth="1"/>
    <col min="8203" max="8203" width="1.33203125" style="9" customWidth="1"/>
    <col min="8204" max="8204" width="23.6640625" style="9" customWidth="1"/>
    <col min="8205" max="8205" width="1.33203125" style="9" customWidth="1"/>
    <col min="8206" max="8207" width="14.6640625" style="9" customWidth="1"/>
    <col min="8208" max="8208" width="9.33203125" style="9" customWidth="1"/>
    <col min="8209" max="8209" width="5.33203125" style="9" customWidth="1"/>
    <col min="8210" max="8210" width="8" style="9" customWidth="1"/>
    <col min="8211" max="8211" width="7.1640625" style="9" customWidth="1"/>
    <col min="8212" max="8212" width="4.83203125" style="9" customWidth="1"/>
    <col min="8213" max="8213" width="1.33203125" style="9" customWidth="1"/>
    <col min="8214" max="8214" width="2.6640625" style="9" customWidth="1"/>
    <col min="8215" max="8215" width="7.1640625" style="9" customWidth="1"/>
    <col min="8216" max="8216" width="3.1640625" style="9" customWidth="1"/>
    <col min="8217" max="8217" width="14.6640625" style="9" customWidth="1"/>
    <col min="8218" max="8448" width="8" style="9" customWidth="1"/>
    <col min="8449" max="8449" width="2.6640625" style="9" customWidth="1"/>
    <col min="8450" max="8450" width="1.33203125" style="9" customWidth="1"/>
    <col min="8451" max="8451" width="5.33203125" style="9" customWidth="1"/>
    <col min="8452" max="8452" width="1.33203125" style="9" customWidth="1"/>
    <col min="8453" max="8453" width="8" style="9" customWidth="1"/>
    <col min="8454" max="8454" width="9.5" style="9" customWidth="1"/>
    <col min="8455" max="8455" width="19.83203125" style="9" customWidth="1"/>
    <col min="8456" max="8456" width="1.33203125" style="9" customWidth="1"/>
    <col min="8457" max="8457" width="18.6640625" style="9" customWidth="1"/>
    <col min="8458" max="8458" width="14.6640625" style="9" customWidth="1"/>
    <col min="8459" max="8459" width="1.33203125" style="9" customWidth="1"/>
    <col min="8460" max="8460" width="23.6640625" style="9" customWidth="1"/>
    <col min="8461" max="8461" width="1.33203125" style="9" customWidth="1"/>
    <col min="8462" max="8463" width="14.6640625" style="9" customWidth="1"/>
    <col min="8464" max="8464" width="9.33203125" style="9" customWidth="1"/>
    <col min="8465" max="8465" width="5.33203125" style="9" customWidth="1"/>
    <col min="8466" max="8466" width="8" style="9" customWidth="1"/>
    <col min="8467" max="8467" width="7.1640625" style="9" customWidth="1"/>
    <col min="8468" max="8468" width="4.83203125" style="9" customWidth="1"/>
    <col min="8469" max="8469" width="1.33203125" style="9" customWidth="1"/>
    <col min="8470" max="8470" width="2.6640625" style="9" customWidth="1"/>
    <col min="8471" max="8471" width="7.1640625" style="9" customWidth="1"/>
    <col min="8472" max="8472" width="3.1640625" style="9" customWidth="1"/>
    <col min="8473" max="8473" width="14.6640625" style="9" customWidth="1"/>
    <col min="8474" max="8704" width="8" style="9" customWidth="1"/>
    <col min="8705" max="8705" width="2.6640625" style="9" customWidth="1"/>
    <col min="8706" max="8706" width="1.33203125" style="9" customWidth="1"/>
    <col min="8707" max="8707" width="5.33203125" style="9" customWidth="1"/>
    <col min="8708" max="8708" width="1.33203125" style="9" customWidth="1"/>
    <col min="8709" max="8709" width="8" style="9" customWidth="1"/>
    <col min="8710" max="8710" width="9.5" style="9" customWidth="1"/>
    <col min="8711" max="8711" width="19.83203125" style="9" customWidth="1"/>
    <col min="8712" max="8712" width="1.33203125" style="9" customWidth="1"/>
    <col min="8713" max="8713" width="18.6640625" style="9" customWidth="1"/>
    <col min="8714" max="8714" width="14.6640625" style="9" customWidth="1"/>
    <col min="8715" max="8715" width="1.33203125" style="9" customWidth="1"/>
    <col min="8716" max="8716" width="23.6640625" style="9" customWidth="1"/>
    <col min="8717" max="8717" width="1.33203125" style="9" customWidth="1"/>
    <col min="8718" max="8719" width="14.6640625" style="9" customWidth="1"/>
    <col min="8720" max="8720" width="9.33203125" style="9" customWidth="1"/>
    <col min="8721" max="8721" width="5.33203125" style="9" customWidth="1"/>
    <col min="8722" max="8722" width="8" style="9" customWidth="1"/>
    <col min="8723" max="8723" width="7.1640625" style="9" customWidth="1"/>
    <col min="8724" max="8724" width="4.83203125" style="9" customWidth="1"/>
    <col min="8725" max="8725" width="1.33203125" style="9" customWidth="1"/>
    <col min="8726" max="8726" width="2.6640625" style="9" customWidth="1"/>
    <col min="8727" max="8727" width="7.1640625" style="9" customWidth="1"/>
    <col min="8728" max="8728" width="3.1640625" style="9" customWidth="1"/>
    <col min="8729" max="8729" width="14.6640625" style="9" customWidth="1"/>
    <col min="8730" max="8960" width="8" style="9" customWidth="1"/>
    <col min="8961" max="8961" width="2.6640625" style="9" customWidth="1"/>
    <col min="8962" max="8962" width="1.33203125" style="9" customWidth="1"/>
    <col min="8963" max="8963" width="5.33203125" style="9" customWidth="1"/>
    <col min="8964" max="8964" width="1.33203125" style="9" customWidth="1"/>
    <col min="8965" max="8965" width="8" style="9" customWidth="1"/>
    <col min="8966" max="8966" width="9.5" style="9" customWidth="1"/>
    <col min="8967" max="8967" width="19.83203125" style="9" customWidth="1"/>
    <col min="8968" max="8968" width="1.33203125" style="9" customWidth="1"/>
    <col min="8969" max="8969" width="18.6640625" style="9" customWidth="1"/>
    <col min="8970" max="8970" width="14.6640625" style="9" customWidth="1"/>
    <col min="8971" max="8971" width="1.33203125" style="9" customWidth="1"/>
    <col min="8972" max="8972" width="23.6640625" style="9" customWidth="1"/>
    <col min="8973" max="8973" width="1.33203125" style="9" customWidth="1"/>
    <col min="8974" max="8975" width="14.6640625" style="9" customWidth="1"/>
    <col min="8976" max="8976" width="9.33203125" style="9" customWidth="1"/>
    <col min="8977" max="8977" width="5.33203125" style="9" customWidth="1"/>
    <col min="8978" max="8978" width="8" style="9" customWidth="1"/>
    <col min="8979" max="8979" width="7.1640625" style="9" customWidth="1"/>
    <col min="8980" max="8980" width="4.83203125" style="9" customWidth="1"/>
    <col min="8981" max="8981" width="1.33203125" style="9" customWidth="1"/>
    <col min="8982" max="8982" width="2.6640625" style="9" customWidth="1"/>
    <col min="8983" max="8983" width="7.1640625" style="9" customWidth="1"/>
    <col min="8984" max="8984" width="3.1640625" style="9" customWidth="1"/>
    <col min="8985" max="8985" width="14.6640625" style="9" customWidth="1"/>
    <col min="8986" max="9216" width="8" style="9" customWidth="1"/>
    <col min="9217" max="9217" width="2.6640625" style="9" customWidth="1"/>
    <col min="9218" max="9218" width="1.33203125" style="9" customWidth="1"/>
    <col min="9219" max="9219" width="5.33203125" style="9" customWidth="1"/>
    <col min="9220" max="9220" width="1.33203125" style="9" customWidth="1"/>
    <col min="9221" max="9221" width="8" style="9" customWidth="1"/>
    <col min="9222" max="9222" width="9.5" style="9" customWidth="1"/>
    <col min="9223" max="9223" width="19.83203125" style="9" customWidth="1"/>
    <col min="9224" max="9224" width="1.33203125" style="9" customWidth="1"/>
    <col min="9225" max="9225" width="18.6640625" style="9" customWidth="1"/>
    <col min="9226" max="9226" width="14.6640625" style="9" customWidth="1"/>
    <col min="9227" max="9227" width="1.33203125" style="9" customWidth="1"/>
    <col min="9228" max="9228" width="23.6640625" style="9" customWidth="1"/>
    <col min="9229" max="9229" width="1.33203125" style="9" customWidth="1"/>
    <col min="9230" max="9231" width="14.6640625" style="9" customWidth="1"/>
    <col min="9232" max="9232" width="9.33203125" style="9" customWidth="1"/>
    <col min="9233" max="9233" width="5.33203125" style="9" customWidth="1"/>
    <col min="9234" max="9234" width="8" style="9" customWidth="1"/>
    <col min="9235" max="9235" width="7.1640625" style="9" customWidth="1"/>
    <col min="9236" max="9236" width="4.83203125" style="9" customWidth="1"/>
    <col min="9237" max="9237" width="1.33203125" style="9" customWidth="1"/>
    <col min="9238" max="9238" width="2.6640625" style="9" customWidth="1"/>
    <col min="9239" max="9239" width="7.1640625" style="9" customWidth="1"/>
    <col min="9240" max="9240" width="3.1640625" style="9" customWidth="1"/>
    <col min="9241" max="9241" width="14.6640625" style="9" customWidth="1"/>
    <col min="9242" max="9472" width="8" style="9" customWidth="1"/>
    <col min="9473" max="9473" width="2.6640625" style="9" customWidth="1"/>
    <col min="9474" max="9474" width="1.33203125" style="9" customWidth="1"/>
    <col min="9475" max="9475" width="5.33203125" style="9" customWidth="1"/>
    <col min="9476" max="9476" width="1.33203125" style="9" customWidth="1"/>
    <col min="9477" max="9477" width="8" style="9" customWidth="1"/>
    <col min="9478" max="9478" width="9.5" style="9" customWidth="1"/>
    <col min="9479" max="9479" width="19.83203125" style="9" customWidth="1"/>
    <col min="9480" max="9480" width="1.33203125" style="9" customWidth="1"/>
    <col min="9481" max="9481" width="18.6640625" style="9" customWidth="1"/>
    <col min="9482" max="9482" width="14.6640625" style="9" customWidth="1"/>
    <col min="9483" max="9483" width="1.33203125" style="9" customWidth="1"/>
    <col min="9484" max="9484" width="23.6640625" style="9" customWidth="1"/>
    <col min="9485" max="9485" width="1.33203125" style="9" customWidth="1"/>
    <col min="9486" max="9487" width="14.6640625" style="9" customWidth="1"/>
    <col min="9488" max="9488" width="9.33203125" style="9" customWidth="1"/>
    <col min="9489" max="9489" width="5.33203125" style="9" customWidth="1"/>
    <col min="9490" max="9490" width="8" style="9" customWidth="1"/>
    <col min="9491" max="9491" width="7.1640625" style="9" customWidth="1"/>
    <col min="9492" max="9492" width="4.83203125" style="9" customWidth="1"/>
    <col min="9493" max="9493" width="1.33203125" style="9" customWidth="1"/>
    <col min="9494" max="9494" width="2.6640625" style="9" customWidth="1"/>
    <col min="9495" max="9495" width="7.1640625" style="9" customWidth="1"/>
    <col min="9496" max="9496" width="3.1640625" style="9" customWidth="1"/>
    <col min="9497" max="9497" width="14.6640625" style="9" customWidth="1"/>
    <col min="9498" max="9728" width="8" style="9" customWidth="1"/>
    <col min="9729" max="9729" width="2.6640625" style="9" customWidth="1"/>
    <col min="9730" max="9730" width="1.33203125" style="9" customWidth="1"/>
    <col min="9731" max="9731" width="5.33203125" style="9" customWidth="1"/>
    <col min="9732" max="9732" width="1.33203125" style="9" customWidth="1"/>
    <col min="9733" max="9733" width="8" style="9" customWidth="1"/>
    <col min="9734" max="9734" width="9.5" style="9" customWidth="1"/>
    <col min="9735" max="9735" width="19.83203125" style="9" customWidth="1"/>
    <col min="9736" max="9736" width="1.33203125" style="9" customWidth="1"/>
    <col min="9737" max="9737" width="18.6640625" style="9" customWidth="1"/>
    <col min="9738" max="9738" width="14.6640625" style="9" customWidth="1"/>
    <col min="9739" max="9739" width="1.33203125" style="9" customWidth="1"/>
    <col min="9740" max="9740" width="23.6640625" style="9" customWidth="1"/>
    <col min="9741" max="9741" width="1.33203125" style="9" customWidth="1"/>
    <col min="9742" max="9743" width="14.6640625" style="9" customWidth="1"/>
    <col min="9744" max="9744" width="9.33203125" style="9" customWidth="1"/>
    <col min="9745" max="9745" width="5.33203125" style="9" customWidth="1"/>
    <col min="9746" max="9746" width="8" style="9" customWidth="1"/>
    <col min="9747" max="9747" width="7.1640625" style="9" customWidth="1"/>
    <col min="9748" max="9748" width="4.83203125" style="9" customWidth="1"/>
    <col min="9749" max="9749" width="1.33203125" style="9" customWidth="1"/>
    <col min="9750" max="9750" width="2.6640625" style="9" customWidth="1"/>
    <col min="9751" max="9751" width="7.1640625" style="9" customWidth="1"/>
    <col min="9752" max="9752" width="3.1640625" style="9" customWidth="1"/>
    <col min="9753" max="9753" width="14.6640625" style="9" customWidth="1"/>
    <col min="9754" max="9984" width="8" style="9" customWidth="1"/>
    <col min="9985" max="9985" width="2.6640625" style="9" customWidth="1"/>
    <col min="9986" max="9986" width="1.33203125" style="9" customWidth="1"/>
    <col min="9987" max="9987" width="5.33203125" style="9" customWidth="1"/>
    <col min="9988" max="9988" width="1.33203125" style="9" customWidth="1"/>
    <col min="9989" max="9989" width="8" style="9" customWidth="1"/>
    <col min="9990" max="9990" width="9.5" style="9" customWidth="1"/>
    <col min="9991" max="9991" width="19.83203125" style="9" customWidth="1"/>
    <col min="9992" max="9992" width="1.33203125" style="9" customWidth="1"/>
    <col min="9993" max="9993" width="18.6640625" style="9" customWidth="1"/>
    <col min="9994" max="9994" width="14.6640625" style="9" customWidth="1"/>
    <col min="9995" max="9995" width="1.33203125" style="9" customWidth="1"/>
    <col min="9996" max="9996" width="23.6640625" style="9" customWidth="1"/>
    <col min="9997" max="9997" width="1.33203125" style="9" customWidth="1"/>
    <col min="9998" max="9999" width="14.6640625" style="9" customWidth="1"/>
    <col min="10000" max="10000" width="9.33203125" style="9" customWidth="1"/>
    <col min="10001" max="10001" width="5.33203125" style="9" customWidth="1"/>
    <col min="10002" max="10002" width="8" style="9" customWidth="1"/>
    <col min="10003" max="10003" width="7.1640625" style="9" customWidth="1"/>
    <col min="10004" max="10004" width="4.83203125" style="9" customWidth="1"/>
    <col min="10005" max="10005" width="1.33203125" style="9" customWidth="1"/>
    <col min="10006" max="10006" width="2.6640625" style="9" customWidth="1"/>
    <col min="10007" max="10007" width="7.1640625" style="9" customWidth="1"/>
    <col min="10008" max="10008" width="3.1640625" style="9" customWidth="1"/>
    <col min="10009" max="10009" width="14.6640625" style="9" customWidth="1"/>
    <col min="10010" max="10240" width="8" style="9" customWidth="1"/>
    <col min="10241" max="10241" width="2.6640625" style="9" customWidth="1"/>
    <col min="10242" max="10242" width="1.33203125" style="9" customWidth="1"/>
    <col min="10243" max="10243" width="5.33203125" style="9" customWidth="1"/>
    <col min="10244" max="10244" width="1.33203125" style="9" customWidth="1"/>
    <col min="10245" max="10245" width="8" style="9" customWidth="1"/>
    <col min="10246" max="10246" width="9.5" style="9" customWidth="1"/>
    <col min="10247" max="10247" width="19.83203125" style="9" customWidth="1"/>
    <col min="10248" max="10248" width="1.33203125" style="9" customWidth="1"/>
    <col min="10249" max="10249" width="18.6640625" style="9" customWidth="1"/>
    <col min="10250" max="10250" width="14.6640625" style="9" customWidth="1"/>
    <col min="10251" max="10251" width="1.33203125" style="9" customWidth="1"/>
    <col min="10252" max="10252" width="23.6640625" style="9" customWidth="1"/>
    <col min="10253" max="10253" width="1.33203125" style="9" customWidth="1"/>
    <col min="10254" max="10255" width="14.6640625" style="9" customWidth="1"/>
    <col min="10256" max="10256" width="9.33203125" style="9" customWidth="1"/>
    <col min="10257" max="10257" width="5.33203125" style="9" customWidth="1"/>
    <col min="10258" max="10258" width="8" style="9" customWidth="1"/>
    <col min="10259" max="10259" width="7.1640625" style="9" customWidth="1"/>
    <col min="10260" max="10260" width="4.83203125" style="9" customWidth="1"/>
    <col min="10261" max="10261" width="1.33203125" style="9" customWidth="1"/>
    <col min="10262" max="10262" width="2.6640625" style="9" customWidth="1"/>
    <col min="10263" max="10263" width="7.1640625" style="9" customWidth="1"/>
    <col min="10264" max="10264" width="3.1640625" style="9" customWidth="1"/>
    <col min="10265" max="10265" width="14.6640625" style="9" customWidth="1"/>
    <col min="10266" max="10496" width="8" style="9" customWidth="1"/>
    <col min="10497" max="10497" width="2.6640625" style="9" customWidth="1"/>
    <col min="10498" max="10498" width="1.33203125" style="9" customWidth="1"/>
    <col min="10499" max="10499" width="5.33203125" style="9" customWidth="1"/>
    <col min="10500" max="10500" width="1.33203125" style="9" customWidth="1"/>
    <col min="10501" max="10501" width="8" style="9" customWidth="1"/>
    <col min="10502" max="10502" width="9.5" style="9" customWidth="1"/>
    <col min="10503" max="10503" width="19.83203125" style="9" customWidth="1"/>
    <col min="10504" max="10504" width="1.33203125" style="9" customWidth="1"/>
    <col min="10505" max="10505" width="18.6640625" style="9" customWidth="1"/>
    <col min="10506" max="10506" width="14.6640625" style="9" customWidth="1"/>
    <col min="10507" max="10507" width="1.33203125" style="9" customWidth="1"/>
    <col min="10508" max="10508" width="23.6640625" style="9" customWidth="1"/>
    <col min="10509" max="10509" width="1.33203125" style="9" customWidth="1"/>
    <col min="10510" max="10511" width="14.6640625" style="9" customWidth="1"/>
    <col min="10512" max="10512" width="9.33203125" style="9" customWidth="1"/>
    <col min="10513" max="10513" width="5.33203125" style="9" customWidth="1"/>
    <col min="10514" max="10514" width="8" style="9" customWidth="1"/>
    <col min="10515" max="10515" width="7.1640625" style="9" customWidth="1"/>
    <col min="10516" max="10516" width="4.83203125" style="9" customWidth="1"/>
    <col min="10517" max="10517" width="1.33203125" style="9" customWidth="1"/>
    <col min="10518" max="10518" width="2.6640625" style="9" customWidth="1"/>
    <col min="10519" max="10519" width="7.1640625" style="9" customWidth="1"/>
    <col min="10520" max="10520" width="3.1640625" style="9" customWidth="1"/>
    <col min="10521" max="10521" width="14.6640625" style="9" customWidth="1"/>
    <col min="10522" max="10752" width="8" style="9" customWidth="1"/>
    <col min="10753" max="10753" width="2.6640625" style="9" customWidth="1"/>
    <col min="10754" max="10754" width="1.33203125" style="9" customWidth="1"/>
    <col min="10755" max="10755" width="5.33203125" style="9" customWidth="1"/>
    <col min="10756" max="10756" width="1.33203125" style="9" customWidth="1"/>
    <col min="10757" max="10757" width="8" style="9" customWidth="1"/>
    <col min="10758" max="10758" width="9.5" style="9" customWidth="1"/>
    <col min="10759" max="10759" width="19.83203125" style="9" customWidth="1"/>
    <col min="10760" max="10760" width="1.33203125" style="9" customWidth="1"/>
    <col min="10761" max="10761" width="18.6640625" style="9" customWidth="1"/>
    <col min="10762" max="10762" width="14.6640625" style="9" customWidth="1"/>
    <col min="10763" max="10763" width="1.33203125" style="9" customWidth="1"/>
    <col min="10764" max="10764" width="23.6640625" style="9" customWidth="1"/>
    <col min="10765" max="10765" width="1.33203125" style="9" customWidth="1"/>
    <col min="10766" max="10767" width="14.6640625" style="9" customWidth="1"/>
    <col min="10768" max="10768" width="9.33203125" style="9" customWidth="1"/>
    <col min="10769" max="10769" width="5.33203125" style="9" customWidth="1"/>
    <col min="10770" max="10770" width="8" style="9" customWidth="1"/>
    <col min="10771" max="10771" width="7.1640625" style="9" customWidth="1"/>
    <col min="10772" max="10772" width="4.83203125" style="9" customWidth="1"/>
    <col min="10773" max="10773" width="1.33203125" style="9" customWidth="1"/>
    <col min="10774" max="10774" width="2.6640625" style="9" customWidth="1"/>
    <col min="10775" max="10775" width="7.1640625" style="9" customWidth="1"/>
    <col min="10776" max="10776" width="3.1640625" style="9" customWidth="1"/>
    <col min="10777" max="10777" width="14.6640625" style="9" customWidth="1"/>
    <col min="10778" max="11008" width="8" style="9" customWidth="1"/>
    <col min="11009" max="11009" width="2.6640625" style="9" customWidth="1"/>
    <col min="11010" max="11010" width="1.33203125" style="9" customWidth="1"/>
    <col min="11011" max="11011" width="5.33203125" style="9" customWidth="1"/>
    <col min="11012" max="11012" width="1.33203125" style="9" customWidth="1"/>
    <col min="11013" max="11013" width="8" style="9" customWidth="1"/>
    <col min="11014" max="11014" width="9.5" style="9" customWidth="1"/>
    <col min="11015" max="11015" width="19.83203125" style="9" customWidth="1"/>
    <col min="11016" max="11016" width="1.33203125" style="9" customWidth="1"/>
    <col min="11017" max="11017" width="18.6640625" style="9" customWidth="1"/>
    <col min="11018" max="11018" width="14.6640625" style="9" customWidth="1"/>
    <col min="11019" max="11019" width="1.33203125" style="9" customWidth="1"/>
    <col min="11020" max="11020" width="23.6640625" style="9" customWidth="1"/>
    <col min="11021" max="11021" width="1.33203125" style="9" customWidth="1"/>
    <col min="11022" max="11023" width="14.6640625" style="9" customWidth="1"/>
    <col min="11024" max="11024" width="9.33203125" style="9" customWidth="1"/>
    <col min="11025" max="11025" width="5.33203125" style="9" customWidth="1"/>
    <col min="11026" max="11026" width="8" style="9" customWidth="1"/>
    <col min="11027" max="11027" width="7.1640625" style="9" customWidth="1"/>
    <col min="11028" max="11028" width="4.83203125" style="9" customWidth="1"/>
    <col min="11029" max="11029" width="1.33203125" style="9" customWidth="1"/>
    <col min="11030" max="11030" width="2.6640625" style="9" customWidth="1"/>
    <col min="11031" max="11031" width="7.1640625" style="9" customWidth="1"/>
    <col min="11032" max="11032" width="3.1640625" style="9" customWidth="1"/>
    <col min="11033" max="11033" width="14.6640625" style="9" customWidth="1"/>
    <col min="11034" max="11264" width="8" style="9" customWidth="1"/>
    <col min="11265" max="11265" width="2.6640625" style="9" customWidth="1"/>
    <col min="11266" max="11266" width="1.33203125" style="9" customWidth="1"/>
    <col min="11267" max="11267" width="5.33203125" style="9" customWidth="1"/>
    <col min="11268" max="11268" width="1.33203125" style="9" customWidth="1"/>
    <col min="11269" max="11269" width="8" style="9" customWidth="1"/>
    <col min="11270" max="11270" width="9.5" style="9" customWidth="1"/>
    <col min="11271" max="11271" width="19.83203125" style="9" customWidth="1"/>
    <col min="11272" max="11272" width="1.33203125" style="9" customWidth="1"/>
    <col min="11273" max="11273" width="18.6640625" style="9" customWidth="1"/>
    <col min="11274" max="11274" width="14.6640625" style="9" customWidth="1"/>
    <col min="11275" max="11275" width="1.33203125" style="9" customWidth="1"/>
    <col min="11276" max="11276" width="23.6640625" style="9" customWidth="1"/>
    <col min="11277" max="11277" width="1.33203125" style="9" customWidth="1"/>
    <col min="11278" max="11279" width="14.6640625" style="9" customWidth="1"/>
    <col min="11280" max="11280" width="9.33203125" style="9" customWidth="1"/>
    <col min="11281" max="11281" width="5.33203125" style="9" customWidth="1"/>
    <col min="11282" max="11282" width="8" style="9" customWidth="1"/>
    <col min="11283" max="11283" width="7.1640625" style="9" customWidth="1"/>
    <col min="11284" max="11284" width="4.83203125" style="9" customWidth="1"/>
    <col min="11285" max="11285" width="1.33203125" style="9" customWidth="1"/>
    <col min="11286" max="11286" width="2.6640625" style="9" customWidth="1"/>
    <col min="11287" max="11287" width="7.1640625" style="9" customWidth="1"/>
    <col min="11288" max="11288" width="3.1640625" style="9" customWidth="1"/>
    <col min="11289" max="11289" width="14.6640625" style="9" customWidth="1"/>
    <col min="11290" max="11520" width="8" style="9" customWidth="1"/>
    <col min="11521" max="11521" width="2.6640625" style="9" customWidth="1"/>
    <col min="11522" max="11522" width="1.33203125" style="9" customWidth="1"/>
    <col min="11523" max="11523" width="5.33203125" style="9" customWidth="1"/>
    <col min="11524" max="11524" width="1.33203125" style="9" customWidth="1"/>
    <col min="11525" max="11525" width="8" style="9" customWidth="1"/>
    <col min="11526" max="11526" width="9.5" style="9" customWidth="1"/>
    <col min="11527" max="11527" width="19.83203125" style="9" customWidth="1"/>
    <col min="11528" max="11528" width="1.33203125" style="9" customWidth="1"/>
    <col min="11529" max="11529" width="18.6640625" style="9" customWidth="1"/>
    <col min="11530" max="11530" width="14.6640625" style="9" customWidth="1"/>
    <col min="11531" max="11531" width="1.33203125" style="9" customWidth="1"/>
    <col min="11532" max="11532" width="23.6640625" style="9" customWidth="1"/>
    <col min="11533" max="11533" width="1.33203125" style="9" customWidth="1"/>
    <col min="11534" max="11535" width="14.6640625" style="9" customWidth="1"/>
    <col min="11536" max="11536" width="9.33203125" style="9" customWidth="1"/>
    <col min="11537" max="11537" width="5.33203125" style="9" customWidth="1"/>
    <col min="11538" max="11538" width="8" style="9" customWidth="1"/>
    <col min="11539" max="11539" width="7.1640625" style="9" customWidth="1"/>
    <col min="11540" max="11540" width="4.83203125" style="9" customWidth="1"/>
    <col min="11541" max="11541" width="1.33203125" style="9" customWidth="1"/>
    <col min="11542" max="11542" width="2.6640625" style="9" customWidth="1"/>
    <col min="11543" max="11543" width="7.1640625" style="9" customWidth="1"/>
    <col min="11544" max="11544" width="3.1640625" style="9" customWidth="1"/>
    <col min="11545" max="11545" width="14.6640625" style="9" customWidth="1"/>
    <col min="11546" max="11776" width="8" style="9" customWidth="1"/>
    <col min="11777" max="11777" width="2.6640625" style="9" customWidth="1"/>
    <col min="11778" max="11778" width="1.33203125" style="9" customWidth="1"/>
    <col min="11779" max="11779" width="5.33203125" style="9" customWidth="1"/>
    <col min="11780" max="11780" width="1.33203125" style="9" customWidth="1"/>
    <col min="11781" max="11781" width="8" style="9" customWidth="1"/>
    <col min="11782" max="11782" width="9.5" style="9" customWidth="1"/>
    <col min="11783" max="11783" width="19.83203125" style="9" customWidth="1"/>
    <col min="11784" max="11784" width="1.33203125" style="9" customWidth="1"/>
    <col min="11785" max="11785" width="18.6640625" style="9" customWidth="1"/>
    <col min="11786" max="11786" width="14.6640625" style="9" customWidth="1"/>
    <col min="11787" max="11787" width="1.33203125" style="9" customWidth="1"/>
    <col min="11788" max="11788" width="23.6640625" style="9" customWidth="1"/>
    <col min="11789" max="11789" width="1.33203125" style="9" customWidth="1"/>
    <col min="11790" max="11791" width="14.6640625" style="9" customWidth="1"/>
    <col min="11792" max="11792" width="9.33203125" style="9" customWidth="1"/>
    <col min="11793" max="11793" width="5.33203125" style="9" customWidth="1"/>
    <col min="11794" max="11794" width="8" style="9" customWidth="1"/>
    <col min="11795" max="11795" width="7.1640625" style="9" customWidth="1"/>
    <col min="11796" max="11796" width="4.83203125" style="9" customWidth="1"/>
    <col min="11797" max="11797" width="1.33203125" style="9" customWidth="1"/>
    <col min="11798" max="11798" width="2.6640625" style="9" customWidth="1"/>
    <col min="11799" max="11799" width="7.1640625" style="9" customWidth="1"/>
    <col min="11800" max="11800" width="3.1640625" style="9" customWidth="1"/>
    <col min="11801" max="11801" width="14.6640625" style="9" customWidth="1"/>
    <col min="11802" max="12032" width="8" style="9" customWidth="1"/>
    <col min="12033" max="12033" width="2.6640625" style="9" customWidth="1"/>
    <col min="12034" max="12034" width="1.33203125" style="9" customWidth="1"/>
    <col min="12035" max="12035" width="5.33203125" style="9" customWidth="1"/>
    <col min="12036" max="12036" width="1.33203125" style="9" customWidth="1"/>
    <col min="12037" max="12037" width="8" style="9" customWidth="1"/>
    <col min="12038" max="12038" width="9.5" style="9" customWidth="1"/>
    <col min="12039" max="12039" width="19.83203125" style="9" customWidth="1"/>
    <col min="12040" max="12040" width="1.33203125" style="9" customWidth="1"/>
    <col min="12041" max="12041" width="18.6640625" style="9" customWidth="1"/>
    <col min="12042" max="12042" width="14.6640625" style="9" customWidth="1"/>
    <col min="12043" max="12043" width="1.33203125" style="9" customWidth="1"/>
    <col min="12044" max="12044" width="23.6640625" style="9" customWidth="1"/>
    <col min="12045" max="12045" width="1.33203125" style="9" customWidth="1"/>
    <col min="12046" max="12047" width="14.6640625" style="9" customWidth="1"/>
    <col min="12048" max="12048" width="9.33203125" style="9" customWidth="1"/>
    <col min="12049" max="12049" width="5.33203125" style="9" customWidth="1"/>
    <col min="12050" max="12050" width="8" style="9" customWidth="1"/>
    <col min="12051" max="12051" width="7.1640625" style="9" customWidth="1"/>
    <col min="12052" max="12052" width="4.83203125" style="9" customWidth="1"/>
    <col min="12053" max="12053" width="1.33203125" style="9" customWidth="1"/>
    <col min="12054" max="12054" width="2.6640625" style="9" customWidth="1"/>
    <col min="12055" max="12055" width="7.1640625" style="9" customWidth="1"/>
    <col min="12056" max="12056" width="3.1640625" style="9" customWidth="1"/>
    <col min="12057" max="12057" width="14.6640625" style="9" customWidth="1"/>
    <col min="12058" max="12288" width="8" style="9" customWidth="1"/>
    <col min="12289" max="12289" width="2.6640625" style="9" customWidth="1"/>
    <col min="12290" max="12290" width="1.33203125" style="9" customWidth="1"/>
    <col min="12291" max="12291" width="5.33203125" style="9" customWidth="1"/>
    <col min="12292" max="12292" width="1.33203125" style="9" customWidth="1"/>
    <col min="12293" max="12293" width="8" style="9" customWidth="1"/>
    <col min="12294" max="12294" width="9.5" style="9" customWidth="1"/>
    <col min="12295" max="12295" width="19.83203125" style="9" customWidth="1"/>
    <col min="12296" max="12296" width="1.33203125" style="9" customWidth="1"/>
    <col min="12297" max="12297" width="18.6640625" style="9" customWidth="1"/>
    <col min="12298" max="12298" width="14.6640625" style="9" customWidth="1"/>
    <col min="12299" max="12299" width="1.33203125" style="9" customWidth="1"/>
    <col min="12300" max="12300" width="23.6640625" style="9" customWidth="1"/>
    <col min="12301" max="12301" width="1.33203125" style="9" customWidth="1"/>
    <col min="12302" max="12303" width="14.6640625" style="9" customWidth="1"/>
    <col min="12304" max="12304" width="9.33203125" style="9" customWidth="1"/>
    <col min="12305" max="12305" width="5.33203125" style="9" customWidth="1"/>
    <col min="12306" max="12306" width="8" style="9" customWidth="1"/>
    <col min="12307" max="12307" width="7.1640625" style="9" customWidth="1"/>
    <col min="12308" max="12308" width="4.83203125" style="9" customWidth="1"/>
    <col min="12309" max="12309" width="1.33203125" style="9" customWidth="1"/>
    <col min="12310" max="12310" width="2.6640625" style="9" customWidth="1"/>
    <col min="12311" max="12311" width="7.1640625" style="9" customWidth="1"/>
    <col min="12312" max="12312" width="3.1640625" style="9" customWidth="1"/>
    <col min="12313" max="12313" width="14.6640625" style="9" customWidth="1"/>
    <col min="12314" max="12544" width="8" style="9" customWidth="1"/>
    <col min="12545" max="12545" width="2.6640625" style="9" customWidth="1"/>
    <col min="12546" max="12546" width="1.33203125" style="9" customWidth="1"/>
    <col min="12547" max="12547" width="5.33203125" style="9" customWidth="1"/>
    <col min="12548" max="12548" width="1.33203125" style="9" customWidth="1"/>
    <col min="12549" max="12549" width="8" style="9" customWidth="1"/>
    <col min="12550" max="12550" width="9.5" style="9" customWidth="1"/>
    <col min="12551" max="12551" width="19.83203125" style="9" customWidth="1"/>
    <col min="12552" max="12552" width="1.33203125" style="9" customWidth="1"/>
    <col min="12553" max="12553" width="18.6640625" style="9" customWidth="1"/>
    <col min="12554" max="12554" width="14.6640625" style="9" customWidth="1"/>
    <col min="12555" max="12555" width="1.33203125" style="9" customWidth="1"/>
    <col min="12556" max="12556" width="23.6640625" style="9" customWidth="1"/>
    <col min="12557" max="12557" width="1.33203125" style="9" customWidth="1"/>
    <col min="12558" max="12559" width="14.6640625" style="9" customWidth="1"/>
    <col min="12560" max="12560" width="9.33203125" style="9" customWidth="1"/>
    <col min="12561" max="12561" width="5.33203125" style="9" customWidth="1"/>
    <col min="12562" max="12562" width="8" style="9" customWidth="1"/>
    <col min="12563" max="12563" width="7.1640625" style="9" customWidth="1"/>
    <col min="12564" max="12564" width="4.83203125" style="9" customWidth="1"/>
    <col min="12565" max="12565" width="1.33203125" style="9" customWidth="1"/>
    <col min="12566" max="12566" width="2.6640625" style="9" customWidth="1"/>
    <col min="12567" max="12567" width="7.1640625" style="9" customWidth="1"/>
    <col min="12568" max="12568" width="3.1640625" style="9" customWidth="1"/>
    <col min="12569" max="12569" width="14.6640625" style="9" customWidth="1"/>
    <col min="12570" max="12800" width="8" style="9" customWidth="1"/>
    <col min="12801" max="12801" width="2.6640625" style="9" customWidth="1"/>
    <col min="12802" max="12802" width="1.33203125" style="9" customWidth="1"/>
    <col min="12803" max="12803" width="5.33203125" style="9" customWidth="1"/>
    <col min="12804" max="12804" width="1.33203125" style="9" customWidth="1"/>
    <col min="12805" max="12805" width="8" style="9" customWidth="1"/>
    <col min="12806" max="12806" width="9.5" style="9" customWidth="1"/>
    <col min="12807" max="12807" width="19.83203125" style="9" customWidth="1"/>
    <col min="12808" max="12808" width="1.33203125" style="9" customWidth="1"/>
    <col min="12809" max="12809" width="18.6640625" style="9" customWidth="1"/>
    <col min="12810" max="12810" width="14.6640625" style="9" customWidth="1"/>
    <col min="12811" max="12811" width="1.33203125" style="9" customWidth="1"/>
    <col min="12812" max="12812" width="23.6640625" style="9" customWidth="1"/>
    <col min="12813" max="12813" width="1.33203125" style="9" customWidth="1"/>
    <col min="12814" max="12815" width="14.6640625" style="9" customWidth="1"/>
    <col min="12816" max="12816" width="9.33203125" style="9" customWidth="1"/>
    <col min="12817" max="12817" width="5.33203125" style="9" customWidth="1"/>
    <col min="12818" max="12818" width="8" style="9" customWidth="1"/>
    <col min="12819" max="12819" width="7.1640625" style="9" customWidth="1"/>
    <col min="12820" max="12820" width="4.83203125" style="9" customWidth="1"/>
    <col min="12821" max="12821" width="1.33203125" style="9" customWidth="1"/>
    <col min="12822" max="12822" width="2.6640625" style="9" customWidth="1"/>
    <col min="12823" max="12823" width="7.1640625" style="9" customWidth="1"/>
    <col min="12824" max="12824" width="3.1640625" style="9" customWidth="1"/>
    <col min="12825" max="12825" width="14.6640625" style="9" customWidth="1"/>
    <col min="12826" max="13056" width="8" style="9" customWidth="1"/>
    <col min="13057" max="13057" width="2.6640625" style="9" customWidth="1"/>
    <col min="13058" max="13058" width="1.33203125" style="9" customWidth="1"/>
    <col min="13059" max="13059" width="5.33203125" style="9" customWidth="1"/>
    <col min="13060" max="13060" width="1.33203125" style="9" customWidth="1"/>
    <col min="13061" max="13061" width="8" style="9" customWidth="1"/>
    <col min="13062" max="13062" width="9.5" style="9" customWidth="1"/>
    <col min="13063" max="13063" width="19.83203125" style="9" customWidth="1"/>
    <col min="13064" max="13064" width="1.33203125" style="9" customWidth="1"/>
    <col min="13065" max="13065" width="18.6640625" style="9" customWidth="1"/>
    <col min="13066" max="13066" width="14.6640625" style="9" customWidth="1"/>
    <col min="13067" max="13067" width="1.33203125" style="9" customWidth="1"/>
    <col min="13068" max="13068" width="23.6640625" style="9" customWidth="1"/>
    <col min="13069" max="13069" width="1.33203125" style="9" customWidth="1"/>
    <col min="13070" max="13071" width="14.6640625" style="9" customWidth="1"/>
    <col min="13072" max="13072" width="9.33203125" style="9" customWidth="1"/>
    <col min="13073" max="13073" width="5.33203125" style="9" customWidth="1"/>
    <col min="13074" max="13074" width="8" style="9" customWidth="1"/>
    <col min="13075" max="13075" width="7.1640625" style="9" customWidth="1"/>
    <col min="13076" max="13076" width="4.83203125" style="9" customWidth="1"/>
    <col min="13077" max="13077" width="1.33203125" style="9" customWidth="1"/>
    <col min="13078" max="13078" width="2.6640625" style="9" customWidth="1"/>
    <col min="13079" max="13079" width="7.1640625" style="9" customWidth="1"/>
    <col min="13080" max="13080" width="3.1640625" style="9" customWidth="1"/>
    <col min="13081" max="13081" width="14.6640625" style="9" customWidth="1"/>
    <col min="13082" max="13312" width="8" style="9" customWidth="1"/>
    <col min="13313" max="13313" width="2.6640625" style="9" customWidth="1"/>
    <col min="13314" max="13314" width="1.33203125" style="9" customWidth="1"/>
    <col min="13315" max="13315" width="5.33203125" style="9" customWidth="1"/>
    <col min="13316" max="13316" width="1.33203125" style="9" customWidth="1"/>
    <col min="13317" max="13317" width="8" style="9" customWidth="1"/>
    <col min="13318" max="13318" width="9.5" style="9" customWidth="1"/>
    <col min="13319" max="13319" width="19.83203125" style="9" customWidth="1"/>
    <col min="13320" max="13320" width="1.33203125" style="9" customWidth="1"/>
    <col min="13321" max="13321" width="18.6640625" style="9" customWidth="1"/>
    <col min="13322" max="13322" width="14.6640625" style="9" customWidth="1"/>
    <col min="13323" max="13323" width="1.33203125" style="9" customWidth="1"/>
    <col min="13324" max="13324" width="23.6640625" style="9" customWidth="1"/>
    <col min="13325" max="13325" width="1.33203125" style="9" customWidth="1"/>
    <col min="13326" max="13327" width="14.6640625" style="9" customWidth="1"/>
    <col min="13328" max="13328" width="9.33203125" style="9" customWidth="1"/>
    <col min="13329" max="13329" width="5.33203125" style="9" customWidth="1"/>
    <col min="13330" max="13330" width="8" style="9" customWidth="1"/>
    <col min="13331" max="13331" width="7.1640625" style="9" customWidth="1"/>
    <col min="13332" max="13332" width="4.83203125" style="9" customWidth="1"/>
    <col min="13333" max="13333" width="1.33203125" style="9" customWidth="1"/>
    <col min="13334" max="13334" width="2.6640625" style="9" customWidth="1"/>
    <col min="13335" max="13335" width="7.1640625" style="9" customWidth="1"/>
    <col min="13336" max="13336" width="3.1640625" style="9" customWidth="1"/>
    <col min="13337" max="13337" width="14.6640625" style="9" customWidth="1"/>
    <col min="13338" max="13568" width="8" style="9" customWidth="1"/>
    <col min="13569" max="13569" width="2.6640625" style="9" customWidth="1"/>
    <col min="13570" max="13570" width="1.33203125" style="9" customWidth="1"/>
    <col min="13571" max="13571" width="5.33203125" style="9" customWidth="1"/>
    <col min="13572" max="13572" width="1.33203125" style="9" customWidth="1"/>
    <col min="13573" max="13573" width="8" style="9" customWidth="1"/>
    <col min="13574" max="13574" width="9.5" style="9" customWidth="1"/>
    <col min="13575" max="13575" width="19.83203125" style="9" customWidth="1"/>
    <col min="13576" max="13576" width="1.33203125" style="9" customWidth="1"/>
    <col min="13577" max="13577" width="18.6640625" style="9" customWidth="1"/>
    <col min="13578" max="13578" width="14.6640625" style="9" customWidth="1"/>
    <col min="13579" max="13579" width="1.33203125" style="9" customWidth="1"/>
    <col min="13580" max="13580" width="23.6640625" style="9" customWidth="1"/>
    <col min="13581" max="13581" width="1.33203125" style="9" customWidth="1"/>
    <col min="13582" max="13583" width="14.6640625" style="9" customWidth="1"/>
    <col min="13584" max="13584" width="9.33203125" style="9" customWidth="1"/>
    <col min="13585" max="13585" width="5.33203125" style="9" customWidth="1"/>
    <col min="13586" max="13586" width="8" style="9" customWidth="1"/>
    <col min="13587" max="13587" width="7.1640625" style="9" customWidth="1"/>
    <col min="13588" max="13588" width="4.83203125" style="9" customWidth="1"/>
    <col min="13589" max="13589" width="1.33203125" style="9" customWidth="1"/>
    <col min="13590" max="13590" width="2.6640625" style="9" customWidth="1"/>
    <col min="13591" max="13591" width="7.1640625" style="9" customWidth="1"/>
    <col min="13592" max="13592" width="3.1640625" style="9" customWidth="1"/>
    <col min="13593" max="13593" width="14.6640625" style="9" customWidth="1"/>
    <col min="13594" max="13824" width="8" style="9" customWidth="1"/>
    <col min="13825" max="13825" width="2.6640625" style="9" customWidth="1"/>
    <col min="13826" max="13826" width="1.33203125" style="9" customWidth="1"/>
    <col min="13827" max="13827" width="5.33203125" style="9" customWidth="1"/>
    <col min="13828" max="13828" width="1.33203125" style="9" customWidth="1"/>
    <col min="13829" max="13829" width="8" style="9" customWidth="1"/>
    <col min="13830" max="13830" width="9.5" style="9" customWidth="1"/>
    <col min="13831" max="13831" width="19.83203125" style="9" customWidth="1"/>
    <col min="13832" max="13832" width="1.33203125" style="9" customWidth="1"/>
    <col min="13833" max="13833" width="18.6640625" style="9" customWidth="1"/>
    <col min="13834" max="13834" width="14.6640625" style="9" customWidth="1"/>
    <col min="13835" max="13835" width="1.33203125" style="9" customWidth="1"/>
    <col min="13836" max="13836" width="23.6640625" style="9" customWidth="1"/>
    <col min="13837" max="13837" width="1.33203125" style="9" customWidth="1"/>
    <col min="13838" max="13839" width="14.6640625" style="9" customWidth="1"/>
    <col min="13840" max="13840" width="9.33203125" style="9" customWidth="1"/>
    <col min="13841" max="13841" width="5.33203125" style="9" customWidth="1"/>
    <col min="13842" max="13842" width="8" style="9" customWidth="1"/>
    <col min="13843" max="13843" width="7.1640625" style="9" customWidth="1"/>
    <col min="13844" max="13844" width="4.83203125" style="9" customWidth="1"/>
    <col min="13845" max="13845" width="1.33203125" style="9" customWidth="1"/>
    <col min="13846" max="13846" width="2.6640625" style="9" customWidth="1"/>
    <col min="13847" max="13847" width="7.1640625" style="9" customWidth="1"/>
    <col min="13848" max="13848" width="3.1640625" style="9" customWidth="1"/>
    <col min="13849" max="13849" width="14.6640625" style="9" customWidth="1"/>
    <col min="13850" max="14080" width="8" style="9" customWidth="1"/>
    <col min="14081" max="14081" width="2.6640625" style="9" customWidth="1"/>
    <col min="14082" max="14082" width="1.33203125" style="9" customWidth="1"/>
    <col min="14083" max="14083" width="5.33203125" style="9" customWidth="1"/>
    <col min="14084" max="14084" width="1.33203125" style="9" customWidth="1"/>
    <col min="14085" max="14085" width="8" style="9" customWidth="1"/>
    <col min="14086" max="14086" width="9.5" style="9" customWidth="1"/>
    <col min="14087" max="14087" width="19.83203125" style="9" customWidth="1"/>
    <col min="14088" max="14088" width="1.33203125" style="9" customWidth="1"/>
    <col min="14089" max="14089" width="18.6640625" style="9" customWidth="1"/>
    <col min="14090" max="14090" width="14.6640625" style="9" customWidth="1"/>
    <col min="14091" max="14091" width="1.33203125" style="9" customWidth="1"/>
    <col min="14092" max="14092" width="23.6640625" style="9" customWidth="1"/>
    <col min="14093" max="14093" width="1.33203125" style="9" customWidth="1"/>
    <col min="14094" max="14095" width="14.6640625" style="9" customWidth="1"/>
    <col min="14096" max="14096" width="9.33203125" style="9" customWidth="1"/>
    <col min="14097" max="14097" width="5.33203125" style="9" customWidth="1"/>
    <col min="14098" max="14098" width="8" style="9" customWidth="1"/>
    <col min="14099" max="14099" width="7.1640625" style="9" customWidth="1"/>
    <col min="14100" max="14100" width="4.83203125" style="9" customWidth="1"/>
    <col min="14101" max="14101" width="1.33203125" style="9" customWidth="1"/>
    <col min="14102" max="14102" width="2.6640625" style="9" customWidth="1"/>
    <col min="14103" max="14103" width="7.1640625" style="9" customWidth="1"/>
    <col min="14104" max="14104" width="3.1640625" style="9" customWidth="1"/>
    <col min="14105" max="14105" width="14.6640625" style="9" customWidth="1"/>
    <col min="14106" max="14336" width="8" style="9" customWidth="1"/>
    <col min="14337" max="14337" width="2.6640625" style="9" customWidth="1"/>
    <col min="14338" max="14338" width="1.33203125" style="9" customWidth="1"/>
    <col min="14339" max="14339" width="5.33203125" style="9" customWidth="1"/>
    <col min="14340" max="14340" width="1.33203125" style="9" customWidth="1"/>
    <col min="14341" max="14341" width="8" style="9" customWidth="1"/>
    <col min="14342" max="14342" width="9.5" style="9" customWidth="1"/>
    <col min="14343" max="14343" width="19.83203125" style="9" customWidth="1"/>
    <col min="14344" max="14344" width="1.33203125" style="9" customWidth="1"/>
    <col min="14345" max="14345" width="18.6640625" style="9" customWidth="1"/>
    <col min="14346" max="14346" width="14.6640625" style="9" customWidth="1"/>
    <col min="14347" max="14347" width="1.33203125" style="9" customWidth="1"/>
    <col min="14348" max="14348" width="23.6640625" style="9" customWidth="1"/>
    <col min="14349" max="14349" width="1.33203125" style="9" customWidth="1"/>
    <col min="14350" max="14351" width="14.6640625" style="9" customWidth="1"/>
    <col min="14352" max="14352" width="9.33203125" style="9" customWidth="1"/>
    <col min="14353" max="14353" width="5.33203125" style="9" customWidth="1"/>
    <col min="14354" max="14354" width="8" style="9" customWidth="1"/>
    <col min="14355" max="14355" width="7.1640625" style="9" customWidth="1"/>
    <col min="14356" max="14356" width="4.83203125" style="9" customWidth="1"/>
    <col min="14357" max="14357" width="1.33203125" style="9" customWidth="1"/>
    <col min="14358" max="14358" width="2.6640625" style="9" customWidth="1"/>
    <col min="14359" max="14359" width="7.1640625" style="9" customWidth="1"/>
    <col min="14360" max="14360" width="3.1640625" style="9" customWidth="1"/>
    <col min="14361" max="14361" width="14.6640625" style="9" customWidth="1"/>
    <col min="14362" max="14592" width="8" style="9" customWidth="1"/>
    <col min="14593" max="14593" width="2.6640625" style="9" customWidth="1"/>
    <col min="14594" max="14594" width="1.33203125" style="9" customWidth="1"/>
    <col min="14595" max="14595" width="5.33203125" style="9" customWidth="1"/>
    <col min="14596" max="14596" width="1.33203125" style="9" customWidth="1"/>
    <col min="14597" max="14597" width="8" style="9" customWidth="1"/>
    <col min="14598" max="14598" width="9.5" style="9" customWidth="1"/>
    <col min="14599" max="14599" width="19.83203125" style="9" customWidth="1"/>
    <col min="14600" max="14600" width="1.33203125" style="9" customWidth="1"/>
    <col min="14601" max="14601" width="18.6640625" style="9" customWidth="1"/>
    <col min="14602" max="14602" width="14.6640625" style="9" customWidth="1"/>
    <col min="14603" max="14603" width="1.33203125" style="9" customWidth="1"/>
    <col min="14604" max="14604" width="23.6640625" style="9" customWidth="1"/>
    <col min="14605" max="14605" width="1.33203125" style="9" customWidth="1"/>
    <col min="14606" max="14607" width="14.6640625" style="9" customWidth="1"/>
    <col min="14608" max="14608" width="9.33203125" style="9" customWidth="1"/>
    <col min="14609" max="14609" width="5.33203125" style="9" customWidth="1"/>
    <col min="14610" max="14610" width="8" style="9" customWidth="1"/>
    <col min="14611" max="14611" width="7.1640625" style="9" customWidth="1"/>
    <col min="14612" max="14612" width="4.83203125" style="9" customWidth="1"/>
    <col min="14613" max="14613" width="1.33203125" style="9" customWidth="1"/>
    <col min="14614" max="14614" width="2.6640625" style="9" customWidth="1"/>
    <col min="14615" max="14615" width="7.1640625" style="9" customWidth="1"/>
    <col min="14616" max="14616" width="3.1640625" style="9" customWidth="1"/>
    <col min="14617" max="14617" width="14.6640625" style="9" customWidth="1"/>
    <col min="14618" max="14848" width="8" style="9" customWidth="1"/>
    <col min="14849" max="14849" width="2.6640625" style="9" customWidth="1"/>
    <col min="14850" max="14850" width="1.33203125" style="9" customWidth="1"/>
    <col min="14851" max="14851" width="5.33203125" style="9" customWidth="1"/>
    <col min="14852" max="14852" width="1.33203125" style="9" customWidth="1"/>
    <col min="14853" max="14853" width="8" style="9" customWidth="1"/>
    <col min="14854" max="14854" width="9.5" style="9" customWidth="1"/>
    <col min="14855" max="14855" width="19.83203125" style="9" customWidth="1"/>
    <col min="14856" max="14856" width="1.33203125" style="9" customWidth="1"/>
    <col min="14857" max="14857" width="18.6640625" style="9" customWidth="1"/>
    <col min="14858" max="14858" width="14.6640625" style="9" customWidth="1"/>
    <col min="14859" max="14859" width="1.33203125" style="9" customWidth="1"/>
    <col min="14860" max="14860" width="23.6640625" style="9" customWidth="1"/>
    <col min="14861" max="14861" width="1.33203125" style="9" customWidth="1"/>
    <col min="14862" max="14863" width="14.6640625" style="9" customWidth="1"/>
    <col min="14864" max="14864" width="9.33203125" style="9" customWidth="1"/>
    <col min="14865" max="14865" width="5.33203125" style="9" customWidth="1"/>
    <col min="14866" max="14866" width="8" style="9" customWidth="1"/>
    <col min="14867" max="14867" width="7.1640625" style="9" customWidth="1"/>
    <col min="14868" max="14868" width="4.83203125" style="9" customWidth="1"/>
    <col min="14869" max="14869" width="1.33203125" style="9" customWidth="1"/>
    <col min="14870" max="14870" width="2.6640625" style="9" customWidth="1"/>
    <col min="14871" max="14871" width="7.1640625" style="9" customWidth="1"/>
    <col min="14872" max="14872" width="3.1640625" style="9" customWidth="1"/>
    <col min="14873" max="14873" width="14.6640625" style="9" customWidth="1"/>
    <col min="14874" max="15104" width="8" style="9" customWidth="1"/>
    <col min="15105" max="15105" width="2.6640625" style="9" customWidth="1"/>
    <col min="15106" max="15106" width="1.33203125" style="9" customWidth="1"/>
    <col min="15107" max="15107" width="5.33203125" style="9" customWidth="1"/>
    <col min="15108" max="15108" width="1.33203125" style="9" customWidth="1"/>
    <col min="15109" max="15109" width="8" style="9" customWidth="1"/>
    <col min="15110" max="15110" width="9.5" style="9" customWidth="1"/>
    <col min="15111" max="15111" width="19.83203125" style="9" customWidth="1"/>
    <col min="15112" max="15112" width="1.33203125" style="9" customWidth="1"/>
    <col min="15113" max="15113" width="18.6640625" style="9" customWidth="1"/>
    <col min="15114" max="15114" width="14.6640625" style="9" customWidth="1"/>
    <col min="15115" max="15115" width="1.33203125" style="9" customWidth="1"/>
    <col min="15116" max="15116" width="23.6640625" style="9" customWidth="1"/>
    <col min="15117" max="15117" width="1.33203125" style="9" customWidth="1"/>
    <col min="15118" max="15119" width="14.6640625" style="9" customWidth="1"/>
    <col min="15120" max="15120" width="9.33203125" style="9" customWidth="1"/>
    <col min="15121" max="15121" width="5.33203125" style="9" customWidth="1"/>
    <col min="15122" max="15122" width="8" style="9" customWidth="1"/>
    <col min="15123" max="15123" width="7.1640625" style="9" customWidth="1"/>
    <col min="15124" max="15124" width="4.83203125" style="9" customWidth="1"/>
    <col min="15125" max="15125" width="1.33203125" style="9" customWidth="1"/>
    <col min="15126" max="15126" width="2.6640625" style="9" customWidth="1"/>
    <col min="15127" max="15127" width="7.1640625" style="9" customWidth="1"/>
    <col min="15128" max="15128" width="3.1640625" style="9" customWidth="1"/>
    <col min="15129" max="15129" width="14.6640625" style="9" customWidth="1"/>
    <col min="15130" max="15360" width="8" style="9" customWidth="1"/>
    <col min="15361" max="15361" width="2.6640625" style="9" customWidth="1"/>
    <col min="15362" max="15362" width="1.33203125" style="9" customWidth="1"/>
    <col min="15363" max="15363" width="5.33203125" style="9" customWidth="1"/>
    <col min="15364" max="15364" width="1.33203125" style="9" customWidth="1"/>
    <col min="15365" max="15365" width="8" style="9" customWidth="1"/>
    <col min="15366" max="15366" width="9.5" style="9" customWidth="1"/>
    <col min="15367" max="15367" width="19.83203125" style="9" customWidth="1"/>
    <col min="15368" max="15368" width="1.33203125" style="9" customWidth="1"/>
    <col min="15369" max="15369" width="18.6640625" style="9" customWidth="1"/>
    <col min="15370" max="15370" width="14.6640625" style="9" customWidth="1"/>
    <col min="15371" max="15371" width="1.33203125" style="9" customWidth="1"/>
    <col min="15372" max="15372" width="23.6640625" style="9" customWidth="1"/>
    <col min="15373" max="15373" width="1.33203125" style="9" customWidth="1"/>
    <col min="15374" max="15375" width="14.6640625" style="9" customWidth="1"/>
    <col min="15376" max="15376" width="9.33203125" style="9" customWidth="1"/>
    <col min="15377" max="15377" width="5.33203125" style="9" customWidth="1"/>
    <col min="15378" max="15378" width="8" style="9" customWidth="1"/>
    <col min="15379" max="15379" width="7.1640625" style="9" customWidth="1"/>
    <col min="15380" max="15380" width="4.83203125" style="9" customWidth="1"/>
    <col min="15381" max="15381" width="1.33203125" style="9" customWidth="1"/>
    <col min="15382" max="15382" width="2.6640625" style="9" customWidth="1"/>
    <col min="15383" max="15383" width="7.1640625" style="9" customWidth="1"/>
    <col min="15384" max="15384" width="3.1640625" style="9" customWidth="1"/>
    <col min="15385" max="15385" width="14.6640625" style="9" customWidth="1"/>
    <col min="15386" max="15616" width="8" style="9" customWidth="1"/>
    <col min="15617" max="15617" width="2.6640625" style="9" customWidth="1"/>
    <col min="15618" max="15618" width="1.33203125" style="9" customWidth="1"/>
    <col min="15619" max="15619" width="5.33203125" style="9" customWidth="1"/>
    <col min="15620" max="15620" width="1.33203125" style="9" customWidth="1"/>
    <col min="15621" max="15621" width="8" style="9" customWidth="1"/>
    <col min="15622" max="15622" width="9.5" style="9" customWidth="1"/>
    <col min="15623" max="15623" width="19.83203125" style="9" customWidth="1"/>
    <col min="15624" max="15624" width="1.33203125" style="9" customWidth="1"/>
    <col min="15625" max="15625" width="18.6640625" style="9" customWidth="1"/>
    <col min="15626" max="15626" width="14.6640625" style="9" customWidth="1"/>
    <col min="15627" max="15627" width="1.33203125" style="9" customWidth="1"/>
    <col min="15628" max="15628" width="23.6640625" style="9" customWidth="1"/>
    <col min="15629" max="15629" width="1.33203125" style="9" customWidth="1"/>
    <col min="15630" max="15631" width="14.6640625" style="9" customWidth="1"/>
    <col min="15632" max="15632" width="9.33203125" style="9" customWidth="1"/>
    <col min="15633" max="15633" width="5.33203125" style="9" customWidth="1"/>
    <col min="15634" max="15634" width="8" style="9" customWidth="1"/>
    <col min="15635" max="15635" width="7.1640625" style="9" customWidth="1"/>
    <col min="15636" max="15636" width="4.83203125" style="9" customWidth="1"/>
    <col min="15637" max="15637" width="1.33203125" style="9" customWidth="1"/>
    <col min="15638" max="15638" width="2.6640625" style="9" customWidth="1"/>
    <col min="15639" max="15639" width="7.1640625" style="9" customWidth="1"/>
    <col min="15640" max="15640" width="3.1640625" style="9" customWidth="1"/>
    <col min="15641" max="15641" width="14.6640625" style="9" customWidth="1"/>
    <col min="15642" max="15872" width="8" style="9" customWidth="1"/>
    <col min="15873" max="15873" width="2.6640625" style="9" customWidth="1"/>
    <col min="15874" max="15874" width="1.33203125" style="9" customWidth="1"/>
    <col min="15875" max="15875" width="5.33203125" style="9" customWidth="1"/>
    <col min="15876" max="15876" width="1.33203125" style="9" customWidth="1"/>
    <col min="15877" max="15877" width="8" style="9" customWidth="1"/>
    <col min="15878" max="15878" width="9.5" style="9" customWidth="1"/>
    <col min="15879" max="15879" width="19.83203125" style="9" customWidth="1"/>
    <col min="15880" max="15880" width="1.33203125" style="9" customWidth="1"/>
    <col min="15881" max="15881" width="18.6640625" style="9" customWidth="1"/>
    <col min="15882" max="15882" width="14.6640625" style="9" customWidth="1"/>
    <col min="15883" max="15883" width="1.33203125" style="9" customWidth="1"/>
    <col min="15884" max="15884" width="23.6640625" style="9" customWidth="1"/>
    <col min="15885" max="15885" width="1.33203125" style="9" customWidth="1"/>
    <col min="15886" max="15887" width="14.6640625" style="9" customWidth="1"/>
    <col min="15888" max="15888" width="9.33203125" style="9" customWidth="1"/>
    <col min="15889" max="15889" width="5.33203125" style="9" customWidth="1"/>
    <col min="15890" max="15890" width="8" style="9" customWidth="1"/>
    <col min="15891" max="15891" width="7.1640625" style="9" customWidth="1"/>
    <col min="15892" max="15892" width="4.83203125" style="9" customWidth="1"/>
    <col min="15893" max="15893" width="1.33203125" style="9" customWidth="1"/>
    <col min="15894" max="15894" width="2.6640625" style="9" customWidth="1"/>
    <col min="15895" max="15895" width="7.1640625" style="9" customWidth="1"/>
    <col min="15896" max="15896" width="3.1640625" style="9" customWidth="1"/>
    <col min="15897" max="15897" width="14.6640625" style="9" customWidth="1"/>
    <col min="15898" max="16128" width="8" style="9" customWidth="1"/>
    <col min="16129" max="16129" width="2.6640625" style="9" customWidth="1"/>
    <col min="16130" max="16130" width="1.33203125" style="9" customWidth="1"/>
    <col min="16131" max="16131" width="5.33203125" style="9" customWidth="1"/>
    <col min="16132" max="16132" width="1.33203125" style="9" customWidth="1"/>
    <col min="16133" max="16133" width="8" style="9" customWidth="1"/>
    <col min="16134" max="16134" width="9.5" style="9" customWidth="1"/>
    <col min="16135" max="16135" width="19.83203125" style="9" customWidth="1"/>
    <col min="16136" max="16136" width="1.33203125" style="9" customWidth="1"/>
    <col min="16137" max="16137" width="18.6640625" style="9" customWidth="1"/>
    <col min="16138" max="16138" width="14.6640625" style="9" customWidth="1"/>
    <col min="16139" max="16139" width="1.33203125" style="9" customWidth="1"/>
    <col min="16140" max="16140" width="23.6640625" style="9" customWidth="1"/>
    <col min="16141" max="16141" width="1.33203125" style="9" customWidth="1"/>
    <col min="16142" max="16143" width="14.6640625" style="9" customWidth="1"/>
    <col min="16144" max="16144" width="9.33203125" style="9" customWidth="1"/>
    <col min="16145" max="16145" width="5.33203125" style="9" customWidth="1"/>
    <col min="16146" max="16146" width="8" style="9" customWidth="1"/>
    <col min="16147" max="16147" width="7.1640625" style="9" customWidth="1"/>
    <col min="16148" max="16148" width="4.83203125" style="9" customWidth="1"/>
    <col min="16149" max="16149" width="1.33203125" style="9" customWidth="1"/>
    <col min="16150" max="16150" width="2.6640625" style="9" customWidth="1"/>
    <col min="16151" max="16151" width="7.1640625" style="9" customWidth="1"/>
    <col min="16152" max="16152" width="3.1640625" style="9" customWidth="1"/>
    <col min="16153" max="16153" width="14.6640625" style="9" customWidth="1"/>
    <col min="16154" max="16384" width="8" style="9" customWidth="1"/>
  </cols>
  <sheetData>
    <row r="1" spans="2:24" ht="6" customHeight="1"/>
    <row r="2" spans="2:24" ht="60.75" customHeight="1"/>
    <row r="3" spans="2:24" ht="7.5" customHeight="1">
      <c r="B3" s="505" t="s">
        <v>527</v>
      </c>
      <c r="C3" s="505"/>
      <c r="D3" s="505"/>
      <c r="E3" s="505"/>
      <c r="F3" s="505"/>
      <c r="G3" s="505"/>
      <c r="H3" s="505"/>
      <c r="I3" s="505"/>
      <c r="J3" s="505"/>
      <c r="K3" s="505"/>
      <c r="L3" s="505"/>
      <c r="M3" s="505"/>
      <c r="N3" s="505"/>
      <c r="O3" s="505"/>
      <c r="P3" s="505"/>
      <c r="Q3" s="505"/>
      <c r="R3" s="505"/>
      <c r="S3" s="505"/>
      <c r="T3" s="505"/>
      <c r="U3" s="505"/>
      <c r="V3" s="505"/>
      <c r="W3" s="505"/>
      <c r="X3" s="505"/>
    </row>
    <row r="4" spans="2:24" ht="6" customHeight="1">
      <c r="B4" s="505"/>
      <c r="C4" s="505"/>
      <c r="D4" s="505"/>
      <c r="E4" s="505"/>
      <c r="F4" s="505"/>
      <c r="G4" s="505"/>
      <c r="H4" s="505"/>
      <c r="I4" s="505"/>
      <c r="J4" s="505"/>
      <c r="K4" s="505"/>
      <c r="L4" s="505"/>
      <c r="M4" s="505"/>
      <c r="N4" s="505"/>
      <c r="O4" s="505"/>
      <c r="P4" s="505"/>
      <c r="Q4" s="505"/>
      <c r="R4" s="505"/>
      <c r="S4" s="505"/>
      <c r="T4" s="505"/>
      <c r="U4" s="505"/>
      <c r="V4" s="505"/>
      <c r="W4" s="505"/>
      <c r="X4" s="505"/>
    </row>
    <row r="5" spans="2:24" ht="27" customHeight="1">
      <c r="B5" s="506" t="s">
        <v>200</v>
      </c>
      <c r="C5" s="506"/>
      <c r="D5" s="506"/>
      <c r="E5" s="506"/>
      <c r="F5" s="506"/>
      <c r="G5" s="506"/>
      <c r="H5" s="506"/>
      <c r="I5" s="506"/>
      <c r="J5" s="506"/>
      <c r="K5" s="506"/>
      <c r="L5" s="506"/>
      <c r="M5" s="506"/>
      <c r="N5" s="506"/>
      <c r="O5" s="506"/>
      <c r="P5" s="506"/>
      <c r="Q5" s="506"/>
      <c r="R5" s="506"/>
      <c r="S5" s="506"/>
      <c r="T5" s="506"/>
      <c r="U5" s="506"/>
      <c r="V5" s="506"/>
      <c r="W5" s="506"/>
      <c r="X5" s="506"/>
    </row>
    <row r="6" spans="2:24" ht="3" customHeight="1">
      <c r="B6" s="507" t="s">
        <v>528</v>
      </c>
      <c r="C6" s="507"/>
      <c r="D6" s="507"/>
      <c r="E6" s="507"/>
      <c r="F6" s="507"/>
      <c r="G6" s="507"/>
      <c r="H6" s="507"/>
      <c r="I6" s="507"/>
      <c r="J6" s="507"/>
      <c r="K6" s="507"/>
      <c r="L6" s="507"/>
      <c r="M6" s="507"/>
      <c r="N6" s="507"/>
      <c r="O6" s="507"/>
      <c r="P6" s="507"/>
      <c r="Q6" s="507"/>
      <c r="R6" s="507"/>
      <c r="S6" s="507"/>
      <c r="T6" s="507"/>
      <c r="U6" s="507"/>
      <c r="V6" s="507"/>
      <c r="W6" s="507"/>
      <c r="X6" s="507"/>
    </row>
    <row r="7" spans="2:24" ht="13.5" customHeight="1">
      <c r="B7" s="507"/>
      <c r="C7" s="507"/>
      <c r="D7" s="507"/>
      <c r="E7" s="507"/>
      <c r="F7" s="507"/>
      <c r="G7" s="507"/>
      <c r="H7" s="507"/>
      <c r="I7" s="507"/>
      <c r="J7" s="507"/>
      <c r="K7" s="507"/>
      <c r="L7" s="507"/>
      <c r="M7" s="507"/>
      <c r="N7" s="507"/>
      <c r="O7" s="507"/>
      <c r="P7" s="507"/>
      <c r="Q7" s="507"/>
      <c r="R7" s="507"/>
      <c r="S7" s="507"/>
      <c r="T7" s="507"/>
      <c r="U7" s="507"/>
      <c r="V7" s="507"/>
      <c r="W7" s="507"/>
      <c r="X7" s="507"/>
    </row>
    <row r="8" spans="2:24" ht="13.5" customHeight="1">
      <c r="B8" s="508" t="s">
        <v>529</v>
      </c>
      <c r="C8" s="508"/>
      <c r="D8" s="508"/>
      <c r="E8" s="508"/>
      <c r="F8" s="508"/>
      <c r="G8" s="508"/>
      <c r="H8" s="508"/>
      <c r="I8" s="508"/>
      <c r="J8" s="508"/>
      <c r="K8" s="508"/>
      <c r="L8" s="508"/>
      <c r="M8" s="508"/>
      <c r="N8" s="508"/>
      <c r="O8" s="508"/>
      <c r="P8" s="508"/>
      <c r="Q8" s="508"/>
      <c r="R8" s="508"/>
      <c r="S8" s="508"/>
      <c r="T8" s="508"/>
      <c r="U8" s="508"/>
      <c r="V8" s="508"/>
      <c r="W8" s="508"/>
      <c r="X8" s="508"/>
    </row>
    <row r="9" spans="2:24" ht="1.5" customHeight="1">
      <c r="B9" s="508"/>
      <c r="C9" s="508"/>
      <c r="D9" s="508"/>
      <c r="E9" s="508"/>
      <c r="F9" s="508"/>
      <c r="G9" s="508"/>
      <c r="H9" s="508"/>
      <c r="I9" s="508"/>
      <c r="J9" s="508"/>
      <c r="K9" s="508"/>
      <c r="L9" s="508"/>
      <c r="M9" s="508"/>
      <c r="N9" s="508"/>
      <c r="O9" s="508"/>
      <c r="P9" s="508"/>
      <c r="Q9" s="508"/>
      <c r="R9" s="508"/>
      <c r="S9" s="508"/>
      <c r="T9" s="508"/>
      <c r="U9" s="508"/>
      <c r="V9" s="508"/>
      <c r="W9" s="508"/>
      <c r="X9" s="508"/>
    </row>
    <row r="10" spans="2:24" s="25" customFormat="1" ht="30" customHeight="1">
      <c r="R10" s="216" t="s">
        <v>124</v>
      </c>
      <c r="S10" s="509">
        <v>46113</v>
      </c>
      <c r="T10" s="509"/>
      <c r="U10" s="510">
        <v>0.4057175925925926</v>
      </c>
      <c r="V10" s="510"/>
      <c r="W10" s="510"/>
      <c r="X10" s="510"/>
    </row>
    <row r="11" spans="2:24" ht="24">
      <c r="R11" s="17" t="s">
        <v>125</v>
      </c>
      <c r="S11" s="22">
        <v>1</v>
      </c>
      <c r="T11" s="517" t="s">
        <v>530</v>
      </c>
      <c r="U11" s="517"/>
      <c r="V11" s="517"/>
      <c r="W11" s="22">
        <v>5</v>
      </c>
    </row>
    <row r="12" spans="2:24">
      <c r="B12" s="518" t="s">
        <v>206</v>
      </c>
      <c r="C12" s="518"/>
      <c r="D12" s="518"/>
      <c r="E12" s="518"/>
      <c r="F12" s="518"/>
      <c r="G12" s="518"/>
      <c r="H12" s="518"/>
      <c r="I12" s="518"/>
      <c r="J12" s="518"/>
      <c r="K12" s="518"/>
      <c r="L12" s="518"/>
      <c r="M12" s="518"/>
      <c r="N12" s="518"/>
      <c r="O12" s="518"/>
      <c r="P12" s="518"/>
      <c r="Q12" s="518"/>
      <c r="R12" s="518"/>
      <c r="S12" s="518"/>
      <c r="T12" s="518"/>
      <c r="U12" s="518"/>
      <c r="V12" s="518"/>
      <c r="W12" s="518"/>
      <c r="X12" s="518"/>
    </row>
    <row r="13" spans="2:24" ht="6.75" customHeight="1">
      <c r="P13" s="519" t="s">
        <v>55</v>
      </c>
      <c r="Q13" s="519"/>
      <c r="R13" s="519"/>
      <c r="S13" s="519" t="s">
        <v>531</v>
      </c>
      <c r="T13" s="519"/>
      <c r="U13" s="519"/>
      <c r="V13" s="519"/>
      <c r="W13" s="519"/>
      <c r="X13" s="519"/>
    </row>
    <row r="14" spans="2:24" ht="6.75" customHeight="1">
      <c r="J14" s="519" t="s">
        <v>56</v>
      </c>
      <c r="N14" s="519" t="s">
        <v>46</v>
      </c>
      <c r="O14" s="519" t="s">
        <v>52</v>
      </c>
      <c r="P14" s="519"/>
      <c r="Q14" s="519"/>
      <c r="R14" s="519"/>
      <c r="S14" s="519"/>
      <c r="T14" s="519"/>
      <c r="U14" s="519"/>
      <c r="V14" s="519"/>
      <c r="W14" s="519"/>
      <c r="X14" s="519"/>
    </row>
    <row r="15" spans="2:24" ht="6" customHeight="1">
      <c r="B15" s="519" t="s">
        <v>57</v>
      </c>
      <c r="C15" s="519"/>
      <c r="E15" s="520" t="s">
        <v>532</v>
      </c>
      <c r="F15" s="520"/>
      <c r="G15" s="520"/>
      <c r="H15" s="520"/>
      <c r="I15" s="519" t="s">
        <v>34</v>
      </c>
      <c r="J15" s="519"/>
      <c r="L15" s="520" t="s">
        <v>48</v>
      </c>
      <c r="N15" s="519"/>
      <c r="O15" s="519"/>
    </row>
    <row r="16" spans="2:24" ht="7.5" customHeight="1">
      <c r="B16" s="519"/>
      <c r="C16" s="519"/>
      <c r="E16" s="520"/>
      <c r="F16" s="520"/>
      <c r="G16" s="520"/>
      <c r="H16" s="520"/>
      <c r="I16" s="519"/>
      <c r="J16" s="519"/>
      <c r="L16" s="520"/>
      <c r="N16" s="519"/>
      <c r="O16" s="519"/>
    </row>
    <row r="17" spans="2:26" ht="6.75" customHeight="1">
      <c r="J17" s="519"/>
      <c r="N17" s="519"/>
      <c r="O17" s="519"/>
      <c r="P17" s="519" t="s">
        <v>13</v>
      </c>
      <c r="Q17" s="519" t="s">
        <v>14</v>
      </c>
      <c r="R17" s="519"/>
      <c r="S17" s="519" t="s">
        <v>53</v>
      </c>
      <c r="T17" s="519"/>
      <c r="U17" s="519"/>
      <c r="V17" s="519" t="s">
        <v>54</v>
      </c>
      <c r="W17" s="519"/>
      <c r="X17" s="519"/>
      <c r="Y17" s="516" t="s">
        <v>533</v>
      </c>
    </row>
    <row r="18" spans="2:26" ht="6" customHeight="1">
      <c r="P18" s="519"/>
      <c r="Q18" s="519"/>
      <c r="R18" s="519"/>
      <c r="S18" s="519"/>
      <c r="T18" s="519"/>
      <c r="U18" s="519"/>
      <c r="V18" s="519"/>
      <c r="W18" s="519"/>
      <c r="X18" s="519"/>
      <c r="Y18" s="516"/>
    </row>
    <row r="19" spans="2:26" ht="6" customHeight="1"/>
    <row r="20" spans="2:26" ht="6" customHeight="1"/>
    <row r="21" spans="2:26" ht="27.75" customHeight="1">
      <c r="B21" s="513">
        <v>27</v>
      </c>
      <c r="C21" s="513"/>
      <c r="E21" s="514" t="s">
        <v>133</v>
      </c>
      <c r="F21" s="514"/>
      <c r="G21" s="514"/>
      <c r="H21" s="514"/>
      <c r="I21" s="193" t="s">
        <v>288</v>
      </c>
      <c r="J21" s="193" t="s">
        <v>534</v>
      </c>
      <c r="L21" s="192" t="s">
        <v>100</v>
      </c>
      <c r="N21" s="193" t="s">
        <v>42</v>
      </c>
      <c r="O21" s="191">
        <v>11</v>
      </c>
      <c r="P21" s="191">
        <v>4</v>
      </c>
      <c r="Q21" s="513">
        <v>7</v>
      </c>
      <c r="R21" s="513"/>
      <c r="S21" s="513">
        <v>10</v>
      </c>
      <c r="T21" s="513"/>
      <c r="U21" s="513"/>
      <c r="V21" s="513">
        <v>1</v>
      </c>
      <c r="W21" s="513"/>
      <c r="X21" s="513"/>
      <c r="Y21" s="9">
        <v>16</v>
      </c>
    </row>
    <row r="22" spans="2:26" ht="25.5" customHeight="1">
      <c r="E22" s="511" t="s">
        <v>202</v>
      </c>
      <c r="F22" s="511"/>
      <c r="G22" s="511"/>
      <c r="H22" s="194"/>
      <c r="I22" s="195">
        <f>COUNTA(I21)</f>
        <v>1</v>
      </c>
      <c r="J22" s="195"/>
      <c r="K22" s="195"/>
      <c r="L22" s="195"/>
      <c r="M22" s="195"/>
      <c r="N22" s="195"/>
      <c r="O22" s="196">
        <f>SUM(O21)</f>
        <v>11</v>
      </c>
      <c r="P22" s="196">
        <f t="shared" ref="P22:Y22" si="0">SUM(P21)</f>
        <v>4</v>
      </c>
      <c r="Q22" s="196">
        <f t="shared" si="0"/>
        <v>7</v>
      </c>
      <c r="R22" s="196"/>
      <c r="S22" s="196">
        <f t="shared" si="0"/>
        <v>10</v>
      </c>
      <c r="T22" s="196"/>
      <c r="U22" s="196">
        <f t="shared" si="0"/>
        <v>0</v>
      </c>
      <c r="V22" s="196">
        <f t="shared" si="0"/>
        <v>1</v>
      </c>
      <c r="W22" s="196"/>
      <c r="X22" s="196"/>
      <c r="Y22" s="196">
        <f t="shared" si="0"/>
        <v>16</v>
      </c>
    </row>
    <row r="23" spans="2:26" ht="27.75" customHeight="1">
      <c r="B23" s="513">
        <v>36</v>
      </c>
      <c r="C23" s="513"/>
      <c r="E23" s="515" t="s">
        <v>60</v>
      </c>
      <c r="F23" s="515"/>
      <c r="G23" s="515"/>
      <c r="H23" s="515"/>
      <c r="I23" s="193" t="s">
        <v>303</v>
      </c>
      <c r="J23" s="193" t="s">
        <v>535</v>
      </c>
      <c r="L23" s="192" t="s">
        <v>100</v>
      </c>
      <c r="N23" s="193" t="s">
        <v>43</v>
      </c>
      <c r="O23" s="191">
        <v>23</v>
      </c>
      <c r="P23" s="191">
        <v>14</v>
      </c>
      <c r="Q23" s="513">
        <v>9</v>
      </c>
      <c r="R23" s="513"/>
      <c r="S23" s="513">
        <v>22</v>
      </c>
      <c r="T23" s="513"/>
      <c r="U23" s="513"/>
      <c r="V23" s="513">
        <v>1</v>
      </c>
      <c r="W23" s="513"/>
      <c r="X23" s="513"/>
      <c r="Y23" s="9">
        <v>30</v>
      </c>
    </row>
    <row r="24" spans="2:26" ht="27.75" customHeight="1">
      <c r="B24" s="513">
        <v>44</v>
      </c>
      <c r="C24" s="513"/>
      <c r="E24" s="514" t="s">
        <v>214</v>
      </c>
      <c r="F24" s="514"/>
      <c r="G24" s="514"/>
      <c r="H24" s="514"/>
      <c r="I24" s="193" t="s">
        <v>302</v>
      </c>
      <c r="J24" s="193" t="s">
        <v>536</v>
      </c>
      <c r="L24" s="192" t="s">
        <v>100</v>
      </c>
      <c r="N24" s="193" t="s">
        <v>43</v>
      </c>
      <c r="O24" s="191">
        <v>146</v>
      </c>
      <c r="P24" s="191">
        <v>79</v>
      </c>
      <c r="Q24" s="513">
        <v>67</v>
      </c>
      <c r="R24" s="513"/>
      <c r="S24" s="513">
        <v>146</v>
      </c>
      <c r="T24" s="513"/>
      <c r="U24" s="513"/>
      <c r="V24" s="513">
        <v>0</v>
      </c>
      <c r="W24" s="513"/>
      <c r="X24" s="513"/>
      <c r="Y24" s="9">
        <v>2</v>
      </c>
    </row>
    <row r="25" spans="2:26" ht="27.75" customHeight="1">
      <c r="B25" s="513">
        <v>46</v>
      </c>
      <c r="C25" s="513"/>
      <c r="E25" s="514" t="s">
        <v>214</v>
      </c>
      <c r="F25" s="514"/>
      <c r="G25" s="514"/>
      <c r="H25" s="514"/>
      <c r="I25" s="193" t="s">
        <v>306</v>
      </c>
      <c r="J25" s="193" t="s">
        <v>537</v>
      </c>
      <c r="L25" s="192" t="s">
        <v>100</v>
      </c>
      <c r="N25" s="193" t="s">
        <v>43</v>
      </c>
      <c r="O25" s="191">
        <v>183</v>
      </c>
      <c r="P25" s="191">
        <v>139</v>
      </c>
      <c r="Q25" s="513">
        <v>44</v>
      </c>
      <c r="R25" s="513"/>
      <c r="S25" s="513">
        <v>183</v>
      </c>
      <c r="T25" s="513"/>
      <c r="U25" s="513"/>
      <c r="V25" s="513">
        <v>0</v>
      </c>
      <c r="W25" s="513"/>
      <c r="X25" s="513"/>
      <c r="Y25" s="9">
        <v>2</v>
      </c>
    </row>
    <row r="26" spans="2:26" ht="25.5" customHeight="1">
      <c r="E26" s="511" t="s">
        <v>202</v>
      </c>
      <c r="F26" s="511"/>
      <c r="G26" s="511"/>
      <c r="H26" s="194"/>
      <c r="I26" s="195">
        <f>COUNTA(I23:I25)</f>
        <v>3</v>
      </c>
      <c r="J26" s="195"/>
      <c r="K26" s="195"/>
      <c r="L26" s="195"/>
      <c r="M26" s="195"/>
      <c r="N26" s="195"/>
      <c r="O26" s="196">
        <f>SUM(O23:O25)</f>
        <v>352</v>
      </c>
      <c r="P26" s="196">
        <f t="shared" ref="P26:Y26" si="1">SUM(P23:P25)</f>
        <v>232</v>
      </c>
      <c r="Q26" s="196">
        <f t="shared" si="1"/>
        <v>120</v>
      </c>
      <c r="R26" s="196"/>
      <c r="S26" s="196">
        <f t="shared" si="1"/>
        <v>351</v>
      </c>
      <c r="T26" s="196"/>
      <c r="U26" s="196">
        <f t="shared" si="1"/>
        <v>0</v>
      </c>
      <c r="V26" s="196">
        <f t="shared" si="1"/>
        <v>1</v>
      </c>
      <c r="W26" s="196"/>
      <c r="X26" s="196"/>
      <c r="Y26" s="196">
        <f t="shared" si="1"/>
        <v>34</v>
      </c>
      <c r="Z26" s="198"/>
    </row>
    <row r="27" spans="2:26" ht="25.5" customHeight="1">
      <c r="E27" s="512" t="s">
        <v>203</v>
      </c>
      <c r="F27" s="512"/>
      <c r="G27" s="512"/>
      <c r="H27" s="210"/>
      <c r="I27" s="213">
        <f>SUM(I22+I26)</f>
        <v>4</v>
      </c>
      <c r="J27" s="213"/>
      <c r="K27" s="213"/>
      <c r="L27" s="213"/>
      <c r="M27" s="213"/>
      <c r="N27" s="213"/>
      <c r="O27" s="213">
        <f t="shared" ref="O27:Y27" si="2">SUM(O22+O26)</f>
        <v>363</v>
      </c>
      <c r="P27" s="213">
        <f t="shared" si="2"/>
        <v>236</v>
      </c>
      <c r="Q27" s="213">
        <f t="shared" si="2"/>
        <v>127</v>
      </c>
      <c r="R27" s="213"/>
      <c r="S27" s="213">
        <f t="shared" si="2"/>
        <v>361</v>
      </c>
      <c r="T27" s="213"/>
      <c r="U27" s="213">
        <f t="shared" si="2"/>
        <v>0</v>
      </c>
      <c r="V27" s="213">
        <f t="shared" si="2"/>
        <v>2</v>
      </c>
      <c r="W27" s="213"/>
      <c r="X27" s="213"/>
      <c r="Y27" s="213">
        <f t="shared" si="2"/>
        <v>50</v>
      </c>
      <c r="Z27" s="198"/>
    </row>
    <row r="28" spans="2:26" ht="27.75" customHeight="1">
      <c r="B28" s="513">
        <v>1</v>
      </c>
      <c r="C28" s="513"/>
      <c r="E28" s="514" t="s">
        <v>137</v>
      </c>
      <c r="F28" s="514"/>
      <c r="G28" s="514"/>
      <c r="H28" s="514"/>
      <c r="I28" s="193" t="s">
        <v>281</v>
      </c>
      <c r="J28" s="193" t="s">
        <v>538</v>
      </c>
      <c r="L28" s="197" t="s">
        <v>50</v>
      </c>
      <c r="N28" s="193" t="s">
        <v>42</v>
      </c>
      <c r="O28" s="191">
        <v>23</v>
      </c>
      <c r="P28" s="191">
        <v>19</v>
      </c>
      <c r="Q28" s="513">
        <v>4</v>
      </c>
      <c r="R28" s="513"/>
      <c r="S28" s="513">
        <v>20</v>
      </c>
      <c r="T28" s="513"/>
      <c r="U28" s="513"/>
      <c r="V28" s="513">
        <v>3</v>
      </c>
      <c r="W28" s="513"/>
      <c r="X28" s="513"/>
      <c r="Y28" s="9">
        <v>8</v>
      </c>
    </row>
    <row r="29" spans="2:26" ht="27.75" customHeight="1">
      <c r="B29" s="513">
        <v>4</v>
      </c>
      <c r="C29" s="513"/>
      <c r="E29" s="514" t="s">
        <v>134</v>
      </c>
      <c r="F29" s="514"/>
      <c r="G29" s="514"/>
      <c r="H29" s="514"/>
      <c r="I29" s="193" t="s">
        <v>279</v>
      </c>
      <c r="J29" s="193" t="s">
        <v>539</v>
      </c>
      <c r="L29" s="197" t="s">
        <v>50</v>
      </c>
      <c r="N29" s="193" t="s">
        <v>42</v>
      </c>
      <c r="O29" s="191">
        <v>32</v>
      </c>
      <c r="P29" s="191">
        <v>21</v>
      </c>
      <c r="Q29" s="513">
        <v>11</v>
      </c>
      <c r="R29" s="513"/>
      <c r="S29" s="513">
        <v>26</v>
      </c>
      <c r="T29" s="513"/>
      <c r="U29" s="513"/>
      <c r="V29" s="513">
        <v>6</v>
      </c>
      <c r="W29" s="513"/>
      <c r="X29" s="513"/>
      <c r="Y29" s="9">
        <v>6</v>
      </c>
    </row>
    <row r="30" spans="2:26" ht="29.25" customHeight="1">
      <c r="B30" s="513">
        <v>5</v>
      </c>
      <c r="C30" s="513"/>
      <c r="E30" s="514" t="s">
        <v>132</v>
      </c>
      <c r="F30" s="514"/>
      <c r="G30" s="514"/>
      <c r="H30" s="514"/>
      <c r="I30" s="193" t="s">
        <v>297</v>
      </c>
      <c r="J30" s="193" t="s">
        <v>540</v>
      </c>
      <c r="L30" s="197" t="s">
        <v>50</v>
      </c>
      <c r="N30" s="193" t="s">
        <v>42</v>
      </c>
      <c r="O30" s="191">
        <v>37</v>
      </c>
      <c r="P30" s="191">
        <v>26</v>
      </c>
      <c r="Q30" s="513">
        <v>11</v>
      </c>
      <c r="R30" s="513"/>
      <c r="S30" s="513">
        <v>25</v>
      </c>
      <c r="T30" s="513"/>
      <c r="U30" s="513"/>
      <c r="V30" s="513">
        <v>12</v>
      </c>
      <c r="W30" s="513"/>
      <c r="X30" s="513"/>
      <c r="Y30" s="9">
        <v>20</v>
      </c>
    </row>
    <row r="31" spans="2:26" ht="27.75" customHeight="1">
      <c r="B31" s="513">
        <v>7</v>
      </c>
      <c r="C31" s="513"/>
      <c r="E31" s="514" t="s">
        <v>101</v>
      </c>
      <c r="F31" s="514"/>
      <c r="G31" s="514"/>
      <c r="H31" s="514"/>
      <c r="I31" s="193" t="s">
        <v>318</v>
      </c>
      <c r="J31" s="193" t="s">
        <v>541</v>
      </c>
      <c r="L31" s="197" t="s">
        <v>50</v>
      </c>
      <c r="N31" s="193" t="s">
        <v>42</v>
      </c>
      <c r="O31" s="191">
        <v>13</v>
      </c>
      <c r="P31" s="191">
        <v>9</v>
      </c>
      <c r="Q31" s="513">
        <v>4</v>
      </c>
      <c r="R31" s="513"/>
      <c r="S31" s="513">
        <v>13</v>
      </c>
      <c r="T31" s="513"/>
      <c r="U31" s="513"/>
      <c r="V31" s="513">
        <v>0</v>
      </c>
      <c r="W31" s="513"/>
      <c r="X31" s="513"/>
      <c r="Y31" s="9">
        <v>15</v>
      </c>
    </row>
    <row r="32" spans="2:26" ht="27.75" customHeight="1">
      <c r="B32" s="513">
        <v>8</v>
      </c>
      <c r="C32" s="513"/>
      <c r="E32" s="514" t="s">
        <v>144</v>
      </c>
      <c r="F32" s="514"/>
      <c r="G32" s="514"/>
      <c r="H32" s="514"/>
      <c r="I32" s="193" t="s">
        <v>293</v>
      </c>
      <c r="J32" s="193" t="s">
        <v>542</v>
      </c>
      <c r="L32" s="197" t="s">
        <v>50</v>
      </c>
      <c r="N32" s="193" t="s">
        <v>42</v>
      </c>
      <c r="O32" s="191">
        <v>9</v>
      </c>
      <c r="P32" s="191">
        <v>4</v>
      </c>
      <c r="Q32" s="513">
        <v>5</v>
      </c>
      <c r="R32" s="513"/>
      <c r="S32" s="513">
        <v>9</v>
      </c>
      <c r="T32" s="513"/>
      <c r="U32" s="513"/>
      <c r="V32" s="513">
        <v>0</v>
      </c>
      <c r="W32" s="513"/>
      <c r="X32" s="513"/>
      <c r="Y32" s="9">
        <v>40</v>
      </c>
    </row>
    <row r="33" spans="2:25" ht="27" customHeight="1">
      <c r="B33" s="513">
        <v>13</v>
      </c>
      <c r="C33" s="513"/>
      <c r="E33" s="514" t="s">
        <v>143</v>
      </c>
      <c r="F33" s="514"/>
      <c r="G33" s="514"/>
      <c r="H33" s="514"/>
      <c r="I33" s="193" t="s">
        <v>323</v>
      </c>
      <c r="J33" s="193" t="s">
        <v>543</v>
      </c>
      <c r="L33" s="197" t="s">
        <v>50</v>
      </c>
      <c r="N33" s="193" t="s">
        <v>42</v>
      </c>
      <c r="O33" s="191">
        <v>27</v>
      </c>
      <c r="P33" s="191">
        <v>18</v>
      </c>
      <c r="Q33" s="513">
        <v>9</v>
      </c>
      <c r="R33" s="513"/>
      <c r="S33" s="513">
        <v>19</v>
      </c>
      <c r="T33" s="513"/>
      <c r="U33" s="513"/>
      <c r="V33" s="513">
        <v>8</v>
      </c>
      <c r="W33" s="513"/>
      <c r="X33" s="513"/>
      <c r="Y33" s="9">
        <v>15</v>
      </c>
    </row>
    <row r="34" spans="2:25" ht="30.75" customHeight="1">
      <c r="B34" s="513">
        <v>14</v>
      </c>
      <c r="C34" s="513"/>
      <c r="E34" s="514" t="s">
        <v>24</v>
      </c>
      <c r="F34" s="514"/>
      <c r="G34" s="514"/>
      <c r="H34" s="514"/>
      <c r="I34" s="193" t="s">
        <v>309</v>
      </c>
      <c r="J34" s="193" t="s">
        <v>543</v>
      </c>
      <c r="L34" s="197" t="s">
        <v>50</v>
      </c>
      <c r="N34" s="193" t="s">
        <v>42</v>
      </c>
      <c r="O34" s="191">
        <v>19</v>
      </c>
      <c r="P34" s="191">
        <v>14</v>
      </c>
      <c r="Q34" s="513">
        <v>5</v>
      </c>
      <c r="R34" s="513"/>
      <c r="S34" s="513">
        <v>15</v>
      </c>
      <c r="T34" s="513"/>
      <c r="U34" s="513"/>
      <c r="V34" s="513">
        <v>4</v>
      </c>
      <c r="W34" s="513"/>
      <c r="X34" s="513"/>
      <c r="Y34" s="9">
        <v>18</v>
      </c>
    </row>
    <row r="35" spans="2:25" ht="30" customHeight="1">
      <c r="B35" s="513">
        <v>15</v>
      </c>
      <c r="C35" s="513"/>
      <c r="E35" s="514" t="s">
        <v>131</v>
      </c>
      <c r="F35" s="514"/>
      <c r="G35" s="514"/>
      <c r="H35" s="514"/>
      <c r="I35" s="193" t="s">
        <v>321</v>
      </c>
      <c r="J35" s="193" t="s">
        <v>543</v>
      </c>
      <c r="L35" s="197" t="s">
        <v>50</v>
      </c>
      <c r="N35" s="193" t="s">
        <v>42</v>
      </c>
      <c r="O35" s="191">
        <v>25</v>
      </c>
      <c r="P35" s="191">
        <v>17</v>
      </c>
      <c r="Q35" s="513">
        <v>8</v>
      </c>
      <c r="R35" s="513"/>
      <c r="S35" s="513">
        <v>21</v>
      </c>
      <c r="T35" s="513"/>
      <c r="U35" s="513"/>
      <c r="V35" s="513">
        <v>4</v>
      </c>
      <c r="W35" s="513"/>
      <c r="X35" s="513"/>
      <c r="Y35" s="9">
        <v>15</v>
      </c>
    </row>
    <row r="36" spans="2:25" ht="21" customHeight="1">
      <c r="B36" s="513">
        <v>18</v>
      </c>
      <c r="C36" s="513"/>
      <c r="E36" s="515" t="s">
        <v>30</v>
      </c>
      <c r="F36" s="515"/>
      <c r="G36" s="515"/>
      <c r="H36" s="515"/>
      <c r="I36" s="193" t="s">
        <v>153</v>
      </c>
      <c r="J36" s="193" t="s">
        <v>544</v>
      </c>
      <c r="L36" s="197" t="s">
        <v>50</v>
      </c>
      <c r="N36" s="193" t="s">
        <v>42</v>
      </c>
      <c r="O36" s="191">
        <v>29</v>
      </c>
      <c r="P36" s="191">
        <v>25</v>
      </c>
      <c r="Q36" s="513">
        <v>4</v>
      </c>
      <c r="R36" s="513"/>
      <c r="S36" s="513">
        <v>11</v>
      </c>
      <c r="T36" s="513"/>
      <c r="U36" s="513"/>
      <c r="V36" s="513">
        <v>18</v>
      </c>
      <c r="W36" s="513"/>
      <c r="X36" s="513"/>
      <c r="Y36" s="9">
        <v>150</v>
      </c>
    </row>
    <row r="37" spans="2:25" ht="27.75" customHeight="1">
      <c r="B37" s="513">
        <v>21</v>
      </c>
      <c r="C37" s="513"/>
      <c r="E37" s="514" t="s">
        <v>168</v>
      </c>
      <c r="F37" s="514"/>
      <c r="G37" s="514"/>
      <c r="H37" s="514"/>
      <c r="I37" s="193" t="s">
        <v>304</v>
      </c>
      <c r="J37" s="193" t="s">
        <v>545</v>
      </c>
      <c r="L37" s="197" t="s">
        <v>50</v>
      </c>
      <c r="N37" s="193" t="s">
        <v>42</v>
      </c>
      <c r="O37" s="191">
        <v>31</v>
      </c>
      <c r="P37" s="191">
        <v>18</v>
      </c>
      <c r="Q37" s="513">
        <v>13</v>
      </c>
      <c r="R37" s="513"/>
      <c r="S37" s="513">
        <v>29</v>
      </c>
      <c r="T37" s="513"/>
      <c r="U37" s="513"/>
      <c r="V37" s="513">
        <v>2</v>
      </c>
      <c r="W37" s="513"/>
      <c r="X37" s="513"/>
      <c r="Y37" s="9">
        <v>30</v>
      </c>
    </row>
    <row r="38" spans="2:25" ht="27.75" customHeight="1">
      <c r="B38" s="513">
        <v>28</v>
      </c>
      <c r="C38" s="513"/>
      <c r="E38" s="514" t="s">
        <v>134</v>
      </c>
      <c r="F38" s="514"/>
      <c r="G38" s="514"/>
      <c r="H38" s="514"/>
      <c r="I38" s="193" t="s">
        <v>272</v>
      </c>
      <c r="J38" s="193" t="s">
        <v>546</v>
      </c>
      <c r="L38" s="197" t="s">
        <v>50</v>
      </c>
      <c r="N38" s="193" t="s">
        <v>42</v>
      </c>
      <c r="O38" s="191">
        <v>25</v>
      </c>
      <c r="P38" s="191">
        <v>16</v>
      </c>
      <c r="Q38" s="513">
        <v>9</v>
      </c>
      <c r="R38" s="513"/>
      <c r="S38" s="513">
        <v>21</v>
      </c>
      <c r="T38" s="513"/>
      <c r="U38" s="513"/>
      <c r="V38" s="513">
        <v>4</v>
      </c>
      <c r="W38" s="513"/>
      <c r="X38" s="513"/>
      <c r="Y38" s="9">
        <v>6</v>
      </c>
    </row>
    <row r="39" spans="2:25" ht="27.75" customHeight="1">
      <c r="B39" s="513">
        <v>29</v>
      </c>
      <c r="C39" s="513"/>
      <c r="E39" s="514" t="s">
        <v>137</v>
      </c>
      <c r="F39" s="514"/>
      <c r="G39" s="514"/>
      <c r="H39" s="514"/>
      <c r="I39" s="193" t="s">
        <v>269</v>
      </c>
      <c r="J39" s="193" t="s">
        <v>546</v>
      </c>
      <c r="L39" s="197" t="s">
        <v>50</v>
      </c>
      <c r="N39" s="193" t="s">
        <v>42</v>
      </c>
      <c r="O39" s="191">
        <v>18</v>
      </c>
      <c r="P39" s="191">
        <v>14</v>
      </c>
      <c r="Q39" s="513">
        <v>4</v>
      </c>
      <c r="R39" s="513"/>
      <c r="S39" s="513">
        <v>14</v>
      </c>
      <c r="T39" s="513"/>
      <c r="U39" s="513"/>
      <c r="V39" s="513">
        <v>4</v>
      </c>
      <c r="W39" s="513"/>
      <c r="X39" s="513"/>
      <c r="Y39" s="9">
        <v>8</v>
      </c>
    </row>
    <row r="40" spans="2:25" ht="36" customHeight="1">
      <c r="B40" s="513">
        <v>25</v>
      </c>
      <c r="C40" s="513"/>
      <c r="E40" s="514" t="s">
        <v>28</v>
      </c>
      <c r="F40" s="514"/>
      <c r="G40" s="514"/>
      <c r="H40" s="514"/>
      <c r="I40" s="193" t="s">
        <v>287</v>
      </c>
      <c r="J40" s="193" t="s">
        <v>547</v>
      </c>
      <c r="L40" s="197" t="s">
        <v>50</v>
      </c>
      <c r="N40" s="193" t="s">
        <v>42</v>
      </c>
      <c r="O40" s="191">
        <v>18</v>
      </c>
      <c r="P40" s="191">
        <v>15</v>
      </c>
      <c r="Q40" s="513">
        <v>3</v>
      </c>
      <c r="R40" s="513"/>
      <c r="S40" s="513">
        <v>17</v>
      </c>
      <c r="T40" s="513"/>
      <c r="U40" s="513"/>
      <c r="V40" s="513">
        <v>1</v>
      </c>
      <c r="W40" s="513"/>
      <c r="X40" s="513"/>
      <c r="Y40" s="9">
        <v>9</v>
      </c>
    </row>
    <row r="41" spans="2:25" ht="27.75" customHeight="1">
      <c r="B41" s="513">
        <v>32</v>
      </c>
      <c r="C41" s="513"/>
      <c r="E41" s="514" t="s">
        <v>101</v>
      </c>
      <c r="F41" s="514"/>
      <c r="G41" s="514"/>
      <c r="H41" s="514"/>
      <c r="I41" s="193" t="s">
        <v>284</v>
      </c>
      <c r="J41" s="193" t="s">
        <v>548</v>
      </c>
      <c r="L41" s="197" t="s">
        <v>50</v>
      </c>
      <c r="N41" s="193" t="s">
        <v>42</v>
      </c>
      <c r="O41" s="191">
        <v>29</v>
      </c>
      <c r="P41" s="191">
        <v>22</v>
      </c>
      <c r="Q41" s="513">
        <v>7</v>
      </c>
      <c r="R41" s="513"/>
      <c r="S41" s="513">
        <v>23</v>
      </c>
      <c r="T41" s="513"/>
      <c r="U41" s="513"/>
      <c r="V41" s="513">
        <v>6</v>
      </c>
      <c r="W41" s="513"/>
      <c r="X41" s="513"/>
      <c r="Y41" s="9">
        <v>15</v>
      </c>
    </row>
    <row r="42" spans="2:25" ht="27.75" customHeight="1">
      <c r="B42" s="513">
        <v>33</v>
      </c>
      <c r="C42" s="513"/>
      <c r="E42" s="514" t="s">
        <v>102</v>
      </c>
      <c r="F42" s="514"/>
      <c r="G42" s="514"/>
      <c r="H42" s="514"/>
      <c r="I42" s="193" t="s">
        <v>170</v>
      </c>
      <c r="J42" s="193" t="s">
        <v>548</v>
      </c>
      <c r="L42" s="197" t="s">
        <v>50</v>
      </c>
      <c r="N42" s="193" t="s">
        <v>42</v>
      </c>
      <c r="O42" s="191">
        <v>25</v>
      </c>
      <c r="P42" s="191">
        <v>18</v>
      </c>
      <c r="Q42" s="513">
        <v>7</v>
      </c>
      <c r="R42" s="513"/>
      <c r="S42" s="513">
        <v>21</v>
      </c>
      <c r="T42" s="513"/>
      <c r="U42" s="513"/>
      <c r="V42" s="513">
        <v>4</v>
      </c>
      <c r="W42" s="513"/>
      <c r="X42" s="513"/>
      <c r="Y42" s="9">
        <v>80</v>
      </c>
    </row>
    <row r="43" spans="2:25" ht="27.75" customHeight="1">
      <c r="B43" s="513">
        <v>37</v>
      </c>
      <c r="C43" s="513"/>
      <c r="E43" s="514" t="s">
        <v>143</v>
      </c>
      <c r="F43" s="514"/>
      <c r="G43" s="514"/>
      <c r="H43" s="514"/>
      <c r="I43" s="193" t="s">
        <v>311</v>
      </c>
      <c r="J43" s="193" t="s">
        <v>535</v>
      </c>
      <c r="L43" s="197" t="s">
        <v>50</v>
      </c>
      <c r="N43" s="193" t="s">
        <v>42</v>
      </c>
      <c r="O43" s="191">
        <v>17</v>
      </c>
      <c r="P43" s="191">
        <v>10</v>
      </c>
      <c r="Q43" s="513">
        <v>7</v>
      </c>
      <c r="R43" s="513"/>
      <c r="S43" s="513">
        <v>17</v>
      </c>
      <c r="T43" s="513"/>
      <c r="U43" s="513"/>
      <c r="V43" s="513">
        <v>0</v>
      </c>
      <c r="W43" s="513"/>
      <c r="X43" s="513"/>
      <c r="Y43" s="9">
        <v>15</v>
      </c>
    </row>
    <row r="44" spans="2:25" ht="27.75" customHeight="1">
      <c r="B44" s="513">
        <v>45</v>
      </c>
      <c r="C44" s="513"/>
      <c r="E44" s="514" t="s">
        <v>25</v>
      </c>
      <c r="F44" s="514"/>
      <c r="G44" s="514"/>
      <c r="H44" s="514"/>
      <c r="I44" s="193" t="s">
        <v>294</v>
      </c>
      <c r="J44" s="193" t="s">
        <v>549</v>
      </c>
      <c r="L44" s="197" t="s">
        <v>50</v>
      </c>
      <c r="N44" s="193" t="s">
        <v>42</v>
      </c>
      <c r="O44" s="191">
        <v>20</v>
      </c>
      <c r="P44" s="191">
        <v>13</v>
      </c>
      <c r="Q44" s="513">
        <v>7</v>
      </c>
      <c r="R44" s="513"/>
      <c r="S44" s="513">
        <v>16</v>
      </c>
      <c r="T44" s="513"/>
      <c r="U44" s="513"/>
      <c r="V44" s="513">
        <v>4</v>
      </c>
      <c r="W44" s="513"/>
      <c r="X44" s="513"/>
      <c r="Y44" s="9">
        <v>25</v>
      </c>
    </row>
    <row r="45" spans="2:25" ht="20.25" customHeight="1">
      <c r="B45" s="513">
        <v>50</v>
      </c>
      <c r="C45" s="513"/>
      <c r="E45" s="515" t="s">
        <v>32</v>
      </c>
      <c r="F45" s="515"/>
      <c r="G45" s="515"/>
      <c r="H45" s="515"/>
      <c r="I45" s="193" t="s">
        <v>307</v>
      </c>
      <c r="J45" s="193" t="s">
        <v>550</v>
      </c>
      <c r="L45" s="197" t="s">
        <v>50</v>
      </c>
      <c r="N45" s="193" t="s">
        <v>42</v>
      </c>
      <c r="O45" s="191">
        <v>27</v>
      </c>
      <c r="P45" s="191">
        <v>20</v>
      </c>
      <c r="Q45" s="513">
        <v>7</v>
      </c>
      <c r="R45" s="513"/>
      <c r="S45" s="513">
        <v>12</v>
      </c>
      <c r="T45" s="513"/>
      <c r="U45" s="513"/>
      <c r="V45" s="513">
        <v>15</v>
      </c>
      <c r="W45" s="513"/>
      <c r="X45" s="513"/>
      <c r="Y45" s="9">
        <v>40</v>
      </c>
    </row>
    <row r="46" spans="2:25" ht="21" customHeight="1">
      <c r="B46" s="513">
        <v>51</v>
      </c>
      <c r="C46" s="513"/>
      <c r="E46" s="515" t="s">
        <v>32</v>
      </c>
      <c r="F46" s="515"/>
      <c r="G46" s="515"/>
      <c r="H46" s="515"/>
      <c r="I46" s="193" t="s">
        <v>314</v>
      </c>
      <c r="J46" s="193" t="s">
        <v>550</v>
      </c>
      <c r="L46" s="197" t="s">
        <v>50</v>
      </c>
      <c r="N46" s="193" t="s">
        <v>42</v>
      </c>
      <c r="O46" s="191">
        <v>16</v>
      </c>
      <c r="P46" s="191">
        <v>11</v>
      </c>
      <c r="Q46" s="513">
        <v>5</v>
      </c>
      <c r="R46" s="513"/>
      <c r="S46" s="513">
        <v>12</v>
      </c>
      <c r="T46" s="513"/>
      <c r="U46" s="513"/>
      <c r="V46" s="513">
        <v>4</v>
      </c>
      <c r="W46" s="513"/>
      <c r="X46" s="513"/>
      <c r="Y46" s="9">
        <v>40</v>
      </c>
    </row>
    <row r="47" spans="2:25" ht="27.75" customHeight="1">
      <c r="B47" s="513">
        <v>52</v>
      </c>
      <c r="C47" s="513"/>
      <c r="E47" s="514" t="s">
        <v>27</v>
      </c>
      <c r="F47" s="514"/>
      <c r="G47" s="514"/>
      <c r="H47" s="514"/>
      <c r="I47" s="193" t="s">
        <v>290</v>
      </c>
      <c r="J47" s="193" t="s">
        <v>551</v>
      </c>
      <c r="L47" s="197" t="s">
        <v>50</v>
      </c>
      <c r="N47" s="193" t="s">
        <v>42</v>
      </c>
      <c r="O47" s="191">
        <v>29</v>
      </c>
      <c r="P47" s="191">
        <v>18</v>
      </c>
      <c r="Q47" s="513">
        <v>11</v>
      </c>
      <c r="R47" s="513"/>
      <c r="S47" s="513">
        <v>20</v>
      </c>
      <c r="T47" s="513"/>
      <c r="U47" s="513"/>
      <c r="V47" s="513">
        <v>9</v>
      </c>
      <c r="W47" s="513"/>
      <c r="X47" s="513"/>
      <c r="Y47" s="9">
        <v>20</v>
      </c>
    </row>
    <row r="48" spans="2:25" ht="18.75" customHeight="1">
      <c r="B48" s="513">
        <v>53</v>
      </c>
      <c r="C48" s="513"/>
      <c r="E48" s="515" t="s">
        <v>32</v>
      </c>
      <c r="F48" s="515"/>
      <c r="G48" s="515"/>
      <c r="H48" s="515"/>
      <c r="I48" s="193" t="s">
        <v>277</v>
      </c>
      <c r="J48" s="193" t="s">
        <v>551</v>
      </c>
      <c r="L48" s="197" t="s">
        <v>50</v>
      </c>
      <c r="N48" s="193" t="s">
        <v>42</v>
      </c>
      <c r="O48" s="191">
        <v>27</v>
      </c>
      <c r="P48" s="191">
        <v>22</v>
      </c>
      <c r="Q48" s="513">
        <v>5</v>
      </c>
      <c r="R48" s="513"/>
      <c r="S48" s="513">
        <v>21</v>
      </c>
      <c r="T48" s="513"/>
      <c r="U48" s="513"/>
      <c r="V48" s="513">
        <v>6</v>
      </c>
      <c r="W48" s="513"/>
      <c r="X48" s="513"/>
      <c r="Y48" s="9">
        <v>40</v>
      </c>
    </row>
    <row r="49" spans="2:25" ht="27.75" customHeight="1">
      <c r="B49" s="513">
        <v>54</v>
      </c>
      <c r="C49" s="513"/>
      <c r="E49" s="514" t="s">
        <v>134</v>
      </c>
      <c r="F49" s="514"/>
      <c r="G49" s="514"/>
      <c r="H49" s="514"/>
      <c r="I49" s="193" t="s">
        <v>292</v>
      </c>
      <c r="J49" s="193" t="s">
        <v>551</v>
      </c>
      <c r="L49" s="197" t="s">
        <v>50</v>
      </c>
      <c r="N49" s="193" t="s">
        <v>42</v>
      </c>
      <c r="O49" s="191">
        <v>30</v>
      </c>
      <c r="P49" s="191">
        <v>23</v>
      </c>
      <c r="Q49" s="513">
        <v>7</v>
      </c>
      <c r="R49" s="513"/>
      <c r="S49" s="513">
        <v>20</v>
      </c>
      <c r="T49" s="513"/>
      <c r="U49" s="513"/>
      <c r="V49" s="513">
        <v>10</v>
      </c>
      <c r="W49" s="513"/>
      <c r="X49" s="513"/>
      <c r="Y49" s="9">
        <v>6</v>
      </c>
    </row>
    <row r="50" spans="2:25" ht="27.75" customHeight="1">
      <c r="B50" s="513">
        <v>58</v>
      </c>
      <c r="C50" s="513"/>
      <c r="E50" s="514" t="s">
        <v>145</v>
      </c>
      <c r="F50" s="514"/>
      <c r="G50" s="514"/>
      <c r="H50" s="514"/>
      <c r="I50" s="193" t="s">
        <v>234</v>
      </c>
      <c r="J50" s="193" t="s">
        <v>566</v>
      </c>
      <c r="L50" s="197" t="s">
        <v>50</v>
      </c>
      <c r="N50" s="193" t="s">
        <v>42</v>
      </c>
      <c r="O50" s="191">
        <v>15</v>
      </c>
      <c r="P50" s="191">
        <v>13</v>
      </c>
      <c r="Q50" s="513">
        <v>2</v>
      </c>
      <c r="R50" s="513"/>
      <c r="S50" s="513">
        <v>13</v>
      </c>
      <c r="T50" s="513"/>
      <c r="U50" s="513"/>
      <c r="V50" s="513">
        <v>2</v>
      </c>
      <c r="W50" s="513"/>
      <c r="X50" s="513"/>
      <c r="Y50" s="9">
        <v>15</v>
      </c>
    </row>
    <row r="51" spans="2:25" ht="27.75" customHeight="1">
      <c r="B51" s="513">
        <v>61</v>
      </c>
      <c r="C51" s="513"/>
      <c r="E51" s="514" t="s">
        <v>25</v>
      </c>
      <c r="F51" s="514"/>
      <c r="G51" s="514"/>
      <c r="H51" s="514"/>
      <c r="I51" s="193" t="s">
        <v>276</v>
      </c>
      <c r="J51" s="193" t="s">
        <v>568</v>
      </c>
      <c r="L51" s="197" t="s">
        <v>50</v>
      </c>
      <c r="N51" s="193" t="s">
        <v>42</v>
      </c>
      <c r="O51" s="191">
        <v>17</v>
      </c>
      <c r="P51" s="191">
        <v>13</v>
      </c>
      <c r="Q51" s="513">
        <v>4</v>
      </c>
      <c r="R51" s="513"/>
      <c r="S51" s="513">
        <v>12</v>
      </c>
      <c r="T51" s="513"/>
      <c r="U51" s="513"/>
      <c r="V51" s="513">
        <v>5</v>
      </c>
      <c r="W51" s="513"/>
      <c r="X51" s="513"/>
      <c r="Y51" s="9">
        <v>25</v>
      </c>
    </row>
    <row r="52" spans="2:25" ht="27.75" customHeight="1">
      <c r="B52" s="513">
        <v>64</v>
      </c>
      <c r="C52" s="513"/>
      <c r="E52" s="514" t="s">
        <v>133</v>
      </c>
      <c r="F52" s="514"/>
      <c r="G52" s="514"/>
      <c r="H52" s="514"/>
      <c r="I52" s="193" t="s">
        <v>328</v>
      </c>
      <c r="J52" s="193" t="s">
        <v>570</v>
      </c>
      <c r="L52" s="197" t="s">
        <v>50</v>
      </c>
      <c r="N52" s="193" t="s">
        <v>42</v>
      </c>
      <c r="O52" s="191">
        <v>25</v>
      </c>
      <c r="P52" s="191">
        <v>14</v>
      </c>
      <c r="Q52" s="513">
        <v>11</v>
      </c>
      <c r="R52" s="513"/>
      <c r="S52" s="513">
        <v>23</v>
      </c>
      <c r="T52" s="513"/>
      <c r="U52" s="513"/>
      <c r="V52" s="513">
        <v>2</v>
      </c>
      <c r="W52" s="513"/>
      <c r="X52" s="513"/>
      <c r="Y52" s="9">
        <v>16</v>
      </c>
    </row>
    <row r="53" spans="2:25" ht="27.75" customHeight="1">
      <c r="B53" s="513">
        <v>65</v>
      </c>
      <c r="C53" s="513"/>
      <c r="E53" s="514" t="s">
        <v>131</v>
      </c>
      <c r="F53" s="514"/>
      <c r="G53" s="514"/>
      <c r="H53" s="514"/>
      <c r="I53" s="193" t="s">
        <v>241</v>
      </c>
      <c r="J53" s="193" t="s">
        <v>570</v>
      </c>
      <c r="L53" s="197" t="s">
        <v>50</v>
      </c>
      <c r="N53" s="193" t="s">
        <v>42</v>
      </c>
      <c r="O53" s="191">
        <v>14</v>
      </c>
      <c r="P53" s="191">
        <v>11</v>
      </c>
      <c r="Q53" s="513">
        <v>3</v>
      </c>
      <c r="R53" s="513"/>
      <c r="S53" s="513">
        <v>10</v>
      </c>
      <c r="T53" s="513"/>
      <c r="U53" s="513"/>
      <c r="V53" s="513">
        <v>4</v>
      </c>
      <c r="W53" s="513"/>
      <c r="X53" s="513"/>
      <c r="Y53" s="9">
        <v>15</v>
      </c>
    </row>
    <row r="54" spans="2:25" s="198" customFormat="1" ht="21.75" customHeight="1">
      <c r="B54" s="199"/>
      <c r="C54" s="199"/>
      <c r="E54" s="511" t="s">
        <v>202</v>
      </c>
      <c r="F54" s="511"/>
      <c r="G54" s="511"/>
      <c r="H54" s="203"/>
      <c r="I54" s="204">
        <f>COUNTA(I28:I53)</f>
        <v>26</v>
      </c>
      <c r="J54" s="204"/>
      <c r="K54" s="205"/>
      <c r="L54" s="204"/>
      <c r="M54" s="205"/>
      <c r="N54" s="204"/>
      <c r="O54" s="206">
        <f>SUM(O28:O53)</f>
        <v>597</v>
      </c>
      <c r="P54" s="206">
        <f t="shared" ref="P54:Y54" si="3">SUM(P28:P53)</f>
        <v>424</v>
      </c>
      <c r="Q54" s="206">
        <f t="shared" si="3"/>
        <v>173</v>
      </c>
      <c r="R54" s="206"/>
      <c r="S54" s="206">
        <f t="shared" si="3"/>
        <v>460</v>
      </c>
      <c r="T54" s="206"/>
      <c r="U54" s="206">
        <f t="shared" si="3"/>
        <v>0</v>
      </c>
      <c r="V54" s="206">
        <f t="shared" si="3"/>
        <v>137</v>
      </c>
      <c r="W54" s="206"/>
      <c r="X54" s="206"/>
      <c r="Y54" s="206">
        <f t="shared" si="3"/>
        <v>692</v>
      </c>
    </row>
    <row r="55" spans="2:25" ht="27.75" customHeight="1">
      <c r="B55" s="513">
        <v>16</v>
      </c>
      <c r="C55" s="513"/>
      <c r="E55" s="514" t="s">
        <v>29</v>
      </c>
      <c r="F55" s="514"/>
      <c r="G55" s="514"/>
      <c r="H55" s="514"/>
      <c r="I55" s="193" t="s">
        <v>175</v>
      </c>
      <c r="J55" s="193" t="s">
        <v>552</v>
      </c>
      <c r="L55" s="197" t="s">
        <v>50</v>
      </c>
      <c r="N55" s="193" t="s">
        <v>58</v>
      </c>
      <c r="O55" s="191">
        <v>34</v>
      </c>
      <c r="P55" s="191">
        <v>27</v>
      </c>
      <c r="Q55" s="513">
        <v>7</v>
      </c>
      <c r="R55" s="513"/>
      <c r="S55" s="513">
        <v>28</v>
      </c>
      <c r="T55" s="513"/>
      <c r="U55" s="513"/>
      <c r="V55" s="513">
        <v>6</v>
      </c>
      <c r="W55" s="513"/>
      <c r="X55" s="513"/>
      <c r="Y55" s="9">
        <v>120</v>
      </c>
    </row>
    <row r="56" spans="2:25" ht="27.75" customHeight="1">
      <c r="B56" s="513">
        <v>30</v>
      </c>
      <c r="C56" s="513"/>
      <c r="E56" s="514" t="s">
        <v>26</v>
      </c>
      <c r="F56" s="514"/>
      <c r="G56" s="514"/>
      <c r="H56" s="514"/>
      <c r="I56" s="193" t="s">
        <v>161</v>
      </c>
      <c r="J56" s="193" t="s">
        <v>548</v>
      </c>
      <c r="L56" s="197" t="s">
        <v>50</v>
      </c>
      <c r="N56" s="193" t="s">
        <v>58</v>
      </c>
      <c r="O56" s="191">
        <v>16</v>
      </c>
      <c r="P56" s="191">
        <v>4</v>
      </c>
      <c r="Q56" s="513">
        <v>12</v>
      </c>
      <c r="R56" s="513"/>
      <c r="S56" s="513">
        <v>5</v>
      </c>
      <c r="T56" s="513"/>
      <c r="U56" s="513"/>
      <c r="V56" s="513">
        <v>11</v>
      </c>
      <c r="W56" s="513"/>
      <c r="X56" s="513"/>
      <c r="Y56" s="9">
        <v>110</v>
      </c>
    </row>
    <row r="57" spans="2:25" ht="27.75" customHeight="1">
      <c r="B57" s="513">
        <v>35</v>
      </c>
      <c r="C57" s="513"/>
      <c r="E57" s="514" t="s">
        <v>26</v>
      </c>
      <c r="F57" s="514"/>
      <c r="G57" s="514"/>
      <c r="H57" s="514"/>
      <c r="I57" s="193" t="s">
        <v>165</v>
      </c>
      <c r="J57" s="193" t="s">
        <v>535</v>
      </c>
      <c r="L57" s="197" t="s">
        <v>50</v>
      </c>
      <c r="N57" s="193" t="s">
        <v>58</v>
      </c>
      <c r="O57" s="191">
        <v>15</v>
      </c>
      <c r="P57" s="191">
        <v>11</v>
      </c>
      <c r="Q57" s="513">
        <v>4</v>
      </c>
      <c r="R57" s="513"/>
      <c r="S57" s="513">
        <v>10</v>
      </c>
      <c r="T57" s="513"/>
      <c r="U57" s="513"/>
      <c r="V57" s="513">
        <v>5</v>
      </c>
      <c r="W57" s="513"/>
      <c r="X57" s="513"/>
      <c r="Y57" s="9">
        <v>110</v>
      </c>
    </row>
    <row r="58" spans="2:25" ht="27.75" customHeight="1">
      <c r="B58" s="513">
        <v>41</v>
      </c>
      <c r="C58" s="513"/>
      <c r="E58" s="514" t="s">
        <v>29</v>
      </c>
      <c r="F58" s="514"/>
      <c r="G58" s="514"/>
      <c r="H58" s="514"/>
      <c r="I58" s="193" t="s">
        <v>174</v>
      </c>
      <c r="J58" s="193" t="s">
        <v>553</v>
      </c>
      <c r="L58" s="197" t="s">
        <v>50</v>
      </c>
      <c r="N58" s="193" t="s">
        <v>58</v>
      </c>
      <c r="O58" s="191">
        <v>32</v>
      </c>
      <c r="P58" s="191">
        <v>22</v>
      </c>
      <c r="Q58" s="513">
        <v>10</v>
      </c>
      <c r="R58" s="513"/>
      <c r="S58" s="513">
        <v>19</v>
      </c>
      <c r="T58" s="513"/>
      <c r="U58" s="513"/>
      <c r="V58" s="513">
        <v>13</v>
      </c>
      <c r="W58" s="513"/>
      <c r="X58" s="513"/>
      <c r="Y58" s="9">
        <v>120</v>
      </c>
    </row>
    <row r="59" spans="2:25" ht="27.75" customHeight="1">
      <c r="B59" s="513">
        <v>59</v>
      </c>
      <c r="C59" s="513"/>
      <c r="E59" s="514" t="s">
        <v>142</v>
      </c>
      <c r="F59" s="514"/>
      <c r="G59" s="514"/>
      <c r="H59" s="514"/>
      <c r="I59" s="193" t="s">
        <v>181</v>
      </c>
      <c r="J59" s="193" t="s">
        <v>566</v>
      </c>
      <c r="L59" s="197" t="s">
        <v>50</v>
      </c>
      <c r="N59" s="193" t="s">
        <v>58</v>
      </c>
      <c r="O59" s="191">
        <v>32</v>
      </c>
      <c r="P59" s="191">
        <v>27</v>
      </c>
      <c r="Q59" s="513">
        <v>5</v>
      </c>
      <c r="R59" s="513"/>
      <c r="S59" s="513">
        <v>13</v>
      </c>
      <c r="T59" s="513"/>
      <c r="U59" s="513"/>
      <c r="V59" s="513">
        <v>19</v>
      </c>
      <c r="W59" s="513"/>
      <c r="X59" s="513"/>
      <c r="Y59" s="9">
        <v>146</v>
      </c>
    </row>
    <row r="60" spans="2:25" s="198" customFormat="1" ht="21.75" customHeight="1">
      <c r="B60" s="199"/>
      <c r="C60" s="199"/>
      <c r="E60" s="511" t="s">
        <v>202</v>
      </c>
      <c r="F60" s="511"/>
      <c r="G60" s="511"/>
      <c r="H60" s="201"/>
      <c r="I60" s="204">
        <f>COUNTA(I55:I59)</f>
        <v>5</v>
      </c>
      <c r="J60" s="204"/>
      <c r="K60" s="205"/>
      <c r="L60" s="204"/>
      <c r="M60" s="205"/>
      <c r="N60" s="204"/>
      <c r="O60" s="206">
        <f>SUM(O55:O59)</f>
        <v>129</v>
      </c>
      <c r="P60" s="206">
        <f t="shared" ref="P60:Y60" si="4">SUM(P55:P59)</f>
        <v>91</v>
      </c>
      <c r="Q60" s="206">
        <f t="shared" si="4"/>
        <v>38</v>
      </c>
      <c r="R60" s="206"/>
      <c r="S60" s="206">
        <f t="shared" si="4"/>
        <v>75</v>
      </c>
      <c r="T60" s="206"/>
      <c r="U60" s="206">
        <f t="shared" si="4"/>
        <v>0</v>
      </c>
      <c r="V60" s="206">
        <f t="shared" si="4"/>
        <v>54</v>
      </c>
      <c r="W60" s="206"/>
      <c r="X60" s="206"/>
      <c r="Y60" s="206">
        <f t="shared" si="4"/>
        <v>606</v>
      </c>
    </row>
    <row r="61" spans="2:25" ht="27.75" customHeight="1">
      <c r="B61" s="513">
        <v>11</v>
      </c>
      <c r="C61" s="513"/>
      <c r="E61" s="514" t="s">
        <v>144</v>
      </c>
      <c r="F61" s="514"/>
      <c r="G61" s="514"/>
      <c r="H61" s="514"/>
      <c r="I61" s="193" t="s">
        <v>317</v>
      </c>
      <c r="J61" s="193" t="s">
        <v>554</v>
      </c>
      <c r="L61" s="197" t="s">
        <v>50</v>
      </c>
      <c r="N61" s="193" t="s">
        <v>43</v>
      </c>
      <c r="O61" s="191">
        <v>24</v>
      </c>
      <c r="P61" s="191">
        <v>11</v>
      </c>
      <c r="Q61" s="513">
        <v>13</v>
      </c>
      <c r="R61" s="513"/>
      <c r="S61" s="513">
        <v>23</v>
      </c>
      <c r="T61" s="513"/>
      <c r="U61" s="513"/>
      <c r="V61" s="513">
        <v>1</v>
      </c>
      <c r="W61" s="513"/>
      <c r="X61" s="513"/>
      <c r="Y61" s="9">
        <v>40</v>
      </c>
    </row>
    <row r="62" spans="2:25" ht="27.75" customHeight="1">
      <c r="B62" s="513">
        <v>17</v>
      </c>
      <c r="C62" s="513"/>
      <c r="E62" s="514" t="s">
        <v>214</v>
      </c>
      <c r="F62" s="514"/>
      <c r="G62" s="514"/>
      <c r="H62" s="514"/>
      <c r="I62" s="193" t="s">
        <v>257</v>
      </c>
      <c r="J62" s="193" t="s">
        <v>552</v>
      </c>
      <c r="L62" s="197" t="s">
        <v>50</v>
      </c>
      <c r="N62" s="193" t="s">
        <v>43</v>
      </c>
      <c r="O62" s="191">
        <v>108</v>
      </c>
      <c r="P62" s="191">
        <v>75</v>
      </c>
      <c r="Q62" s="513">
        <v>33</v>
      </c>
      <c r="R62" s="513"/>
      <c r="S62" s="513">
        <v>108</v>
      </c>
      <c r="T62" s="513"/>
      <c r="U62" s="513"/>
      <c r="V62" s="513">
        <v>0</v>
      </c>
      <c r="W62" s="513"/>
      <c r="X62" s="513"/>
      <c r="Y62" s="9">
        <v>2</v>
      </c>
    </row>
    <row r="63" spans="2:25" ht="20.25" customHeight="1">
      <c r="B63" s="513">
        <v>26</v>
      </c>
      <c r="C63" s="513"/>
      <c r="E63" s="515" t="s">
        <v>273</v>
      </c>
      <c r="F63" s="515"/>
      <c r="G63" s="515"/>
      <c r="H63" s="515"/>
      <c r="I63" s="193" t="s">
        <v>313</v>
      </c>
      <c r="J63" s="193" t="s">
        <v>547</v>
      </c>
      <c r="L63" s="197" t="s">
        <v>50</v>
      </c>
      <c r="N63" s="193" t="s">
        <v>43</v>
      </c>
      <c r="O63" s="191">
        <v>19</v>
      </c>
      <c r="P63" s="191">
        <v>6</v>
      </c>
      <c r="Q63" s="513">
        <v>13</v>
      </c>
      <c r="R63" s="513"/>
      <c r="S63" s="513">
        <v>19</v>
      </c>
      <c r="T63" s="513"/>
      <c r="U63" s="513"/>
      <c r="V63" s="513">
        <v>0</v>
      </c>
      <c r="W63" s="513"/>
      <c r="X63" s="513"/>
      <c r="Y63" s="9">
        <v>4</v>
      </c>
    </row>
    <row r="64" spans="2:25" ht="27.75" customHeight="1">
      <c r="B64" s="513">
        <v>48</v>
      </c>
      <c r="C64" s="513"/>
      <c r="E64" s="514" t="s">
        <v>136</v>
      </c>
      <c r="F64" s="514"/>
      <c r="G64" s="514"/>
      <c r="H64" s="514"/>
      <c r="I64" s="193" t="s">
        <v>238</v>
      </c>
      <c r="J64" s="193" t="s">
        <v>550</v>
      </c>
      <c r="L64" s="197" t="s">
        <v>50</v>
      </c>
      <c r="N64" s="193" t="s">
        <v>43</v>
      </c>
      <c r="O64" s="191">
        <v>34</v>
      </c>
      <c r="P64" s="191">
        <v>26</v>
      </c>
      <c r="Q64" s="513">
        <v>8</v>
      </c>
      <c r="R64" s="513"/>
      <c r="S64" s="513">
        <v>26</v>
      </c>
      <c r="T64" s="513"/>
      <c r="U64" s="513"/>
      <c r="V64" s="513">
        <v>8</v>
      </c>
      <c r="W64" s="513"/>
      <c r="X64" s="513"/>
      <c r="Y64" s="9">
        <v>15</v>
      </c>
    </row>
    <row r="65" spans="2:26" ht="27.75" customHeight="1">
      <c r="B65" s="513">
        <v>56</v>
      </c>
      <c r="C65" s="513"/>
      <c r="E65" s="514" t="s">
        <v>216</v>
      </c>
      <c r="F65" s="514"/>
      <c r="G65" s="514"/>
      <c r="H65" s="514"/>
      <c r="I65" s="193" t="s">
        <v>270</v>
      </c>
      <c r="J65" s="193" t="s">
        <v>564</v>
      </c>
      <c r="L65" s="197" t="s">
        <v>50</v>
      </c>
      <c r="N65" s="193" t="s">
        <v>43</v>
      </c>
      <c r="O65" s="191">
        <v>5</v>
      </c>
      <c r="P65" s="191">
        <v>3</v>
      </c>
      <c r="Q65" s="513">
        <v>2</v>
      </c>
      <c r="R65" s="513"/>
      <c r="S65" s="513">
        <v>5</v>
      </c>
      <c r="T65" s="513"/>
      <c r="U65" s="513"/>
      <c r="V65" s="513">
        <v>0</v>
      </c>
      <c r="W65" s="513"/>
      <c r="X65" s="513"/>
      <c r="Y65" s="9">
        <v>8</v>
      </c>
    </row>
    <row r="66" spans="2:26" ht="27.75" customHeight="1">
      <c r="B66" s="513">
        <v>66</v>
      </c>
      <c r="C66" s="513"/>
      <c r="E66" s="514" t="s">
        <v>214</v>
      </c>
      <c r="F66" s="514"/>
      <c r="G66" s="514"/>
      <c r="H66" s="514"/>
      <c r="I66" s="193" t="s">
        <v>259</v>
      </c>
      <c r="J66" s="193" t="s">
        <v>570</v>
      </c>
      <c r="L66" s="197" t="s">
        <v>50</v>
      </c>
      <c r="N66" s="193" t="s">
        <v>43</v>
      </c>
      <c r="O66" s="191">
        <v>13</v>
      </c>
      <c r="P66" s="191">
        <v>13</v>
      </c>
      <c r="Q66" s="513">
        <v>0</v>
      </c>
      <c r="R66" s="513"/>
      <c r="S66" s="513">
        <v>13</v>
      </c>
      <c r="T66" s="513"/>
      <c r="U66" s="513"/>
      <c r="V66" s="513">
        <v>0</v>
      </c>
      <c r="W66" s="513"/>
      <c r="X66" s="513"/>
      <c r="Y66" s="9">
        <v>2</v>
      </c>
    </row>
    <row r="67" spans="2:26" ht="27.75" customHeight="1">
      <c r="B67" s="513">
        <v>68</v>
      </c>
      <c r="C67" s="513"/>
      <c r="E67" s="514" t="s">
        <v>216</v>
      </c>
      <c r="F67" s="514"/>
      <c r="G67" s="514"/>
      <c r="H67" s="514"/>
      <c r="I67" s="193" t="s">
        <v>271</v>
      </c>
      <c r="J67" s="193" t="s">
        <v>570</v>
      </c>
      <c r="L67" s="197" t="s">
        <v>50</v>
      </c>
      <c r="N67" s="193" t="s">
        <v>43</v>
      </c>
      <c r="O67" s="191">
        <v>9</v>
      </c>
      <c r="P67" s="191">
        <v>8</v>
      </c>
      <c r="Q67" s="513">
        <v>1</v>
      </c>
      <c r="R67" s="513"/>
      <c r="S67" s="513">
        <v>9</v>
      </c>
      <c r="T67" s="513"/>
      <c r="U67" s="513"/>
      <c r="V67" s="513">
        <v>0</v>
      </c>
      <c r="W67" s="513"/>
      <c r="X67" s="513"/>
      <c r="Y67" s="9">
        <v>8</v>
      </c>
    </row>
    <row r="68" spans="2:26" ht="27.75" customHeight="1">
      <c r="B68" s="513">
        <v>69</v>
      </c>
      <c r="C68" s="513"/>
      <c r="E68" s="514" t="s">
        <v>215</v>
      </c>
      <c r="F68" s="514"/>
      <c r="G68" s="514"/>
      <c r="H68" s="514"/>
      <c r="I68" s="193" t="s">
        <v>266</v>
      </c>
      <c r="J68" s="193" t="s">
        <v>571</v>
      </c>
      <c r="L68" s="197" t="s">
        <v>50</v>
      </c>
      <c r="N68" s="193" t="s">
        <v>43</v>
      </c>
      <c r="O68" s="191">
        <v>39</v>
      </c>
      <c r="P68" s="191">
        <v>29</v>
      </c>
      <c r="Q68" s="513">
        <v>10</v>
      </c>
      <c r="R68" s="513"/>
      <c r="S68" s="513">
        <v>39</v>
      </c>
      <c r="T68" s="513"/>
      <c r="U68" s="513"/>
      <c r="V68" s="513">
        <v>0</v>
      </c>
      <c r="W68" s="513"/>
      <c r="X68" s="513"/>
      <c r="Y68" s="9">
        <v>3</v>
      </c>
    </row>
    <row r="69" spans="2:26" s="198" customFormat="1" ht="19.5" customHeight="1">
      <c r="B69" s="199"/>
      <c r="C69" s="199"/>
      <c r="E69" s="511" t="s">
        <v>202</v>
      </c>
      <c r="F69" s="511"/>
      <c r="G69" s="511"/>
      <c r="H69" s="202"/>
      <c r="I69" s="204">
        <f>COUNTA(I61:I68)</f>
        <v>8</v>
      </c>
      <c r="J69" s="204"/>
      <c r="K69" s="205"/>
      <c r="L69" s="204"/>
      <c r="M69" s="205"/>
      <c r="N69" s="204"/>
      <c r="O69" s="206">
        <f>SUM(O61:O68)</f>
        <v>251</v>
      </c>
      <c r="P69" s="206">
        <f t="shared" ref="P69:Y69" si="5">SUM(P61:P68)</f>
        <v>171</v>
      </c>
      <c r="Q69" s="206">
        <f t="shared" si="5"/>
        <v>80</v>
      </c>
      <c r="R69" s="206"/>
      <c r="S69" s="206">
        <f t="shared" si="5"/>
        <v>242</v>
      </c>
      <c r="T69" s="206"/>
      <c r="U69" s="206">
        <f t="shared" si="5"/>
        <v>0</v>
      </c>
      <c r="V69" s="206">
        <f t="shared" si="5"/>
        <v>9</v>
      </c>
      <c r="W69" s="206"/>
      <c r="X69" s="206"/>
      <c r="Y69" s="206">
        <f t="shared" si="5"/>
        <v>82</v>
      </c>
      <c r="Z69" s="207"/>
    </row>
    <row r="70" spans="2:26" ht="27.75" customHeight="1">
      <c r="B70" s="513">
        <v>34</v>
      </c>
      <c r="C70" s="513"/>
      <c r="E70" s="514" t="s">
        <v>102</v>
      </c>
      <c r="F70" s="514"/>
      <c r="G70" s="514"/>
      <c r="H70" s="514"/>
      <c r="I70" s="193" t="s">
        <v>172</v>
      </c>
      <c r="J70" s="193" t="s">
        <v>548</v>
      </c>
      <c r="L70" s="197" t="s">
        <v>50</v>
      </c>
      <c r="N70" s="193" t="s">
        <v>59</v>
      </c>
      <c r="O70" s="191">
        <v>23</v>
      </c>
      <c r="P70" s="191">
        <v>15</v>
      </c>
      <c r="Q70" s="513">
        <v>8</v>
      </c>
      <c r="R70" s="513"/>
      <c r="S70" s="513">
        <v>18</v>
      </c>
      <c r="T70" s="513"/>
      <c r="U70" s="513"/>
      <c r="V70" s="513">
        <v>5</v>
      </c>
      <c r="W70" s="513"/>
      <c r="X70" s="513"/>
      <c r="Y70" s="9">
        <v>80</v>
      </c>
    </row>
    <row r="71" spans="2:26" ht="27.75" customHeight="1">
      <c r="B71" s="513">
        <v>43</v>
      </c>
      <c r="C71" s="513"/>
      <c r="E71" s="514" t="s">
        <v>102</v>
      </c>
      <c r="F71" s="514"/>
      <c r="G71" s="514"/>
      <c r="H71" s="514"/>
      <c r="I71" s="193" t="s">
        <v>171</v>
      </c>
      <c r="J71" s="193" t="s">
        <v>536</v>
      </c>
      <c r="L71" s="197" t="s">
        <v>50</v>
      </c>
      <c r="N71" s="193" t="s">
        <v>59</v>
      </c>
      <c r="O71" s="191">
        <v>25</v>
      </c>
      <c r="P71" s="191">
        <v>17</v>
      </c>
      <c r="Q71" s="513">
        <v>8</v>
      </c>
      <c r="R71" s="513"/>
      <c r="S71" s="513">
        <v>21</v>
      </c>
      <c r="T71" s="513"/>
      <c r="U71" s="513"/>
      <c r="V71" s="513">
        <v>4</v>
      </c>
      <c r="W71" s="513"/>
      <c r="X71" s="513"/>
      <c r="Y71" s="9">
        <v>80</v>
      </c>
    </row>
    <row r="72" spans="2:26" s="198" customFormat="1" ht="15.75" customHeight="1">
      <c r="E72" s="511" t="s">
        <v>202</v>
      </c>
      <c r="F72" s="511"/>
      <c r="G72" s="511"/>
      <c r="H72" s="195"/>
      <c r="I72" s="195">
        <f>COUNTA(I70:I71)</f>
        <v>2</v>
      </c>
      <c r="J72" s="195"/>
      <c r="K72" s="195"/>
      <c r="L72" s="195"/>
      <c r="M72" s="195"/>
      <c r="N72" s="195"/>
      <c r="O72" s="208">
        <f>SUM(O70:O71)</f>
        <v>48</v>
      </c>
      <c r="P72" s="208">
        <f t="shared" ref="P72:Y72" si="6">SUM(P70:P71)</f>
        <v>32</v>
      </c>
      <c r="Q72" s="208">
        <f t="shared" si="6"/>
        <v>16</v>
      </c>
      <c r="R72" s="208"/>
      <c r="S72" s="208">
        <f t="shared" si="6"/>
        <v>39</v>
      </c>
      <c r="T72" s="208"/>
      <c r="U72" s="208">
        <f t="shared" si="6"/>
        <v>0</v>
      </c>
      <c r="V72" s="208">
        <f t="shared" si="6"/>
        <v>9</v>
      </c>
      <c r="W72" s="208"/>
      <c r="X72" s="208"/>
      <c r="Y72" s="208">
        <f t="shared" si="6"/>
        <v>160</v>
      </c>
    </row>
    <row r="73" spans="2:26" s="198" customFormat="1" ht="25.5" customHeight="1">
      <c r="E73" s="512" t="s">
        <v>204</v>
      </c>
      <c r="F73" s="512"/>
      <c r="G73" s="512"/>
      <c r="H73" s="209"/>
      <c r="I73" s="209">
        <f>SUM(I54+I60+I69+I72)</f>
        <v>41</v>
      </c>
      <c r="J73" s="209"/>
      <c r="K73" s="209"/>
      <c r="L73" s="209"/>
      <c r="M73" s="209"/>
      <c r="N73" s="209"/>
      <c r="O73" s="212">
        <f t="shared" ref="O73:Y73" si="7">SUM(O54+O60+O69+O72)</f>
        <v>1025</v>
      </c>
      <c r="P73" s="211">
        <f t="shared" si="7"/>
        <v>718</v>
      </c>
      <c r="Q73" s="211">
        <f t="shared" si="7"/>
        <v>307</v>
      </c>
      <c r="R73" s="211"/>
      <c r="S73" s="211">
        <f t="shared" si="7"/>
        <v>816</v>
      </c>
      <c r="T73" s="211"/>
      <c r="U73" s="211">
        <f t="shared" si="7"/>
        <v>0</v>
      </c>
      <c r="V73" s="211">
        <f t="shared" si="7"/>
        <v>209</v>
      </c>
      <c r="W73" s="211"/>
      <c r="X73" s="209"/>
      <c r="Y73" s="212">
        <f t="shared" si="7"/>
        <v>1540</v>
      </c>
    </row>
    <row r="74" spans="2:26" ht="25.5" customHeight="1">
      <c r="B74" s="513">
        <v>2</v>
      </c>
      <c r="C74" s="513"/>
      <c r="E74" s="514" t="s">
        <v>26</v>
      </c>
      <c r="F74" s="514"/>
      <c r="G74" s="514"/>
      <c r="H74" s="514"/>
      <c r="I74" s="193" t="s">
        <v>159</v>
      </c>
      <c r="J74" s="193" t="s">
        <v>539</v>
      </c>
      <c r="L74" s="197" t="s">
        <v>49</v>
      </c>
      <c r="N74" s="193" t="s">
        <v>42</v>
      </c>
      <c r="O74" s="191">
        <v>34</v>
      </c>
      <c r="P74" s="191">
        <v>15</v>
      </c>
      <c r="Q74" s="513">
        <v>19</v>
      </c>
      <c r="R74" s="513"/>
      <c r="S74" s="513">
        <v>28</v>
      </c>
      <c r="T74" s="513"/>
      <c r="U74" s="513"/>
      <c r="V74" s="513">
        <v>6</v>
      </c>
      <c r="W74" s="513"/>
      <c r="X74" s="513"/>
      <c r="Y74" s="9">
        <v>110</v>
      </c>
    </row>
    <row r="75" spans="2:26" ht="27.75" customHeight="1">
      <c r="B75" s="513">
        <v>6</v>
      </c>
      <c r="C75" s="513"/>
      <c r="E75" s="514" t="s">
        <v>150</v>
      </c>
      <c r="F75" s="514"/>
      <c r="G75" s="514"/>
      <c r="H75" s="514"/>
      <c r="I75" s="193" t="s">
        <v>283</v>
      </c>
      <c r="J75" s="193" t="s">
        <v>555</v>
      </c>
      <c r="L75" s="197" t="s">
        <v>49</v>
      </c>
      <c r="N75" s="193" t="s">
        <v>42</v>
      </c>
      <c r="O75" s="191">
        <v>24</v>
      </c>
      <c r="P75" s="191">
        <v>9</v>
      </c>
      <c r="Q75" s="513">
        <v>15</v>
      </c>
      <c r="R75" s="513"/>
      <c r="S75" s="513">
        <v>23</v>
      </c>
      <c r="T75" s="513"/>
      <c r="U75" s="513"/>
      <c r="V75" s="513">
        <v>1</v>
      </c>
      <c r="W75" s="513"/>
      <c r="X75" s="513"/>
      <c r="Y75" s="9">
        <v>8</v>
      </c>
    </row>
    <row r="76" spans="2:26" ht="27.75" customHeight="1">
      <c r="B76" s="513">
        <v>20</v>
      </c>
      <c r="C76" s="513"/>
      <c r="E76" s="514" t="s">
        <v>26</v>
      </c>
      <c r="F76" s="514"/>
      <c r="G76" s="514"/>
      <c r="H76" s="514"/>
      <c r="I76" s="193" t="s">
        <v>166</v>
      </c>
      <c r="J76" s="193" t="s">
        <v>545</v>
      </c>
      <c r="L76" s="197" t="s">
        <v>49</v>
      </c>
      <c r="N76" s="193" t="s">
        <v>42</v>
      </c>
      <c r="O76" s="191">
        <v>30</v>
      </c>
      <c r="P76" s="191">
        <v>16</v>
      </c>
      <c r="Q76" s="513">
        <v>14</v>
      </c>
      <c r="R76" s="513"/>
      <c r="S76" s="513">
        <v>28</v>
      </c>
      <c r="T76" s="513"/>
      <c r="U76" s="513"/>
      <c r="V76" s="513">
        <v>2</v>
      </c>
      <c r="W76" s="513"/>
      <c r="X76" s="513"/>
      <c r="Y76" s="9">
        <v>110</v>
      </c>
    </row>
    <row r="77" spans="2:26" ht="27.75" customHeight="1">
      <c r="B77" s="513">
        <v>23</v>
      </c>
      <c r="C77" s="513"/>
      <c r="E77" s="514" t="s">
        <v>147</v>
      </c>
      <c r="F77" s="514"/>
      <c r="G77" s="514"/>
      <c r="H77" s="514"/>
      <c r="I77" s="193" t="s">
        <v>320</v>
      </c>
      <c r="J77" s="193" t="s">
        <v>560</v>
      </c>
      <c r="L77" s="197" t="s">
        <v>49</v>
      </c>
      <c r="N77" s="193" t="s">
        <v>42</v>
      </c>
      <c r="O77" s="191">
        <v>16</v>
      </c>
      <c r="P77" s="191">
        <v>7</v>
      </c>
      <c r="Q77" s="513">
        <v>9</v>
      </c>
      <c r="R77" s="513"/>
      <c r="S77" s="513">
        <v>16</v>
      </c>
      <c r="T77" s="513"/>
      <c r="U77" s="513"/>
      <c r="V77" s="513">
        <v>0</v>
      </c>
      <c r="W77" s="513"/>
      <c r="X77" s="513"/>
      <c r="Y77" s="9">
        <v>8</v>
      </c>
    </row>
    <row r="78" spans="2:26" ht="27.75" customHeight="1">
      <c r="B78" s="513">
        <v>31</v>
      </c>
      <c r="C78" s="513"/>
      <c r="E78" s="514" t="s">
        <v>26</v>
      </c>
      <c r="F78" s="514"/>
      <c r="G78" s="514"/>
      <c r="H78" s="514"/>
      <c r="I78" s="193" t="s">
        <v>162</v>
      </c>
      <c r="J78" s="193" t="s">
        <v>548</v>
      </c>
      <c r="L78" s="197" t="s">
        <v>49</v>
      </c>
      <c r="N78" s="193" t="s">
        <v>42</v>
      </c>
      <c r="O78" s="191">
        <v>30</v>
      </c>
      <c r="P78" s="191">
        <v>20</v>
      </c>
      <c r="Q78" s="513">
        <v>10</v>
      </c>
      <c r="R78" s="513"/>
      <c r="S78" s="513">
        <v>24</v>
      </c>
      <c r="T78" s="513"/>
      <c r="U78" s="513"/>
      <c r="V78" s="513">
        <v>6</v>
      </c>
      <c r="W78" s="513"/>
      <c r="X78" s="513"/>
      <c r="Y78" s="9">
        <v>110</v>
      </c>
    </row>
    <row r="79" spans="2:26" ht="27.75" customHeight="1">
      <c r="B79" s="513">
        <v>38</v>
      </c>
      <c r="C79" s="513"/>
      <c r="E79" s="514" t="s">
        <v>182</v>
      </c>
      <c r="F79" s="514"/>
      <c r="G79" s="514"/>
      <c r="H79" s="514"/>
      <c r="I79" s="193" t="s">
        <v>265</v>
      </c>
      <c r="J79" s="193" t="s">
        <v>535</v>
      </c>
      <c r="L79" s="197" t="s">
        <v>49</v>
      </c>
      <c r="N79" s="193" t="s">
        <v>42</v>
      </c>
      <c r="O79" s="191">
        <v>27</v>
      </c>
      <c r="P79" s="191">
        <v>11</v>
      </c>
      <c r="Q79" s="513">
        <v>16</v>
      </c>
      <c r="R79" s="513"/>
      <c r="S79" s="513">
        <v>25</v>
      </c>
      <c r="T79" s="513"/>
      <c r="U79" s="513"/>
      <c r="V79" s="513">
        <v>2</v>
      </c>
      <c r="W79" s="513"/>
      <c r="X79" s="513"/>
      <c r="Y79" s="9">
        <v>8</v>
      </c>
    </row>
    <row r="80" spans="2:26" ht="27.75" customHeight="1">
      <c r="B80" s="513">
        <v>42</v>
      </c>
      <c r="C80" s="513"/>
      <c r="E80" s="514" t="s">
        <v>26</v>
      </c>
      <c r="F80" s="514"/>
      <c r="G80" s="514"/>
      <c r="H80" s="514"/>
      <c r="I80" s="193" t="s">
        <v>167</v>
      </c>
      <c r="J80" s="193" t="s">
        <v>563</v>
      </c>
      <c r="L80" s="197" t="s">
        <v>49</v>
      </c>
      <c r="N80" s="193" t="s">
        <v>42</v>
      </c>
      <c r="O80" s="191">
        <v>33</v>
      </c>
      <c r="P80" s="191">
        <v>19</v>
      </c>
      <c r="Q80" s="513">
        <v>14</v>
      </c>
      <c r="R80" s="513"/>
      <c r="S80" s="513">
        <v>24</v>
      </c>
      <c r="T80" s="513"/>
      <c r="U80" s="513"/>
      <c r="V80" s="513">
        <v>9</v>
      </c>
      <c r="W80" s="513"/>
      <c r="X80" s="513"/>
      <c r="Y80" s="9">
        <v>110</v>
      </c>
    </row>
    <row r="81" spans="2:25" ht="27.75" customHeight="1">
      <c r="B81" s="513">
        <v>49</v>
      </c>
      <c r="C81" s="513"/>
      <c r="E81" s="514" t="s">
        <v>182</v>
      </c>
      <c r="F81" s="514"/>
      <c r="G81" s="514"/>
      <c r="H81" s="514"/>
      <c r="I81" s="193" t="s">
        <v>331</v>
      </c>
      <c r="J81" s="193" t="s">
        <v>550</v>
      </c>
      <c r="L81" s="197" t="s">
        <v>49</v>
      </c>
      <c r="N81" s="193" t="s">
        <v>42</v>
      </c>
      <c r="O81" s="191">
        <v>25</v>
      </c>
      <c r="P81" s="191">
        <v>12</v>
      </c>
      <c r="Q81" s="513">
        <v>13</v>
      </c>
      <c r="R81" s="513"/>
      <c r="S81" s="513">
        <v>25</v>
      </c>
      <c r="T81" s="513"/>
      <c r="U81" s="513"/>
      <c r="V81" s="513">
        <v>0</v>
      </c>
      <c r="W81" s="513"/>
      <c r="X81" s="513"/>
      <c r="Y81" s="9">
        <v>8</v>
      </c>
    </row>
    <row r="82" spans="2:25" ht="27.75" customHeight="1">
      <c r="B82" s="513">
        <v>67</v>
      </c>
      <c r="C82" s="513"/>
      <c r="E82" s="514" t="s">
        <v>150</v>
      </c>
      <c r="F82" s="514"/>
      <c r="G82" s="514"/>
      <c r="H82" s="514"/>
      <c r="I82" s="193" t="s">
        <v>264</v>
      </c>
      <c r="J82" s="193" t="s">
        <v>570</v>
      </c>
      <c r="L82" s="197" t="s">
        <v>49</v>
      </c>
      <c r="N82" s="193" t="s">
        <v>42</v>
      </c>
      <c r="O82" s="191">
        <v>14</v>
      </c>
      <c r="P82" s="191">
        <v>8</v>
      </c>
      <c r="Q82" s="513">
        <v>6</v>
      </c>
      <c r="R82" s="513"/>
      <c r="S82" s="513">
        <v>13</v>
      </c>
      <c r="T82" s="513"/>
      <c r="U82" s="513"/>
      <c r="V82" s="513">
        <v>1</v>
      </c>
      <c r="W82" s="513"/>
      <c r="X82" s="513"/>
      <c r="Y82" s="9">
        <v>8</v>
      </c>
    </row>
    <row r="83" spans="2:25" ht="27.75" customHeight="1">
      <c r="B83" s="513">
        <v>55</v>
      </c>
      <c r="C83" s="513"/>
      <c r="E83" s="514" t="s">
        <v>26</v>
      </c>
      <c r="F83" s="514"/>
      <c r="G83" s="514"/>
      <c r="H83" s="514"/>
      <c r="I83" s="193" t="s">
        <v>189</v>
      </c>
      <c r="J83" s="193" t="s">
        <v>564</v>
      </c>
      <c r="L83" s="197" t="s">
        <v>49</v>
      </c>
      <c r="N83" s="193" t="s">
        <v>42</v>
      </c>
      <c r="O83" s="191">
        <v>23</v>
      </c>
      <c r="P83" s="191">
        <v>16</v>
      </c>
      <c r="Q83" s="513">
        <v>7</v>
      </c>
      <c r="R83" s="513"/>
      <c r="S83" s="513">
        <v>22</v>
      </c>
      <c r="T83" s="513"/>
      <c r="U83" s="513"/>
      <c r="V83" s="513">
        <v>1</v>
      </c>
      <c r="W83" s="513"/>
      <c r="X83" s="513"/>
      <c r="Y83" s="9">
        <v>110</v>
      </c>
    </row>
    <row r="84" spans="2:25" s="198" customFormat="1" ht="20.25" customHeight="1">
      <c r="B84" s="199"/>
      <c r="C84" s="199"/>
      <c r="E84" s="511" t="s">
        <v>202</v>
      </c>
      <c r="F84" s="511"/>
      <c r="G84" s="511"/>
      <c r="H84" s="201"/>
      <c r="I84" s="204">
        <f>COUNTA(I74:I83)</f>
        <v>10</v>
      </c>
      <c r="J84" s="204"/>
      <c r="K84" s="205"/>
      <c r="L84" s="204"/>
      <c r="M84" s="205"/>
      <c r="N84" s="204"/>
      <c r="O84" s="206">
        <f>SUM(O74:O83)</f>
        <v>256</v>
      </c>
      <c r="P84" s="206">
        <f t="shared" ref="P84:Y84" si="8">SUM(P74:P83)</f>
        <v>133</v>
      </c>
      <c r="Q84" s="206">
        <f t="shared" si="8"/>
        <v>123</v>
      </c>
      <c r="R84" s="206"/>
      <c r="S84" s="206">
        <f t="shared" si="8"/>
        <v>228</v>
      </c>
      <c r="T84" s="206"/>
      <c r="U84" s="206">
        <f t="shared" si="8"/>
        <v>0</v>
      </c>
      <c r="V84" s="206">
        <f t="shared" si="8"/>
        <v>28</v>
      </c>
      <c r="W84" s="206"/>
      <c r="X84" s="206"/>
      <c r="Y84" s="206">
        <f t="shared" si="8"/>
        <v>590</v>
      </c>
    </row>
    <row r="85" spans="2:25" ht="25.5" customHeight="1">
      <c r="B85" s="513">
        <v>3</v>
      </c>
      <c r="C85" s="513"/>
      <c r="E85" s="514" t="s">
        <v>182</v>
      </c>
      <c r="F85" s="514"/>
      <c r="G85" s="514"/>
      <c r="H85" s="514"/>
      <c r="I85" s="193" t="s">
        <v>199</v>
      </c>
      <c r="J85" s="193" t="s">
        <v>539</v>
      </c>
      <c r="L85" s="197" t="s">
        <v>49</v>
      </c>
      <c r="N85" s="193" t="s">
        <v>58</v>
      </c>
      <c r="O85" s="191">
        <v>38</v>
      </c>
      <c r="P85" s="191">
        <v>21</v>
      </c>
      <c r="Q85" s="513">
        <v>17</v>
      </c>
      <c r="R85" s="513"/>
      <c r="S85" s="513">
        <v>38</v>
      </c>
      <c r="T85" s="513"/>
      <c r="U85" s="513"/>
      <c r="V85" s="513">
        <v>0</v>
      </c>
      <c r="W85" s="513"/>
      <c r="X85" s="513"/>
      <c r="Y85" s="9">
        <v>8</v>
      </c>
    </row>
    <row r="86" spans="2:25" ht="27.75" customHeight="1">
      <c r="B86" s="513">
        <v>9</v>
      </c>
      <c r="C86" s="513"/>
      <c r="E86" s="514" t="s">
        <v>182</v>
      </c>
      <c r="F86" s="514"/>
      <c r="G86" s="514"/>
      <c r="H86" s="514"/>
      <c r="I86" s="193" t="s">
        <v>280</v>
      </c>
      <c r="J86" s="193" t="s">
        <v>556</v>
      </c>
      <c r="L86" s="197" t="s">
        <v>49</v>
      </c>
      <c r="N86" s="193" t="s">
        <v>58</v>
      </c>
      <c r="O86" s="191">
        <v>10</v>
      </c>
      <c r="P86" s="191">
        <v>3</v>
      </c>
      <c r="Q86" s="513">
        <v>7</v>
      </c>
      <c r="R86" s="513"/>
      <c r="S86" s="513">
        <v>10</v>
      </c>
      <c r="T86" s="513"/>
      <c r="U86" s="513"/>
      <c r="V86" s="513">
        <v>0</v>
      </c>
      <c r="W86" s="513"/>
      <c r="X86" s="513"/>
      <c r="Y86" s="9">
        <v>8</v>
      </c>
    </row>
    <row r="87" spans="2:25" ht="27.75" customHeight="1">
      <c r="B87" s="513">
        <v>60</v>
      </c>
      <c r="C87" s="513"/>
      <c r="E87" s="514" t="s">
        <v>182</v>
      </c>
      <c r="F87" s="514"/>
      <c r="G87" s="514"/>
      <c r="H87" s="514"/>
      <c r="I87" s="193" t="s">
        <v>198</v>
      </c>
      <c r="J87" s="193" t="s">
        <v>567</v>
      </c>
      <c r="L87" s="197" t="s">
        <v>49</v>
      </c>
      <c r="N87" s="193" t="s">
        <v>58</v>
      </c>
      <c r="O87" s="191">
        <v>37</v>
      </c>
      <c r="P87" s="191">
        <v>22</v>
      </c>
      <c r="Q87" s="513">
        <v>15</v>
      </c>
      <c r="R87" s="513"/>
      <c r="S87" s="513">
        <v>37</v>
      </c>
      <c r="T87" s="513"/>
      <c r="U87" s="513"/>
      <c r="V87" s="513">
        <v>0</v>
      </c>
      <c r="W87" s="513"/>
      <c r="X87" s="513"/>
      <c r="Y87" s="9">
        <v>8</v>
      </c>
    </row>
    <row r="88" spans="2:25" s="198" customFormat="1" ht="19.5" customHeight="1">
      <c r="B88" s="199"/>
      <c r="C88" s="199"/>
      <c r="E88" s="511" t="s">
        <v>202</v>
      </c>
      <c r="F88" s="511"/>
      <c r="G88" s="511"/>
      <c r="H88" s="203"/>
      <c r="I88" s="204">
        <f>COUNTA(I85:I87)</f>
        <v>3</v>
      </c>
      <c r="J88" s="204"/>
      <c r="K88" s="205"/>
      <c r="L88" s="204"/>
      <c r="M88" s="205"/>
      <c r="N88" s="204"/>
      <c r="O88" s="206">
        <f>SUM(O85:O87)</f>
        <v>85</v>
      </c>
      <c r="P88" s="206">
        <f t="shared" ref="P88:Y88" si="9">SUM(P85:P87)</f>
        <v>46</v>
      </c>
      <c r="Q88" s="206">
        <f t="shared" si="9"/>
        <v>39</v>
      </c>
      <c r="R88" s="206"/>
      <c r="S88" s="206">
        <f t="shared" si="9"/>
        <v>85</v>
      </c>
      <c r="T88" s="206"/>
      <c r="U88" s="206">
        <f t="shared" si="9"/>
        <v>0</v>
      </c>
      <c r="V88" s="206">
        <f t="shared" si="9"/>
        <v>0</v>
      </c>
      <c r="W88" s="206"/>
      <c r="X88" s="206"/>
      <c r="Y88" s="206">
        <f t="shared" si="9"/>
        <v>24</v>
      </c>
    </row>
    <row r="89" spans="2:25" ht="27.75" customHeight="1">
      <c r="B89" s="513">
        <v>12</v>
      </c>
      <c r="C89" s="513"/>
      <c r="E89" s="515" t="s">
        <v>31</v>
      </c>
      <c r="F89" s="515"/>
      <c r="G89" s="515"/>
      <c r="H89" s="515"/>
      <c r="I89" s="193" t="s">
        <v>298</v>
      </c>
      <c r="J89" s="193" t="s">
        <v>558</v>
      </c>
      <c r="L89" s="197" t="s">
        <v>49</v>
      </c>
      <c r="N89" s="193" t="s">
        <v>43</v>
      </c>
      <c r="O89" s="191">
        <v>34</v>
      </c>
      <c r="P89" s="191">
        <v>11</v>
      </c>
      <c r="Q89" s="513">
        <v>23</v>
      </c>
      <c r="R89" s="513"/>
      <c r="S89" s="513">
        <v>29</v>
      </c>
      <c r="T89" s="513"/>
      <c r="U89" s="513"/>
      <c r="V89" s="513">
        <v>5</v>
      </c>
      <c r="W89" s="513"/>
      <c r="X89" s="513"/>
      <c r="Y89" s="9">
        <v>8</v>
      </c>
    </row>
    <row r="90" spans="2:25" ht="27.75" customHeight="1">
      <c r="B90" s="513">
        <v>19</v>
      </c>
      <c r="C90" s="513"/>
      <c r="E90" s="515" t="s">
        <v>31</v>
      </c>
      <c r="F90" s="515"/>
      <c r="G90" s="515"/>
      <c r="H90" s="515"/>
      <c r="I90" s="193" t="s">
        <v>315</v>
      </c>
      <c r="J90" s="193" t="s">
        <v>559</v>
      </c>
      <c r="L90" s="197" t="s">
        <v>49</v>
      </c>
      <c r="N90" s="193" t="s">
        <v>43</v>
      </c>
      <c r="O90" s="191">
        <v>35</v>
      </c>
      <c r="P90" s="191">
        <v>16</v>
      </c>
      <c r="Q90" s="513">
        <v>19</v>
      </c>
      <c r="R90" s="513"/>
      <c r="S90" s="513">
        <v>35</v>
      </c>
      <c r="T90" s="513"/>
      <c r="U90" s="513"/>
      <c r="V90" s="513">
        <v>0</v>
      </c>
      <c r="W90" s="513"/>
      <c r="X90" s="513"/>
      <c r="Y90" s="9">
        <v>8</v>
      </c>
    </row>
    <row r="91" spans="2:25" ht="27.75" customHeight="1">
      <c r="B91" s="513">
        <v>22</v>
      </c>
      <c r="C91" s="513"/>
      <c r="E91" s="515" t="s">
        <v>31</v>
      </c>
      <c r="F91" s="515"/>
      <c r="G91" s="515"/>
      <c r="H91" s="515"/>
      <c r="I91" s="193" t="s">
        <v>260</v>
      </c>
      <c r="J91" s="193" t="s">
        <v>545</v>
      </c>
      <c r="L91" s="197" t="s">
        <v>49</v>
      </c>
      <c r="N91" s="193" t="s">
        <v>43</v>
      </c>
      <c r="O91" s="191">
        <v>30</v>
      </c>
      <c r="P91" s="191">
        <v>7</v>
      </c>
      <c r="Q91" s="513">
        <v>23</v>
      </c>
      <c r="R91" s="513"/>
      <c r="S91" s="513">
        <v>30</v>
      </c>
      <c r="T91" s="513"/>
      <c r="U91" s="513"/>
      <c r="V91" s="513">
        <v>0</v>
      </c>
      <c r="W91" s="513"/>
      <c r="X91" s="513"/>
      <c r="Y91" s="9">
        <v>8</v>
      </c>
    </row>
    <row r="92" spans="2:25" ht="20.25" customHeight="1">
      <c r="B92" s="513">
        <v>24</v>
      </c>
      <c r="C92" s="513"/>
      <c r="E92" s="515" t="s">
        <v>31</v>
      </c>
      <c r="F92" s="515"/>
      <c r="G92" s="515"/>
      <c r="H92" s="515"/>
      <c r="I92" s="193" t="s">
        <v>275</v>
      </c>
      <c r="J92" s="193" t="s">
        <v>561</v>
      </c>
      <c r="L92" s="197" t="s">
        <v>49</v>
      </c>
      <c r="N92" s="193" t="s">
        <v>43</v>
      </c>
      <c r="O92" s="191">
        <v>31</v>
      </c>
      <c r="P92" s="191">
        <v>12</v>
      </c>
      <c r="Q92" s="513">
        <v>19</v>
      </c>
      <c r="R92" s="513"/>
      <c r="S92" s="513">
        <v>31</v>
      </c>
      <c r="T92" s="513"/>
      <c r="U92" s="513"/>
      <c r="V92" s="513">
        <v>0</v>
      </c>
      <c r="W92" s="513"/>
      <c r="X92" s="513"/>
      <c r="Y92" s="9">
        <v>8</v>
      </c>
    </row>
    <row r="93" spans="2:25" ht="27.75" customHeight="1">
      <c r="B93" s="513">
        <v>40</v>
      </c>
      <c r="C93" s="513"/>
      <c r="E93" s="514" t="s">
        <v>26</v>
      </c>
      <c r="F93" s="514"/>
      <c r="G93" s="514"/>
      <c r="H93" s="514"/>
      <c r="I93" s="193" t="s">
        <v>164</v>
      </c>
      <c r="J93" s="193" t="s">
        <v>553</v>
      </c>
      <c r="L93" s="197" t="s">
        <v>49</v>
      </c>
      <c r="N93" s="193" t="s">
        <v>43</v>
      </c>
      <c r="O93" s="191">
        <v>31</v>
      </c>
      <c r="P93" s="191">
        <v>20</v>
      </c>
      <c r="Q93" s="513">
        <v>11</v>
      </c>
      <c r="R93" s="513"/>
      <c r="S93" s="513">
        <v>24</v>
      </c>
      <c r="T93" s="513"/>
      <c r="U93" s="513"/>
      <c r="V93" s="513">
        <v>7</v>
      </c>
      <c r="W93" s="513"/>
      <c r="X93" s="513"/>
      <c r="Y93" s="9">
        <v>110</v>
      </c>
    </row>
    <row r="94" spans="2:25" ht="27.75" customHeight="1">
      <c r="B94" s="513">
        <v>47</v>
      </c>
      <c r="C94" s="513"/>
      <c r="E94" s="515" t="s">
        <v>31</v>
      </c>
      <c r="F94" s="515"/>
      <c r="G94" s="515"/>
      <c r="H94" s="515"/>
      <c r="I94" s="193" t="s">
        <v>325</v>
      </c>
      <c r="J94" s="193" t="s">
        <v>537</v>
      </c>
      <c r="L94" s="197" t="s">
        <v>49</v>
      </c>
      <c r="N94" s="193" t="s">
        <v>43</v>
      </c>
      <c r="O94" s="191">
        <v>34</v>
      </c>
      <c r="P94" s="191">
        <v>9</v>
      </c>
      <c r="Q94" s="513">
        <v>25</v>
      </c>
      <c r="R94" s="513"/>
      <c r="S94" s="513">
        <v>32</v>
      </c>
      <c r="T94" s="513"/>
      <c r="U94" s="513"/>
      <c r="V94" s="513">
        <v>2</v>
      </c>
      <c r="W94" s="513"/>
      <c r="X94" s="513"/>
      <c r="Y94" s="9">
        <v>8</v>
      </c>
    </row>
    <row r="95" spans="2:25" ht="27.75" customHeight="1">
      <c r="B95" s="513">
        <v>57</v>
      </c>
      <c r="C95" s="513"/>
      <c r="E95" s="514" t="s">
        <v>26</v>
      </c>
      <c r="F95" s="514"/>
      <c r="G95" s="514"/>
      <c r="H95" s="514"/>
      <c r="I95" s="193" t="s">
        <v>163</v>
      </c>
      <c r="J95" s="193" t="s">
        <v>565</v>
      </c>
      <c r="L95" s="197" t="s">
        <v>49</v>
      </c>
      <c r="N95" s="193" t="s">
        <v>43</v>
      </c>
      <c r="O95" s="191">
        <v>16</v>
      </c>
      <c r="P95" s="191">
        <v>11</v>
      </c>
      <c r="Q95" s="513">
        <v>5</v>
      </c>
      <c r="R95" s="513"/>
      <c r="S95" s="513">
        <v>8</v>
      </c>
      <c r="T95" s="513"/>
      <c r="U95" s="513"/>
      <c r="V95" s="513">
        <v>8</v>
      </c>
      <c r="W95" s="513"/>
      <c r="X95" s="513"/>
      <c r="Y95" s="9">
        <v>110</v>
      </c>
    </row>
    <row r="96" spans="2:25" ht="19.5" customHeight="1">
      <c r="B96" s="513">
        <v>62</v>
      </c>
      <c r="C96" s="513"/>
      <c r="E96" s="515" t="s">
        <v>31</v>
      </c>
      <c r="F96" s="515"/>
      <c r="G96" s="515"/>
      <c r="H96" s="515"/>
      <c r="I96" s="193" t="s">
        <v>261</v>
      </c>
      <c r="J96" s="193" t="s">
        <v>568</v>
      </c>
      <c r="L96" s="197" t="s">
        <v>49</v>
      </c>
      <c r="N96" s="193" t="s">
        <v>43</v>
      </c>
      <c r="O96" s="191">
        <v>33</v>
      </c>
      <c r="P96" s="191">
        <v>7</v>
      </c>
      <c r="Q96" s="513">
        <v>26</v>
      </c>
      <c r="R96" s="513"/>
      <c r="S96" s="513">
        <v>32</v>
      </c>
      <c r="T96" s="513"/>
      <c r="U96" s="513"/>
      <c r="V96" s="513">
        <v>1</v>
      </c>
      <c r="W96" s="513"/>
      <c r="X96" s="513"/>
      <c r="Y96" s="9">
        <v>8</v>
      </c>
    </row>
    <row r="97" spans="2:25" s="198" customFormat="1" ht="21.75" customHeight="1">
      <c r="B97" s="199"/>
      <c r="C97" s="199"/>
      <c r="E97" s="511" t="s">
        <v>202</v>
      </c>
      <c r="F97" s="511"/>
      <c r="G97" s="511"/>
      <c r="H97" s="202"/>
      <c r="I97" s="204">
        <f>COUNTA(I89:I96)</f>
        <v>8</v>
      </c>
      <c r="J97" s="204"/>
      <c r="K97" s="205"/>
      <c r="L97" s="204"/>
      <c r="M97" s="205"/>
      <c r="N97" s="204"/>
      <c r="O97" s="206">
        <f>SUM(O89:O96)</f>
        <v>244</v>
      </c>
      <c r="P97" s="206">
        <f t="shared" ref="P97:Y97" si="10">SUM(P89:P96)</f>
        <v>93</v>
      </c>
      <c r="Q97" s="206">
        <f t="shared" si="10"/>
        <v>151</v>
      </c>
      <c r="R97" s="206"/>
      <c r="S97" s="206">
        <f t="shared" si="10"/>
        <v>221</v>
      </c>
      <c r="T97" s="206"/>
      <c r="U97" s="206">
        <f t="shared" si="10"/>
        <v>0</v>
      </c>
      <c r="V97" s="206">
        <f t="shared" si="10"/>
        <v>23</v>
      </c>
      <c r="W97" s="206"/>
      <c r="X97" s="206"/>
      <c r="Y97" s="206">
        <f t="shared" si="10"/>
        <v>268</v>
      </c>
    </row>
    <row r="98" spans="2:25" ht="27.75" customHeight="1">
      <c r="B98" s="513">
        <v>63</v>
      </c>
      <c r="C98" s="513"/>
      <c r="E98" s="514" t="s">
        <v>26</v>
      </c>
      <c r="F98" s="514"/>
      <c r="G98" s="514"/>
      <c r="H98" s="514"/>
      <c r="I98" s="193" t="s">
        <v>160</v>
      </c>
      <c r="J98" s="193" t="s">
        <v>569</v>
      </c>
      <c r="L98" s="197" t="s">
        <v>49</v>
      </c>
      <c r="N98" s="193" t="s">
        <v>59</v>
      </c>
      <c r="O98" s="191">
        <v>31</v>
      </c>
      <c r="P98" s="191">
        <v>22</v>
      </c>
      <c r="Q98" s="513">
        <v>9</v>
      </c>
      <c r="R98" s="513"/>
      <c r="S98" s="513">
        <v>27</v>
      </c>
      <c r="T98" s="513"/>
      <c r="U98" s="513"/>
      <c r="V98" s="513">
        <v>4</v>
      </c>
      <c r="W98" s="513"/>
      <c r="X98" s="513"/>
      <c r="Y98" s="9">
        <v>110</v>
      </c>
    </row>
    <row r="99" spans="2:25" s="198" customFormat="1" ht="16.5" customHeight="1">
      <c r="E99" s="511" t="s">
        <v>202</v>
      </c>
      <c r="F99" s="511"/>
      <c r="G99" s="511"/>
      <c r="H99" s="195"/>
      <c r="I99" s="195">
        <f>COUNTA(I98)</f>
        <v>1</v>
      </c>
      <c r="J99" s="195"/>
      <c r="K99" s="195"/>
      <c r="L99" s="195"/>
      <c r="M99" s="195"/>
      <c r="N99" s="195"/>
      <c r="O99" s="208">
        <f>SUM(O98)</f>
        <v>31</v>
      </c>
      <c r="P99" s="208">
        <f t="shared" ref="P99:Y99" si="11">SUM(P98)</f>
        <v>22</v>
      </c>
      <c r="Q99" s="208">
        <f t="shared" si="11"/>
        <v>9</v>
      </c>
      <c r="R99" s="208"/>
      <c r="S99" s="208">
        <f t="shared" si="11"/>
        <v>27</v>
      </c>
      <c r="T99" s="208"/>
      <c r="U99" s="208">
        <f t="shared" si="11"/>
        <v>0</v>
      </c>
      <c r="V99" s="208">
        <f t="shared" si="11"/>
        <v>4</v>
      </c>
      <c r="W99" s="208"/>
      <c r="X99" s="208"/>
      <c r="Y99" s="208">
        <f t="shared" si="11"/>
        <v>110</v>
      </c>
    </row>
    <row r="100" spans="2:25" s="198" customFormat="1" ht="27.75" customHeight="1">
      <c r="E100" s="512" t="s">
        <v>205</v>
      </c>
      <c r="F100" s="512"/>
      <c r="G100" s="512"/>
      <c r="H100" s="209"/>
      <c r="I100" s="211">
        <f>SUM(I84+I88+I97+I99)</f>
        <v>22</v>
      </c>
      <c r="J100" s="211"/>
      <c r="K100" s="211"/>
      <c r="L100" s="211"/>
      <c r="M100" s="211"/>
      <c r="N100" s="211"/>
      <c r="O100" s="211">
        <f t="shared" ref="O100:Y100" si="12">SUM(O84+O88+O97+O99)</f>
        <v>616</v>
      </c>
      <c r="P100" s="211">
        <f t="shared" si="12"/>
        <v>294</v>
      </c>
      <c r="Q100" s="211">
        <f t="shared" si="12"/>
        <v>322</v>
      </c>
      <c r="R100" s="211"/>
      <c r="S100" s="211">
        <f t="shared" si="12"/>
        <v>561</v>
      </c>
      <c r="T100" s="211"/>
      <c r="U100" s="211">
        <f t="shared" si="12"/>
        <v>0</v>
      </c>
      <c r="V100" s="211">
        <f t="shared" si="12"/>
        <v>55</v>
      </c>
      <c r="W100" s="211"/>
      <c r="X100" s="211"/>
      <c r="Y100" s="211">
        <f t="shared" si="12"/>
        <v>992</v>
      </c>
    </row>
    <row r="101" spans="2:25" ht="27.75" customHeight="1">
      <c r="B101" s="513">
        <v>39</v>
      </c>
      <c r="C101" s="513"/>
      <c r="E101" s="514" t="s">
        <v>151</v>
      </c>
      <c r="F101" s="514"/>
      <c r="G101" s="514"/>
      <c r="H101" s="514"/>
      <c r="I101" s="193" t="s">
        <v>180</v>
      </c>
      <c r="J101" s="193" t="s">
        <v>562</v>
      </c>
      <c r="L101" s="197" t="s">
        <v>51</v>
      </c>
      <c r="N101" s="193" t="s">
        <v>42</v>
      </c>
      <c r="O101" s="191">
        <v>18</v>
      </c>
      <c r="P101" s="191">
        <v>14</v>
      </c>
      <c r="Q101" s="513">
        <v>4</v>
      </c>
      <c r="R101" s="513"/>
      <c r="S101" s="513">
        <v>16</v>
      </c>
      <c r="T101" s="513"/>
      <c r="U101" s="513"/>
      <c r="V101" s="513">
        <v>2</v>
      </c>
      <c r="W101" s="513"/>
      <c r="X101" s="513"/>
      <c r="Y101" s="9">
        <v>20</v>
      </c>
    </row>
    <row r="102" spans="2:25" s="198" customFormat="1" ht="20.25" customHeight="1">
      <c r="E102" s="511" t="s">
        <v>202</v>
      </c>
      <c r="F102" s="511"/>
      <c r="G102" s="511"/>
      <c r="H102" s="195"/>
      <c r="I102" s="195">
        <f>COUNTA(I101)</f>
        <v>1</v>
      </c>
      <c r="J102" s="195"/>
      <c r="K102" s="195"/>
      <c r="L102" s="195"/>
      <c r="M102" s="195"/>
      <c r="N102" s="195"/>
      <c r="O102" s="208">
        <f>SUM(O101)</f>
        <v>18</v>
      </c>
      <c r="P102" s="208">
        <f t="shared" ref="P102:Y102" si="13">SUM(P101)</f>
        <v>14</v>
      </c>
      <c r="Q102" s="208">
        <f t="shared" si="13"/>
        <v>4</v>
      </c>
      <c r="R102" s="208"/>
      <c r="S102" s="208">
        <f t="shared" si="13"/>
        <v>16</v>
      </c>
      <c r="T102" s="208"/>
      <c r="U102" s="208">
        <f t="shared" si="13"/>
        <v>0</v>
      </c>
      <c r="V102" s="208">
        <f t="shared" si="13"/>
        <v>2</v>
      </c>
      <c r="W102" s="208"/>
      <c r="X102" s="208"/>
      <c r="Y102" s="208">
        <f t="shared" si="13"/>
        <v>20</v>
      </c>
    </row>
    <row r="103" spans="2:25" ht="27.75" customHeight="1">
      <c r="B103" s="513">
        <v>10</v>
      </c>
      <c r="C103" s="513"/>
      <c r="E103" s="515" t="s">
        <v>176</v>
      </c>
      <c r="F103" s="515"/>
      <c r="G103" s="515"/>
      <c r="H103" s="515"/>
      <c r="I103" s="193" t="s">
        <v>177</v>
      </c>
      <c r="J103" s="193" t="s">
        <v>557</v>
      </c>
      <c r="L103" s="197" t="s">
        <v>51</v>
      </c>
      <c r="N103" s="193" t="s">
        <v>58</v>
      </c>
      <c r="O103" s="191">
        <v>40</v>
      </c>
      <c r="P103" s="191">
        <v>30</v>
      </c>
      <c r="Q103" s="513">
        <v>10</v>
      </c>
      <c r="R103" s="513"/>
      <c r="S103" s="513">
        <v>34</v>
      </c>
      <c r="T103" s="513"/>
      <c r="U103" s="513"/>
      <c r="V103" s="513">
        <v>6</v>
      </c>
      <c r="W103" s="513"/>
      <c r="X103" s="513"/>
      <c r="Y103" s="9">
        <v>120</v>
      </c>
    </row>
    <row r="104" spans="2:25" s="198" customFormat="1" ht="21.75" customHeight="1">
      <c r="E104" s="511" t="s">
        <v>202</v>
      </c>
      <c r="F104" s="511"/>
      <c r="G104" s="511"/>
      <c r="H104" s="195"/>
      <c r="I104" s="195">
        <f>COUNTA(I103)</f>
        <v>1</v>
      </c>
      <c r="J104" s="195"/>
      <c r="K104" s="195"/>
      <c r="L104" s="195"/>
      <c r="M104" s="195"/>
      <c r="N104" s="195"/>
      <c r="O104" s="208">
        <f>SUM(O103)</f>
        <v>40</v>
      </c>
      <c r="P104" s="208">
        <f t="shared" ref="P104:Y104" si="14">SUM(P103)</f>
        <v>30</v>
      </c>
      <c r="Q104" s="208">
        <f t="shared" si="14"/>
        <v>10</v>
      </c>
      <c r="R104" s="208"/>
      <c r="S104" s="208">
        <f t="shared" si="14"/>
        <v>34</v>
      </c>
      <c r="T104" s="208"/>
      <c r="U104" s="208">
        <f t="shared" si="14"/>
        <v>0</v>
      </c>
      <c r="V104" s="208">
        <f t="shared" si="14"/>
        <v>6</v>
      </c>
      <c r="W104" s="208"/>
      <c r="X104" s="208"/>
      <c r="Y104" s="208">
        <f t="shared" si="14"/>
        <v>120</v>
      </c>
    </row>
    <row r="105" spans="2:25" s="198" customFormat="1" ht="21.75" customHeight="1">
      <c r="E105" s="512" t="s">
        <v>578</v>
      </c>
      <c r="F105" s="512"/>
      <c r="G105" s="512"/>
      <c r="H105" s="209"/>
      <c r="I105" s="211">
        <f>SUM(I102+I104)</f>
        <v>2</v>
      </c>
      <c r="J105" s="211"/>
      <c r="K105" s="211"/>
      <c r="L105" s="211"/>
      <c r="M105" s="211"/>
      <c r="N105" s="211"/>
      <c r="O105" s="211">
        <f t="shared" ref="O105:Y105" si="15">SUM(O102+O104)</f>
        <v>58</v>
      </c>
      <c r="P105" s="211">
        <f t="shared" si="15"/>
        <v>44</v>
      </c>
      <c r="Q105" s="211">
        <f t="shared" si="15"/>
        <v>14</v>
      </c>
      <c r="R105" s="211"/>
      <c r="S105" s="211">
        <f t="shared" si="15"/>
        <v>50</v>
      </c>
      <c r="T105" s="211"/>
      <c r="U105" s="211">
        <f t="shared" si="15"/>
        <v>0</v>
      </c>
      <c r="V105" s="211">
        <f t="shared" si="15"/>
        <v>8</v>
      </c>
      <c r="W105" s="211"/>
      <c r="X105" s="211"/>
      <c r="Y105" s="211">
        <f t="shared" si="15"/>
        <v>140</v>
      </c>
    </row>
    <row r="106" spans="2:25" ht="12.75" customHeight="1">
      <c r="E106" s="522" t="s">
        <v>579</v>
      </c>
      <c r="F106" s="522"/>
      <c r="G106" s="522"/>
      <c r="H106" s="214"/>
      <c r="I106" s="214">
        <f>SUM(I27+I73+I100+I105)</f>
        <v>69</v>
      </c>
      <c r="J106" s="214"/>
      <c r="K106" s="214"/>
      <c r="L106" s="214"/>
      <c r="M106" s="214"/>
      <c r="N106" s="214"/>
      <c r="O106" s="215">
        <f t="shared" ref="O106:Y106" si="16">SUM(O27+O73+O100+O105)</f>
        <v>2062</v>
      </c>
      <c r="P106" s="215">
        <f t="shared" si="16"/>
        <v>1292</v>
      </c>
      <c r="Q106" s="215">
        <f t="shared" si="16"/>
        <v>770</v>
      </c>
      <c r="R106" s="215"/>
      <c r="S106" s="215">
        <f t="shared" si="16"/>
        <v>1788</v>
      </c>
      <c r="T106" s="215"/>
      <c r="U106" s="215"/>
      <c r="V106" s="215">
        <f t="shared" si="16"/>
        <v>274</v>
      </c>
      <c r="W106" s="215"/>
      <c r="X106" s="215"/>
      <c r="Y106" s="215">
        <f t="shared" si="16"/>
        <v>2722</v>
      </c>
    </row>
    <row r="107" spans="2:25">
      <c r="C107" s="519" t="s">
        <v>15</v>
      </c>
      <c r="D107" s="519"/>
      <c r="E107" s="519"/>
      <c r="F107" s="519"/>
      <c r="G107" s="519"/>
      <c r="O107" s="16" t="s">
        <v>572</v>
      </c>
      <c r="P107" s="16" t="s">
        <v>573</v>
      </c>
      <c r="Q107" s="521" t="s">
        <v>574</v>
      </c>
      <c r="R107" s="521"/>
      <c r="S107" s="521" t="s">
        <v>575</v>
      </c>
      <c r="T107" s="521"/>
      <c r="U107" s="521"/>
      <c r="V107" s="521" t="s">
        <v>576</v>
      </c>
      <c r="W107" s="521"/>
      <c r="X107" s="521"/>
    </row>
    <row r="108" spans="2:25">
      <c r="B108" s="520" t="s">
        <v>577</v>
      </c>
      <c r="C108" s="520"/>
      <c r="D108" s="520"/>
      <c r="E108" s="520"/>
      <c r="F108" s="199">
        <v>69</v>
      </c>
    </row>
    <row r="109" spans="2:25" ht="14.25" customHeight="1">
      <c r="C109" s="21" t="s">
        <v>581</v>
      </c>
      <c r="D109" s="19"/>
      <c r="G109" s="20"/>
    </row>
    <row r="110" spans="2:25" ht="12.75" customHeight="1">
      <c r="C110" s="21" t="s">
        <v>103</v>
      </c>
      <c r="D110" s="19"/>
      <c r="G110" s="20"/>
    </row>
    <row r="111" spans="2:25" ht="12.75" customHeight="1">
      <c r="C111" s="21" t="s">
        <v>104</v>
      </c>
      <c r="D111" s="19"/>
      <c r="G111" s="20"/>
    </row>
    <row r="112" spans="2:25" ht="12.75" customHeight="1">
      <c r="C112" s="21" t="s">
        <v>113</v>
      </c>
      <c r="D112" s="19"/>
      <c r="G112" s="20"/>
    </row>
    <row r="113" spans="3:7" ht="12.75" customHeight="1">
      <c r="C113" s="9" t="s">
        <v>580</v>
      </c>
      <c r="D113" s="19"/>
      <c r="G113" s="20"/>
    </row>
  </sheetData>
  <mergeCells count="389">
    <mergeCell ref="B108:E108"/>
    <mergeCell ref="B67:C67"/>
    <mergeCell ref="E67:H67"/>
    <mergeCell ref="Q67:R67"/>
    <mergeCell ref="S67:U67"/>
    <mergeCell ref="V67:X67"/>
    <mergeCell ref="B68:C68"/>
    <mergeCell ref="E68:H68"/>
    <mergeCell ref="Q68:R68"/>
    <mergeCell ref="S68:U68"/>
    <mergeCell ref="V68:X68"/>
    <mergeCell ref="E104:G104"/>
    <mergeCell ref="E105:G105"/>
    <mergeCell ref="E106:G106"/>
    <mergeCell ref="V98:X98"/>
    <mergeCell ref="Q87:R87"/>
    <mergeCell ref="S87:U87"/>
    <mergeCell ref="V87:X87"/>
    <mergeCell ref="B101:C101"/>
    <mergeCell ref="E101:H101"/>
    <mergeCell ref="E81:H81"/>
    <mergeCell ref="Q81:R81"/>
    <mergeCell ref="S81:U81"/>
    <mergeCell ref="B71:C71"/>
    <mergeCell ref="V52:X52"/>
    <mergeCell ref="B53:C53"/>
    <mergeCell ref="E53:H53"/>
    <mergeCell ref="Q53:R53"/>
    <mergeCell ref="S53:U53"/>
    <mergeCell ref="V53:X53"/>
    <mergeCell ref="C107:G107"/>
    <mergeCell ref="Q107:R107"/>
    <mergeCell ref="S107:U107"/>
    <mergeCell ref="V107:X107"/>
    <mergeCell ref="S66:U66"/>
    <mergeCell ref="V66:X66"/>
    <mergeCell ref="B82:C82"/>
    <mergeCell ref="E82:H82"/>
    <mergeCell ref="Q82:R82"/>
    <mergeCell ref="S82:U82"/>
    <mergeCell ref="V82:X82"/>
    <mergeCell ref="V79:X79"/>
    <mergeCell ref="B80:C80"/>
    <mergeCell ref="E80:H80"/>
    <mergeCell ref="Q80:R80"/>
    <mergeCell ref="S80:U80"/>
    <mergeCell ref="V80:X80"/>
    <mergeCell ref="B81:C81"/>
    <mergeCell ref="E71:H71"/>
    <mergeCell ref="Q71:R71"/>
    <mergeCell ref="S71:U71"/>
    <mergeCell ref="Q96:R96"/>
    <mergeCell ref="S96:U96"/>
    <mergeCell ref="V96:X96"/>
    <mergeCell ref="B92:C92"/>
    <mergeCell ref="E92:H92"/>
    <mergeCell ref="Q92:R92"/>
    <mergeCell ref="S92:U92"/>
    <mergeCell ref="V92:X92"/>
    <mergeCell ref="B78:C78"/>
    <mergeCell ref="E78:H78"/>
    <mergeCell ref="Q78:R78"/>
    <mergeCell ref="S78:U78"/>
    <mergeCell ref="V78:X78"/>
    <mergeCell ref="B79:C79"/>
    <mergeCell ref="E79:H79"/>
    <mergeCell ref="Q79:R79"/>
    <mergeCell ref="S79:U79"/>
    <mergeCell ref="V90:X90"/>
    <mergeCell ref="B76:C76"/>
    <mergeCell ref="E76:H76"/>
    <mergeCell ref="Q76:R76"/>
    <mergeCell ref="Q101:R101"/>
    <mergeCell ref="S101:U101"/>
    <mergeCell ref="V101:X101"/>
    <mergeCell ref="B93:C93"/>
    <mergeCell ref="E93:H93"/>
    <mergeCell ref="Q93:R93"/>
    <mergeCell ref="S93:U93"/>
    <mergeCell ref="V93:X93"/>
    <mergeCell ref="B94:C94"/>
    <mergeCell ref="E94:H94"/>
    <mergeCell ref="Q94:R94"/>
    <mergeCell ref="S94:U94"/>
    <mergeCell ref="V94:X94"/>
    <mergeCell ref="B95:C95"/>
    <mergeCell ref="E95:H95"/>
    <mergeCell ref="Q95:R95"/>
    <mergeCell ref="S95:U95"/>
    <mergeCell ref="V95:X95"/>
    <mergeCell ref="B98:C98"/>
    <mergeCell ref="E98:H98"/>
    <mergeCell ref="Q98:R98"/>
    <mergeCell ref="S98:U98"/>
    <mergeCell ref="B96:C96"/>
    <mergeCell ref="E96:H96"/>
    <mergeCell ref="V83:X83"/>
    <mergeCell ref="B87:C87"/>
    <mergeCell ref="E87:H87"/>
    <mergeCell ref="B86:C86"/>
    <mergeCell ref="E86:H86"/>
    <mergeCell ref="Q86:R86"/>
    <mergeCell ref="S86:U86"/>
    <mergeCell ref="V86:X86"/>
    <mergeCell ref="B85:C85"/>
    <mergeCell ref="E85:H85"/>
    <mergeCell ref="Q85:R85"/>
    <mergeCell ref="S85:U85"/>
    <mergeCell ref="V85:X85"/>
    <mergeCell ref="B103:C103"/>
    <mergeCell ref="E103:H103"/>
    <mergeCell ref="Q103:R103"/>
    <mergeCell ref="S103:U103"/>
    <mergeCell ref="V103:X103"/>
    <mergeCell ref="E88:G88"/>
    <mergeCell ref="E99:G99"/>
    <mergeCell ref="E97:G97"/>
    <mergeCell ref="E102:G102"/>
    <mergeCell ref="E100:G100"/>
    <mergeCell ref="B89:C89"/>
    <mergeCell ref="E89:H89"/>
    <mergeCell ref="Q89:R89"/>
    <mergeCell ref="S89:U89"/>
    <mergeCell ref="V89:X89"/>
    <mergeCell ref="B90:C90"/>
    <mergeCell ref="E90:H90"/>
    <mergeCell ref="Q90:R90"/>
    <mergeCell ref="S90:U90"/>
    <mergeCell ref="B91:C91"/>
    <mergeCell ref="E91:H91"/>
    <mergeCell ref="Q91:R91"/>
    <mergeCell ref="S91:U91"/>
    <mergeCell ref="V91:X91"/>
    <mergeCell ref="B75:C75"/>
    <mergeCell ref="E75:H75"/>
    <mergeCell ref="Q75:R75"/>
    <mergeCell ref="S75:U75"/>
    <mergeCell ref="V75:X75"/>
    <mergeCell ref="E84:G84"/>
    <mergeCell ref="S76:U76"/>
    <mergeCell ref="V76:X76"/>
    <mergeCell ref="V71:X71"/>
    <mergeCell ref="B74:C74"/>
    <mergeCell ref="E74:H74"/>
    <mergeCell ref="Q74:R74"/>
    <mergeCell ref="S74:U74"/>
    <mergeCell ref="V74:X74"/>
    <mergeCell ref="B77:C77"/>
    <mergeCell ref="E77:H77"/>
    <mergeCell ref="Q77:R77"/>
    <mergeCell ref="S77:U77"/>
    <mergeCell ref="V77:X77"/>
    <mergeCell ref="V81:X81"/>
    <mergeCell ref="B83:C83"/>
    <mergeCell ref="E83:H83"/>
    <mergeCell ref="Q83:R83"/>
    <mergeCell ref="S83:U83"/>
    <mergeCell ref="B64:C64"/>
    <mergeCell ref="E64:H64"/>
    <mergeCell ref="Q64:R64"/>
    <mergeCell ref="S64:U64"/>
    <mergeCell ref="V64:X64"/>
    <mergeCell ref="B70:C70"/>
    <mergeCell ref="E70:H70"/>
    <mergeCell ref="Q70:R70"/>
    <mergeCell ref="S70:U70"/>
    <mergeCell ref="V70:X70"/>
    <mergeCell ref="B65:C65"/>
    <mergeCell ref="E65:H65"/>
    <mergeCell ref="Q65:R65"/>
    <mergeCell ref="S65:U65"/>
    <mergeCell ref="V65:X65"/>
    <mergeCell ref="B66:C66"/>
    <mergeCell ref="E66:H66"/>
    <mergeCell ref="Q66:R66"/>
    <mergeCell ref="B62:C62"/>
    <mergeCell ref="E62:H62"/>
    <mergeCell ref="Q62:R62"/>
    <mergeCell ref="S62:U62"/>
    <mergeCell ref="V62:X62"/>
    <mergeCell ref="B63:C63"/>
    <mergeCell ref="E63:H63"/>
    <mergeCell ref="Q63:R63"/>
    <mergeCell ref="S63:U63"/>
    <mergeCell ref="V63:X63"/>
    <mergeCell ref="B58:C58"/>
    <mergeCell ref="E58:H58"/>
    <mergeCell ref="Q58:R58"/>
    <mergeCell ref="S58:U58"/>
    <mergeCell ref="V58:X58"/>
    <mergeCell ref="B61:C61"/>
    <mergeCell ref="E61:H61"/>
    <mergeCell ref="Q61:R61"/>
    <mergeCell ref="S61:U61"/>
    <mergeCell ref="V61:X61"/>
    <mergeCell ref="B59:C59"/>
    <mergeCell ref="E59:H59"/>
    <mergeCell ref="Q59:R59"/>
    <mergeCell ref="S59:U59"/>
    <mergeCell ref="V59:X59"/>
    <mergeCell ref="B56:C56"/>
    <mergeCell ref="E56:H56"/>
    <mergeCell ref="Q56:R56"/>
    <mergeCell ref="S56:U56"/>
    <mergeCell ref="V56:X56"/>
    <mergeCell ref="B57:C57"/>
    <mergeCell ref="E57:H57"/>
    <mergeCell ref="Q57:R57"/>
    <mergeCell ref="S57:U57"/>
    <mergeCell ref="V57:X57"/>
    <mergeCell ref="B49:C49"/>
    <mergeCell ref="E49:H49"/>
    <mergeCell ref="Q49:R49"/>
    <mergeCell ref="S49:U49"/>
    <mergeCell ref="V49:X49"/>
    <mergeCell ref="B55:C55"/>
    <mergeCell ref="E55:H55"/>
    <mergeCell ref="Q55:R55"/>
    <mergeCell ref="S55:U55"/>
    <mergeCell ref="V55:X55"/>
    <mergeCell ref="B50:C50"/>
    <mergeCell ref="E50:H50"/>
    <mergeCell ref="Q50:R50"/>
    <mergeCell ref="S50:U50"/>
    <mergeCell ref="V50:X50"/>
    <mergeCell ref="B51:C51"/>
    <mergeCell ref="E51:H51"/>
    <mergeCell ref="Q51:R51"/>
    <mergeCell ref="S51:U51"/>
    <mergeCell ref="V51:X51"/>
    <mergeCell ref="B52:C52"/>
    <mergeCell ref="E52:H52"/>
    <mergeCell ref="Q52:R52"/>
    <mergeCell ref="S52:U52"/>
    <mergeCell ref="B47:C47"/>
    <mergeCell ref="E47:H47"/>
    <mergeCell ref="Q47:R47"/>
    <mergeCell ref="S47:U47"/>
    <mergeCell ref="V47:X47"/>
    <mergeCell ref="B48:C48"/>
    <mergeCell ref="E48:H48"/>
    <mergeCell ref="Q48:R48"/>
    <mergeCell ref="S48:U48"/>
    <mergeCell ref="V48:X48"/>
    <mergeCell ref="B45:C45"/>
    <mergeCell ref="E45:H45"/>
    <mergeCell ref="Q45:R45"/>
    <mergeCell ref="S45:U45"/>
    <mergeCell ref="V45:X45"/>
    <mergeCell ref="B46:C46"/>
    <mergeCell ref="E46:H46"/>
    <mergeCell ref="Q46:R46"/>
    <mergeCell ref="S46:U46"/>
    <mergeCell ref="V46:X46"/>
    <mergeCell ref="B43:C43"/>
    <mergeCell ref="E43:H43"/>
    <mergeCell ref="Q43:R43"/>
    <mergeCell ref="S43:U43"/>
    <mergeCell ref="V43:X43"/>
    <mergeCell ref="B44:C44"/>
    <mergeCell ref="E44:H44"/>
    <mergeCell ref="Q44:R44"/>
    <mergeCell ref="S44:U44"/>
    <mergeCell ref="V44:X44"/>
    <mergeCell ref="B41:C41"/>
    <mergeCell ref="E41:H41"/>
    <mergeCell ref="Q41:R41"/>
    <mergeCell ref="S41:U41"/>
    <mergeCell ref="V41:X41"/>
    <mergeCell ref="B42:C42"/>
    <mergeCell ref="E42:H42"/>
    <mergeCell ref="Q42:R42"/>
    <mergeCell ref="S42:U42"/>
    <mergeCell ref="V42:X42"/>
    <mergeCell ref="B39:C39"/>
    <mergeCell ref="E39:H39"/>
    <mergeCell ref="Q39:R39"/>
    <mergeCell ref="S39:U39"/>
    <mergeCell ref="V39:X39"/>
    <mergeCell ref="B40:C40"/>
    <mergeCell ref="E40:H40"/>
    <mergeCell ref="Q40:R40"/>
    <mergeCell ref="S40:U40"/>
    <mergeCell ref="V40:X40"/>
    <mergeCell ref="B37:C37"/>
    <mergeCell ref="E37:H37"/>
    <mergeCell ref="Q37:R37"/>
    <mergeCell ref="S37:U37"/>
    <mergeCell ref="V37:X37"/>
    <mergeCell ref="B38:C38"/>
    <mergeCell ref="E38:H38"/>
    <mergeCell ref="Q38:R38"/>
    <mergeCell ref="S38:U38"/>
    <mergeCell ref="V38:X38"/>
    <mergeCell ref="B35:C35"/>
    <mergeCell ref="E35:H35"/>
    <mergeCell ref="Q35:R35"/>
    <mergeCell ref="S35:U35"/>
    <mergeCell ref="V35:X35"/>
    <mergeCell ref="B36:C36"/>
    <mergeCell ref="E36:H36"/>
    <mergeCell ref="Q36:R36"/>
    <mergeCell ref="S36:U36"/>
    <mergeCell ref="V36:X36"/>
    <mergeCell ref="B33:C33"/>
    <mergeCell ref="E33:H33"/>
    <mergeCell ref="Q33:R33"/>
    <mergeCell ref="S33:U33"/>
    <mergeCell ref="V33:X33"/>
    <mergeCell ref="B34:C34"/>
    <mergeCell ref="E34:H34"/>
    <mergeCell ref="Q34:R34"/>
    <mergeCell ref="S34:U34"/>
    <mergeCell ref="V34:X34"/>
    <mergeCell ref="B31:C31"/>
    <mergeCell ref="E31:H31"/>
    <mergeCell ref="Q31:R31"/>
    <mergeCell ref="S31:U31"/>
    <mergeCell ref="V31:X31"/>
    <mergeCell ref="B32:C32"/>
    <mergeCell ref="E32:H32"/>
    <mergeCell ref="Q32:R32"/>
    <mergeCell ref="S32:U32"/>
    <mergeCell ref="V32:X32"/>
    <mergeCell ref="B29:C29"/>
    <mergeCell ref="E29:H29"/>
    <mergeCell ref="Q29:R29"/>
    <mergeCell ref="S29:U29"/>
    <mergeCell ref="V29:X29"/>
    <mergeCell ref="B30:C30"/>
    <mergeCell ref="E30:H30"/>
    <mergeCell ref="Q30:R30"/>
    <mergeCell ref="S30:U30"/>
    <mergeCell ref="V30:X30"/>
    <mergeCell ref="Q24:R24"/>
    <mergeCell ref="S24:U24"/>
    <mergeCell ref="V24:X24"/>
    <mergeCell ref="E27:G27"/>
    <mergeCell ref="B28:C28"/>
    <mergeCell ref="E28:H28"/>
    <mergeCell ref="Q28:R28"/>
    <mergeCell ref="S28:U28"/>
    <mergeCell ref="V28:X28"/>
    <mergeCell ref="B25:C25"/>
    <mergeCell ref="E25:H25"/>
    <mergeCell ref="Q25:R25"/>
    <mergeCell ref="S25:U25"/>
    <mergeCell ref="V25:X25"/>
    <mergeCell ref="E26:G26"/>
    <mergeCell ref="Y17:Y18"/>
    <mergeCell ref="T11:V11"/>
    <mergeCell ref="B12:X12"/>
    <mergeCell ref="P13:R14"/>
    <mergeCell ref="S13:X14"/>
    <mergeCell ref="J14:J17"/>
    <mergeCell ref="N14:N17"/>
    <mergeCell ref="O14:O17"/>
    <mergeCell ref="B15:C16"/>
    <mergeCell ref="E15:H16"/>
    <mergeCell ref="I15:I16"/>
    <mergeCell ref="L15:L16"/>
    <mergeCell ref="P17:P18"/>
    <mergeCell ref="Q17:R18"/>
    <mergeCell ref="S17:U18"/>
    <mergeCell ref="V17:X18"/>
    <mergeCell ref="B3:X4"/>
    <mergeCell ref="B5:X5"/>
    <mergeCell ref="B6:X7"/>
    <mergeCell ref="B8:X9"/>
    <mergeCell ref="S10:T10"/>
    <mergeCell ref="U10:X10"/>
    <mergeCell ref="E54:G54"/>
    <mergeCell ref="E73:G73"/>
    <mergeCell ref="E60:G60"/>
    <mergeCell ref="E69:G69"/>
    <mergeCell ref="E72:G72"/>
    <mergeCell ref="B21:C21"/>
    <mergeCell ref="E21:H21"/>
    <mergeCell ref="Q21:R21"/>
    <mergeCell ref="S21:U21"/>
    <mergeCell ref="V21:X21"/>
    <mergeCell ref="E22:G22"/>
    <mergeCell ref="B23:C23"/>
    <mergeCell ref="E23:H23"/>
    <mergeCell ref="Q23:R23"/>
    <mergeCell ref="S23:U23"/>
    <mergeCell ref="V23:X23"/>
    <mergeCell ref="B24:C24"/>
    <mergeCell ref="E24:H24"/>
  </mergeCells>
  <pageMargins left="0.25" right="0.25" top="0.25" bottom="0.25" header="0" footer="0"/>
  <pageSetup scale="54" fitToWidth="0" fitToHeight="0" orientation="portrait" r:id="rId1"/>
  <headerFooter alignWithMargins="0"/>
  <colBreaks count="1" manualBreakCount="1">
    <brk id="25"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00B050"/>
    <pageSetUpPr fitToPage="1"/>
  </sheetPr>
  <dimension ref="A1:V51"/>
  <sheetViews>
    <sheetView showGridLines="0" zoomScaleNormal="100" zoomScaleSheetLayoutView="85" workbookViewId="0">
      <selection activeCell="A6" sqref="A6:G6"/>
    </sheetView>
  </sheetViews>
  <sheetFormatPr baseColWidth="10" defaultColWidth="16.83203125" defaultRowHeight="15" customHeight="1"/>
  <cols>
    <col min="1" max="1" width="18.5" style="2" customWidth="1"/>
    <col min="2" max="2" width="28" style="2" customWidth="1"/>
    <col min="3" max="3" width="26" style="2" customWidth="1"/>
    <col min="4" max="4" width="18.33203125" style="2" customWidth="1"/>
    <col min="5" max="5" width="16.1640625" style="2" customWidth="1"/>
    <col min="6" max="6" width="14.33203125" style="2" customWidth="1"/>
    <col min="7" max="7" width="21" style="2" customWidth="1"/>
    <col min="8" max="10" width="11.6640625" style="2" customWidth="1"/>
    <col min="11" max="11" width="15.6640625" style="2" bestFit="1" customWidth="1"/>
    <col min="12" max="14" width="11.6640625" style="2" customWidth="1"/>
    <col min="15" max="15" width="23.83203125" style="2" bestFit="1" customWidth="1"/>
    <col min="16" max="16" width="46.6640625" style="2" bestFit="1" customWidth="1"/>
    <col min="17" max="17" width="12.1640625" style="153" bestFit="1" customWidth="1"/>
    <col min="18" max="18" width="7" style="153" bestFit="1" customWidth="1"/>
    <col min="19" max="24" width="11.6640625" style="2" customWidth="1"/>
    <col min="25" max="16384" width="16.83203125" style="2"/>
  </cols>
  <sheetData>
    <row r="1" spans="1:18" ht="24.75" customHeight="1"/>
    <row r="2" spans="1:18" ht="42.75" customHeight="1">
      <c r="A2" s="523"/>
      <c r="B2" s="523"/>
      <c r="C2" s="523"/>
      <c r="D2" s="523"/>
      <c r="E2" s="523"/>
      <c r="F2" s="523"/>
      <c r="G2" s="523"/>
    </row>
    <row r="3" spans="1:18" ht="24.75" customHeight="1">
      <c r="I3"/>
      <c r="J3"/>
      <c r="K3"/>
      <c r="L3"/>
      <c r="M3"/>
    </row>
    <row r="4" spans="1:18" ht="21" customHeight="1">
      <c r="A4" s="529"/>
      <c r="B4" s="442"/>
      <c r="C4" s="442"/>
      <c r="D4" s="442"/>
      <c r="E4" s="442"/>
      <c r="F4" s="442"/>
      <c r="G4" s="442"/>
      <c r="L4" s="50" t="s">
        <v>50</v>
      </c>
      <c r="M4" s="50" t="s">
        <v>49</v>
      </c>
      <c r="N4" s="50" t="s">
        <v>112</v>
      </c>
      <c r="O4" s="50" t="s">
        <v>111</v>
      </c>
    </row>
    <row r="5" spans="1:18" ht="19.5" customHeight="1">
      <c r="A5" s="530"/>
      <c r="B5" s="444"/>
      <c r="C5" s="444"/>
      <c r="D5" s="444"/>
      <c r="E5" s="444"/>
      <c r="F5" s="444"/>
      <c r="G5" s="444"/>
      <c r="L5" s="49">
        <f>E21+E16</f>
        <v>41</v>
      </c>
      <c r="M5" s="49">
        <f>E22+E17</f>
        <v>22</v>
      </c>
      <c r="N5" s="49">
        <f>E23+E18+E19+E24</f>
        <v>2</v>
      </c>
      <c r="O5" s="49">
        <f>E20+E15</f>
        <v>4</v>
      </c>
    </row>
    <row r="6" spans="1:18" ht="22.5" customHeight="1">
      <c r="A6" s="531" t="s">
        <v>37</v>
      </c>
      <c r="B6" s="532"/>
      <c r="C6" s="532"/>
      <c r="D6" s="532"/>
      <c r="E6" s="532"/>
      <c r="F6" s="532"/>
      <c r="G6" s="532"/>
      <c r="L6" s="46">
        <f>(E21+E16)/E25</f>
        <v>0.59420289855072461</v>
      </c>
      <c r="M6" s="46">
        <f>(E22+E17)/E25</f>
        <v>0.3188405797101449</v>
      </c>
      <c r="N6" s="47">
        <f>(N5)/E25</f>
        <v>2.8985507246376812E-2</v>
      </c>
      <c r="O6" s="46">
        <f>(E20+E15)/E25</f>
        <v>5.7971014492753624E-2</v>
      </c>
    </row>
    <row r="7" spans="1:18" ht="21" customHeight="1">
      <c r="A7" s="531" t="s">
        <v>38</v>
      </c>
      <c r="B7" s="456"/>
      <c r="C7" s="456"/>
      <c r="D7" s="456"/>
      <c r="E7" s="456"/>
      <c r="F7" s="456"/>
      <c r="G7" s="456"/>
      <c r="L7" s="49"/>
      <c r="M7" s="49"/>
      <c r="N7" s="48"/>
      <c r="O7" s="48"/>
    </row>
    <row r="8" spans="1:18" ht="16.5" customHeight="1">
      <c r="A8" s="524" t="s">
        <v>587</v>
      </c>
      <c r="B8" s="456"/>
      <c r="C8" s="456"/>
      <c r="D8" s="456"/>
      <c r="E8" s="456"/>
      <c r="F8" s="456"/>
      <c r="G8" s="456"/>
      <c r="L8" s="50" t="s">
        <v>40</v>
      </c>
      <c r="M8" s="50" t="s">
        <v>41</v>
      </c>
      <c r="N8" s="48"/>
      <c r="O8" s="48"/>
    </row>
    <row r="9" spans="1:18" ht="16.5" customHeight="1">
      <c r="A9" s="524" t="s">
        <v>207</v>
      </c>
      <c r="B9" s="456"/>
      <c r="C9" s="456"/>
      <c r="D9" s="456"/>
      <c r="E9" s="456"/>
      <c r="F9" s="456"/>
      <c r="G9" s="456"/>
      <c r="L9" s="49">
        <f>C25</f>
        <v>57</v>
      </c>
      <c r="M9" s="49">
        <f>D25</f>
        <v>12</v>
      </c>
      <c r="N9" s="48"/>
      <c r="O9" s="48"/>
    </row>
    <row r="10" spans="1:18" ht="15.75" customHeight="1">
      <c r="A10" s="535"/>
      <c r="B10" s="535"/>
      <c r="C10" s="535"/>
      <c r="D10" s="535"/>
      <c r="E10" s="535"/>
      <c r="F10" s="535"/>
      <c r="G10" s="535"/>
      <c r="L10" s="46">
        <f>C25/E25</f>
        <v>0.82608695652173914</v>
      </c>
      <c r="M10" s="46">
        <f>D25/E25</f>
        <v>0.17391304347826086</v>
      </c>
      <c r="N10" s="48"/>
      <c r="O10" s="48"/>
    </row>
    <row r="11" spans="1:18" ht="88.5" customHeight="1">
      <c r="A11" s="536" t="s">
        <v>588</v>
      </c>
      <c r="B11" s="537"/>
      <c r="C11" s="537"/>
      <c r="D11" s="537"/>
      <c r="E11" s="537"/>
      <c r="F11" s="537"/>
      <c r="G11" s="537"/>
      <c r="I11" s="49"/>
      <c r="J11" s="49"/>
      <c r="K11" s="48"/>
      <c r="L11" s="48" t="s">
        <v>42</v>
      </c>
      <c r="M11" s="48" t="s">
        <v>41</v>
      </c>
    </row>
    <row r="12" spans="1:18" customFormat="1" ht="23.25" customHeight="1">
      <c r="A12" s="527" t="s">
        <v>582</v>
      </c>
      <c r="B12" s="527"/>
      <c r="C12" s="527"/>
      <c r="D12" s="527"/>
      <c r="E12" s="527"/>
      <c r="F12" s="527"/>
      <c r="G12" s="231"/>
      <c r="H12" s="231"/>
      <c r="I12" s="231"/>
      <c r="L12">
        <f>SUM(E15:E19)</f>
        <v>47</v>
      </c>
      <c r="M12">
        <f>SUM(E20:E24)</f>
        <v>22</v>
      </c>
      <c r="Q12" s="92"/>
      <c r="R12" s="92"/>
    </row>
    <row r="13" spans="1:18" customFormat="1" ht="18" customHeight="1">
      <c r="A13" s="528" t="s">
        <v>583</v>
      </c>
      <c r="B13" s="528"/>
      <c r="C13" s="528"/>
      <c r="D13" s="528"/>
      <c r="E13" s="528"/>
      <c r="F13" s="528"/>
      <c r="G13" s="232"/>
      <c r="H13" s="232"/>
      <c r="I13" s="232"/>
      <c r="J13" s="2"/>
      <c r="K13" s="2"/>
      <c r="L13" s="233">
        <f>L12/E25</f>
        <v>0.6811594202898551</v>
      </c>
      <c r="M13" s="233">
        <f>M12/E25</f>
        <v>0.3188405797101449</v>
      </c>
      <c r="Q13" s="92"/>
      <c r="R13" s="92"/>
    </row>
    <row r="14" spans="1:18" customFormat="1" ht="54" customHeight="1">
      <c r="A14" s="225" t="s">
        <v>117</v>
      </c>
      <c r="B14" s="225" t="s">
        <v>584</v>
      </c>
      <c r="C14" s="225" t="s">
        <v>40</v>
      </c>
      <c r="D14" s="225" t="s">
        <v>41</v>
      </c>
      <c r="E14" s="225" t="s">
        <v>108</v>
      </c>
      <c r="F14" s="226" t="s">
        <v>585</v>
      </c>
      <c r="G14" s="221"/>
      <c r="H14" s="525"/>
      <c r="I14" s="525"/>
      <c r="J14" s="2"/>
      <c r="K14" s="2"/>
      <c r="L14" s="2"/>
      <c r="M14" s="2"/>
      <c r="Q14" s="92"/>
      <c r="R14" s="92"/>
    </row>
    <row r="15" spans="1:18" customFormat="1" ht="30" customHeight="1">
      <c r="A15" s="526" t="s">
        <v>42</v>
      </c>
      <c r="B15" s="229" t="s">
        <v>200</v>
      </c>
      <c r="C15" s="229">
        <v>1</v>
      </c>
      <c r="D15" s="229">
        <v>0</v>
      </c>
      <c r="E15" s="229">
        <f>SUM(C15:D15)</f>
        <v>1</v>
      </c>
      <c r="F15" s="230">
        <f>16</f>
        <v>16</v>
      </c>
      <c r="G15" s="222"/>
      <c r="H15" s="222"/>
      <c r="I15" s="222"/>
      <c r="J15" s="2"/>
      <c r="K15" s="2"/>
      <c r="L15" s="2"/>
      <c r="M15" s="2"/>
      <c r="Q15" s="92"/>
      <c r="R15" s="92"/>
    </row>
    <row r="16" spans="1:18" customFormat="1" ht="18" customHeight="1">
      <c r="A16" s="526"/>
      <c r="B16" s="228" t="s">
        <v>50</v>
      </c>
      <c r="C16" s="229">
        <v>26</v>
      </c>
      <c r="D16" s="229">
        <v>5</v>
      </c>
      <c r="E16" s="229">
        <f>SUM(C16:D16)</f>
        <v>31</v>
      </c>
      <c r="F16" s="230">
        <f>692+606</f>
        <v>1298</v>
      </c>
      <c r="G16" s="222"/>
      <c r="H16" s="223"/>
      <c r="I16" s="223"/>
      <c r="J16" s="2"/>
      <c r="K16" s="2"/>
      <c r="L16" s="2"/>
      <c r="M16" s="2"/>
      <c r="Q16" s="92"/>
      <c r="R16" s="92"/>
    </row>
    <row r="17" spans="1:22" customFormat="1" ht="18" customHeight="1">
      <c r="A17" s="526"/>
      <c r="B17" s="228" t="s">
        <v>49</v>
      </c>
      <c r="C17" s="229">
        <v>10</v>
      </c>
      <c r="D17" s="229">
        <v>3</v>
      </c>
      <c r="E17" s="229">
        <f t="shared" ref="E17:E23" si="0">SUM(C17:D17)</f>
        <v>13</v>
      </c>
      <c r="F17" s="230">
        <f>590+24</f>
        <v>614</v>
      </c>
      <c r="G17" s="222"/>
      <c r="H17" s="223"/>
      <c r="I17" s="223"/>
      <c r="J17" s="2"/>
      <c r="K17" s="2"/>
      <c r="L17" s="2"/>
      <c r="M17" s="2"/>
      <c r="Q17" s="92"/>
      <c r="R17" s="92"/>
    </row>
    <row r="18" spans="1:22" customFormat="1" ht="18" customHeight="1">
      <c r="A18" s="526"/>
      <c r="B18" s="228" t="s">
        <v>51</v>
      </c>
      <c r="C18" s="229">
        <v>1</v>
      </c>
      <c r="D18" s="229">
        <v>1</v>
      </c>
      <c r="E18" s="229">
        <f t="shared" si="0"/>
        <v>2</v>
      </c>
      <c r="F18" s="230">
        <f>20+120</f>
        <v>140</v>
      </c>
      <c r="G18" s="222"/>
      <c r="H18" s="223"/>
      <c r="I18" s="223"/>
      <c r="J18" s="2"/>
      <c r="K18" s="2"/>
      <c r="L18" s="2"/>
      <c r="M18" s="2"/>
      <c r="Q18" s="92"/>
      <c r="R18" s="92"/>
    </row>
    <row r="19" spans="1:22" customFormat="1">
      <c r="A19" s="526"/>
      <c r="B19" s="228" t="s">
        <v>89</v>
      </c>
      <c r="C19" s="229">
        <v>0</v>
      </c>
      <c r="D19" s="229">
        <v>0</v>
      </c>
      <c r="E19" s="229">
        <f>SUM(C19:D19)</f>
        <v>0</v>
      </c>
      <c r="F19" s="230">
        <v>0</v>
      </c>
      <c r="G19" s="222"/>
      <c r="H19" s="223"/>
      <c r="I19" s="223"/>
      <c r="J19" s="2"/>
      <c r="K19" s="2"/>
      <c r="L19" s="2"/>
      <c r="M19" s="2"/>
      <c r="Q19" s="92"/>
      <c r="R19" s="92"/>
    </row>
    <row r="20" spans="1:22" customFormat="1" ht="28.5" customHeight="1">
      <c r="A20" s="526" t="s">
        <v>43</v>
      </c>
      <c r="B20" s="229" t="s">
        <v>200</v>
      </c>
      <c r="C20" s="229">
        <v>3</v>
      </c>
      <c r="D20" s="229">
        <v>0</v>
      </c>
      <c r="E20" s="229">
        <f t="shared" si="0"/>
        <v>3</v>
      </c>
      <c r="F20" s="230">
        <f>34</f>
        <v>34</v>
      </c>
      <c r="G20" s="222"/>
      <c r="H20" s="222"/>
      <c r="I20" s="222"/>
      <c r="J20" s="2"/>
      <c r="K20" s="2"/>
      <c r="L20" s="2"/>
      <c r="M20" s="2"/>
      <c r="Q20" s="92"/>
      <c r="R20" s="92"/>
    </row>
    <row r="21" spans="1:22" customFormat="1" ht="18" customHeight="1">
      <c r="A21" s="526"/>
      <c r="B21" s="228" t="s">
        <v>50</v>
      </c>
      <c r="C21" s="229">
        <v>8</v>
      </c>
      <c r="D21" s="229">
        <v>2</v>
      </c>
      <c r="E21" s="229">
        <f t="shared" si="0"/>
        <v>10</v>
      </c>
      <c r="F21" s="230">
        <f>82+160</f>
        <v>242</v>
      </c>
      <c r="G21" s="222"/>
      <c r="H21" s="223"/>
      <c r="I21" s="223"/>
      <c r="J21" s="2"/>
      <c r="K21" s="2"/>
      <c r="L21" s="2"/>
      <c r="M21" s="2"/>
      <c r="Q21" s="92"/>
      <c r="R21" s="92"/>
    </row>
    <row r="22" spans="1:22" customFormat="1" ht="18" customHeight="1">
      <c r="A22" s="526"/>
      <c r="B22" s="228" t="s">
        <v>49</v>
      </c>
      <c r="C22" s="229">
        <v>8</v>
      </c>
      <c r="D22" s="229">
        <v>1</v>
      </c>
      <c r="E22" s="229">
        <f t="shared" si="0"/>
        <v>9</v>
      </c>
      <c r="F22" s="230">
        <f>268+110</f>
        <v>378</v>
      </c>
      <c r="G22" s="222"/>
      <c r="H22" s="223"/>
      <c r="I22" s="223"/>
      <c r="J22" s="2"/>
      <c r="K22" s="2"/>
      <c r="L22" s="2"/>
      <c r="M22" s="2"/>
      <c r="Q22" s="92"/>
      <c r="R22" s="92"/>
    </row>
    <row r="23" spans="1:22" customFormat="1" ht="18" customHeight="1">
      <c r="A23" s="526"/>
      <c r="B23" s="228" t="s">
        <v>51</v>
      </c>
      <c r="C23" s="229">
        <v>0</v>
      </c>
      <c r="D23" s="229">
        <v>0</v>
      </c>
      <c r="E23" s="229">
        <f t="shared" si="0"/>
        <v>0</v>
      </c>
      <c r="F23" s="230">
        <v>0</v>
      </c>
      <c r="G23" s="222"/>
      <c r="H23" s="223"/>
      <c r="I23" s="223"/>
      <c r="J23" s="2"/>
      <c r="K23" s="2"/>
      <c r="L23" s="2"/>
      <c r="M23" s="2"/>
      <c r="Q23" s="92"/>
      <c r="R23" s="92"/>
    </row>
    <row r="24" spans="1:22" customFormat="1" ht="18" customHeight="1">
      <c r="A24" s="526"/>
      <c r="B24" s="228" t="s">
        <v>89</v>
      </c>
      <c r="C24" s="229">
        <v>0</v>
      </c>
      <c r="D24" s="229">
        <v>0</v>
      </c>
      <c r="E24" s="229">
        <f>SUM(C24:D24)</f>
        <v>0</v>
      </c>
      <c r="F24" s="230">
        <v>0</v>
      </c>
      <c r="G24" s="222"/>
      <c r="H24" s="223"/>
      <c r="I24" s="223"/>
      <c r="J24" s="2"/>
      <c r="K24" s="2"/>
      <c r="L24" s="2"/>
      <c r="M24" s="156"/>
      <c r="N24" s="154"/>
      <c r="O24" s="154"/>
      <c r="P24" s="154"/>
      <c r="Q24" s="155"/>
      <c r="R24" s="155"/>
      <c r="S24" s="154"/>
      <c r="T24" s="154"/>
      <c r="U24" s="154"/>
      <c r="V24" s="154"/>
    </row>
    <row r="25" spans="1:22" customFormat="1" ht="18" customHeight="1">
      <c r="A25" s="538" t="s">
        <v>33</v>
      </c>
      <c r="B25" s="538"/>
      <c r="C25" s="225">
        <f>SUM(C15:C24)</f>
        <v>57</v>
      </c>
      <c r="D25" s="225">
        <f>SUM(D15:D24)</f>
        <v>12</v>
      </c>
      <c r="E25" s="225">
        <f>SUM(E15:E24)</f>
        <v>69</v>
      </c>
      <c r="F25" s="227">
        <f>SUM(F15:F24)</f>
        <v>2722</v>
      </c>
      <c r="G25" s="224"/>
      <c r="H25" s="224"/>
      <c r="I25" s="224"/>
      <c r="J25" s="49"/>
      <c r="K25" s="48"/>
      <c r="L25" s="48"/>
      <c r="M25" s="154"/>
      <c r="N25" s="154"/>
      <c r="O25" s="154"/>
      <c r="P25" s="154"/>
      <c r="Q25" s="155"/>
      <c r="R25" s="155"/>
      <c r="S25" s="154"/>
      <c r="T25" s="154"/>
      <c r="U25" s="154"/>
      <c r="V25" s="154"/>
    </row>
    <row r="26" spans="1:22" customFormat="1" ht="18" customHeight="1">
      <c r="A26" s="539" t="s">
        <v>586</v>
      </c>
      <c r="B26" s="539"/>
      <c r="C26" s="539"/>
      <c r="D26" s="539"/>
      <c r="E26" s="539"/>
      <c r="F26" s="219"/>
      <c r="G26" s="220"/>
      <c r="H26" s="220"/>
      <c r="I26" s="220"/>
      <c r="J26" s="49"/>
      <c r="K26" s="48"/>
      <c r="L26" s="48"/>
      <c r="M26" s="154"/>
      <c r="N26" s="154"/>
      <c r="O26" s="154"/>
      <c r="P26" s="154"/>
      <c r="Q26" s="155"/>
      <c r="R26" s="155"/>
      <c r="S26" s="154"/>
      <c r="T26" s="154"/>
      <c r="U26" s="154"/>
      <c r="V26" s="154"/>
    </row>
    <row r="27" spans="1:22" customFormat="1">
      <c r="A27" s="2"/>
      <c r="H27" s="8"/>
      <c r="I27" s="49"/>
      <c r="J27" s="49"/>
      <c r="K27" s="48"/>
      <c r="L27" s="48"/>
      <c r="M27" s="154"/>
      <c r="N27" s="154"/>
      <c r="O27" s="154"/>
      <c r="P27" s="154"/>
      <c r="Q27" s="155"/>
      <c r="R27" s="155"/>
      <c r="S27" s="154"/>
      <c r="T27" s="154"/>
      <c r="U27" s="154"/>
      <c r="V27" s="154"/>
    </row>
    <row r="28" spans="1:22" customFormat="1" ht="18" customHeight="1">
      <c r="A28" s="2"/>
      <c r="I28" s="2"/>
      <c r="J28" s="2"/>
      <c r="K28" s="2"/>
      <c r="L28" s="48"/>
      <c r="M28" s="154"/>
      <c r="N28" s="154"/>
      <c r="O28" s="156"/>
      <c r="P28" s="156"/>
      <c r="Q28" s="533" t="s">
        <v>47</v>
      </c>
      <c r="R28" s="533"/>
      <c r="S28" s="154"/>
      <c r="T28" s="154"/>
      <c r="U28" s="154"/>
      <c r="V28" s="154"/>
    </row>
    <row r="29" spans="1:22" customFormat="1" ht="18" customHeight="1">
      <c r="A29" s="2"/>
      <c r="I29" s="2"/>
      <c r="J29" s="2"/>
      <c r="K29" s="2"/>
      <c r="L29" s="48"/>
      <c r="M29" s="154"/>
      <c r="N29" s="154"/>
      <c r="O29" s="156"/>
      <c r="P29" s="156" t="s">
        <v>48</v>
      </c>
      <c r="Q29" s="157" t="s">
        <v>40</v>
      </c>
      <c r="R29" s="155" t="s">
        <v>41</v>
      </c>
      <c r="S29" s="154"/>
      <c r="T29" s="154"/>
      <c r="U29" s="154"/>
      <c r="V29" s="154"/>
    </row>
    <row r="30" spans="1:22" customFormat="1" ht="18" customHeight="1">
      <c r="A30" s="2"/>
      <c r="H30" s="8"/>
      <c r="I30" s="2"/>
      <c r="J30" s="2"/>
      <c r="K30" s="2"/>
      <c r="L30" s="48"/>
      <c r="M30" s="154"/>
      <c r="N30" s="534" t="s">
        <v>117</v>
      </c>
      <c r="O30" s="533" t="s">
        <v>42</v>
      </c>
      <c r="P30" s="156" t="s">
        <v>100</v>
      </c>
      <c r="Q30" s="157">
        <v>3</v>
      </c>
      <c r="R30" s="155">
        <v>0</v>
      </c>
      <c r="S30" s="154"/>
      <c r="T30" s="154"/>
      <c r="U30" s="154"/>
      <c r="V30" s="154"/>
    </row>
    <row r="31" spans="1:22" customFormat="1" ht="18" customHeight="1">
      <c r="A31" s="2"/>
      <c r="I31" s="2"/>
      <c r="J31" s="2"/>
      <c r="K31" s="2"/>
      <c r="L31" s="2"/>
      <c r="M31" s="154"/>
      <c r="N31" s="534"/>
      <c r="O31" s="533"/>
      <c r="P31" s="156" t="s">
        <v>50</v>
      </c>
      <c r="Q31" s="157">
        <v>36</v>
      </c>
      <c r="R31" s="157">
        <v>46</v>
      </c>
      <c r="S31" s="154"/>
      <c r="T31" s="154"/>
      <c r="U31" s="154"/>
      <c r="V31" s="154"/>
    </row>
    <row r="32" spans="1:22" customFormat="1" ht="14.25" customHeight="1">
      <c r="I32" s="2"/>
      <c r="J32" s="2"/>
      <c r="K32" s="2"/>
      <c r="L32" s="2"/>
      <c r="M32" s="154"/>
      <c r="N32" s="534"/>
      <c r="O32" s="533"/>
      <c r="P32" s="156" t="s">
        <v>49</v>
      </c>
      <c r="Q32" s="157">
        <v>17</v>
      </c>
      <c r="R32" s="157">
        <v>9</v>
      </c>
      <c r="S32" s="154"/>
      <c r="T32" s="154"/>
      <c r="U32" s="154"/>
      <c r="V32" s="154"/>
    </row>
    <row r="33" spans="2:22" customFormat="1" ht="14.25" customHeight="1">
      <c r="I33" s="2"/>
      <c r="J33" s="2"/>
      <c r="K33" s="2"/>
      <c r="L33" s="2"/>
      <c r="M33" s="154"/>
      <c r="N33" s="534"/>
      <c r="O33" s="533"/>
      <c r="P33" s="156" t="s">
        <v>51</v>
      </c>
      <c r="Q33" s="157">
        <v>1</v>
      </c>
      <c r="R33" s="157">
        <v>4</v>
      </c>
      <c r="S33" s="154"/>
      <c r="T33" s="154"/>
      <c r="U33" s="154"/>
      <c r="V33" s="154"/>
    </row>
    <row r="34" spans="2:22" customFormat="1" ht="14.25" customHeight="1">
      <c r="I34" s="2"/>
      <c r="J34" s="2"/>
      <c r="K34" s="2"/>
      <c r="L34" s="2"/>
      <c r="M34" s="154"/>
      <c r="N34" s="534"/>
      <c r="O34" s="533"/>
      <c r="P34" s="156" t="s">
        <v>89</v>
      </c>
      <c r="Q34" s="157">
        <v>0</v>
      </c>
      <c r="R34" s="157">
        <v>1</v>
      </c>
      <c r="S34" s="154"/>
      <c r="T34" s="154"/>
      <c r="U34" s="154"/>
      <c r="V34" s="154"/>
    </row>
    <row r="35" spans="2:22" customFormat="1" ht="14.25" customHeight="1">
      <c r="M35" s="154"/>
      <c r="N35" s="534"/>
      <c r="O35" s="533" t="s">
        <v>43</v>
      </c>
      <c r="P35" s="156" t="s">
        <v>100</v>
      </c>
      <c r="Q35" s="155">
        <v>0</v>
      </c>
      <c r="R35" s="155">
        <v>1</v>
      </c>
      <c r="S35" s="154"/>
      <c r="T35" s="154"/>
      <c r="U35" s="154"/>
      <c r="V35" s="154"/>
    </row>
    <row r="36" spans="2:22" customFormat="1" ht="14.25" customHeight="1">
      <c r="G36" s="2"/>
      <c r="M36" s="154"/>
      <c r="N36" s="534"/>
      <c r="O36" s="533"/>
      <c r="P36" s="156" t="s">
        <v>50</v>
      </c>
      <c r="Q36" s="155">
        <v>38</v>
      </c>
      <c r="R36" s="155">
        <v>99</v>
      </c>
      <c r="S36" s="154"/>
      <c r="T36" s="154"/>
      <c r="U36" s="154"/>
      <c r="V36" s="154"/>
    </row>
    <row r="37" spans="2:22" customFormat="1" ht="14.25" customHeight="1">
      <c r="M37" s="154"/>
      <c r="N37" s="534"/>
      <c r="O37" s="533"/>
      <c r="P37" s="156" t="s">
        <v>49</v>
      </c>
      <c r="Q37" s="155">
        <v>46</v>
      </c>
      <c r="R37" s="155">
        <v>4</v>
      </c>
      <c r="S37" s="154"/>
      <c r="T37" s="154"/>
      <c r="U37" s="154"/>
      <c r="V37" s="154"/>
    </row>
    <row r="38" spans="2:22" customFormat="1" ht="14.25" customHeight="1">
      <c r="M38" s="154"/>
      <c r="N38" s="534"/>
      <c r="O38" s="533"/>
      <c r="P38" s="156" t="s">
        <v>51</v>
      </c>
      <c r="Q38" s="155">
        <v>1</v>
      </c>
      <c r="R38" s="155">
        <v>0</v>
      </c>
      <c r="S38" s="154"/>
      <c r="T38" s="154"/>
      <c r="U38" s="154"/>
      <c r="V38" s="154"/>
    </row>
    <row r="39" spans="2:22" customFormat="1" ht="14.25" customHeight="1">
      <c r="M39" s="154"/>
      <c r="N39" s="534"/>
      <c r="O39" s="533"/>
      <c r="P39" s="156" t="s">
        <v>89</v>
      </c>
      <c r="Q39" s="155">
        <v>0</v>
      </c>
      <c r="R39" s="155">
        <v>0</v>
      </c>
      <c r="S39" s="154"/>
      <c r="T39" s="154"/>
      <c r="U39" s="154"/>
      <c r="V39" s="154"/>
    </row>
    <row r="40" spans="2:22" customFormat="1" ht="14.25" customHeight="1">
      <c r="M40" s="154"/>
      <c r="N40" s="154"/>
      <c r="O40" s="154"/>
      <c r="P40" s="154"/>
      <c r="Q40" s="155"/>
      <c r="R40" s="155"/>
      <c r="S40" s="154"/>
      <c r="T40" s="154"/>
      <c r="U40" s="154"/>
      <c r="V40" s="154"/>
    </row>
    <row r="41" spans="2:22" customFormat="1" ht="14.25" customHeight="1">
      <c r="N41" s="154"/>
      <c r="O41" s="154"/>
      <c r="P41" s="154"/>
      <c r="Q41" s="155"/>
      <c r="R41" s="155"/>
      <c r="S41" s="154"/>
      <c r="T41" s="154"/>
    </row>
    <row r="42" spans="2:22" customFormat="1" ht="14.25" customHeight="1">
      <c r="N42" s="154"/>
      <c r="O42" s="154"/>
      <c r="P42" s="154"/>
      <c r="Q42" s="155"/>
      <c r="R42" s="155"/>
      <c r="S42" s="154"/>
      <c r="T42" s="154"/>
    </row>
    <row r="43" spans="2:22" customFormat="1" ht="14.25" customHeight="1">
      <c r="N43" s="154"/>
      <c r="O43" s="154"/>
      <c r="P43" s="154"/>
      <c r="Q43" s="155"/>
      <c r="R43" s="155"/>
      <c r="S43" s="154"/>
      <c r="T43" s="154"/>
    </row>
    <row r="44" spans="2:22" customFormat="1" ht="14.25" customHeight="1">
      <c r="B44" s="2"/>
      <c r="C44" s="2"/>
      <c r="D44" s="2"/>
      <c r="E44" s="2"/>
      <c r="F44" s="2"/>
      <c r="N44" s="154"/>
      <c r="O44" s="154"/>
      <c r="P44" s="154"/>
      <c r="Q44" s="155"/>
      <c r="R44" s="155"/>
      <c r="S44" s="154"/>
      <c r="T44" s="154"/>
    </row>
    <row r="45" spans="2:22" customFormat="1" ht="14.25" customHeight="1">
      <c r="B45" s="2"/>
      <c r="C45" s="2"/>
      <c r="D45" s="2"/>
      <c r="E45" s="2"/>
      <c r="F45" s="2"/>
      <c r="Q45" s="92"/>
      <c r="R45" s="92"/>
    </row>
    <row r="46" spans="2:22" customFormat="1" ht="14.25" customHeight="1">
      <c r="B46" s="2"/>
      <c r="C46" s="2"/>
      <c r="D46" s="2"/>
      <c r="E46" s="2"/>
      <c r="F46" s="2"/>
      <c r="Q46" s="92"/>
      <c r="R46" s="92"/>
    </row>
    <row r="47" spans="2:22" customFormat="1" ht="14.25" customHeight="1">
      <c r="B47" s="2"/>
      <c r="C47" s="2"/>
      <c r="D47" s="2"/>
      <c r="E47" s="2"/>
      <c r="F47" s="2"/>
      <c r="Q47" s="92"/>
      <c r="R47" s="92"/>
    </row>
    <row r="48" spans="2:22" customFormat="1" ht="14.25" customHeight="1">
      <c r="B48" s="2"/>
      <c r="C48" s="2"/>
      <c r="D48" s="2"/>
      <c r="E48" s="2"/>
      <c r="F48" s="2"/>
      <c r="Q48" s="92"/>
      <c r="R48" s="92"/>
    </row>
    <row r="49" spans="2:18" customFormat="1" ht="14.25" customHeight="1">
      <c r="B49" s="2"/>
      <c r="C49" s="2"/>
      <c r="D49" s="2"/>
      <c r="E49" s="2"/>
      <c r="F49" s="2"/>
      <c r="Q49" s="92"/>
      <c r="R49" s="92"/>
    </row>
    <row r="50" spans="2:18" customFormat="1" ht="14.25" customHeight="1">
      <c r="B50" s="2"/>
      <c r="C50" s="2"/>
      <c r="D50" s="2"/>
      <c r="E50" s="2"/>
      <c r="F50" s="2"/>
      <c r="Q50" s="92"/>
      <c r="R50" s="92"/>
    </row>
    <row r="51" spans="2:18" customFormat="1" ht="14.25" customHeight="1">
      <c r="B51" s="2"/>
      <c r="C51" s="2"/>
      <c r="D51" s="2"/>
      <c r="E51" s="2"/>
      <c r="F51" s="2"/>
      <c r="Q51" s="92"/>
      <c r="R51" s="92"/>
    </row>
  </sheetData>
  <mergeCells count="20">
    <mergeCell ref="O30:O34"/>
    <mergeCell ref="O35:O39"/>
    <mergeCell ref="N30:N39"/>
    <mergeCell ref="Q28:R28"/>
    <mergeCell ref="A10:G10"/>
    <mergeCell ref="A11:G11"/>
    <mergeCell ref="A25:B25"/>
    <mergeCell ref="A26:E26"/>
    <mergeCell ref="A2:G2"/>
    <mergeCell ref="A9:G9"/>
    <mergeCell ref="H14:I14"/>
    <mergeCell ref="A15:A19"/>
    <mergeCell ref="A20:A24"/>
    <mergeCell ref="A12:F12"/>
    <mergeCell ref="A13:F13"/>
    <mergeCell ref="A4:G4"/>
    <mergeCell ref="A5:G5"/>
    <mergeCell ref="A6:G6"/>
    <mergeCell ref="A7:G7"/>
    <mergeCell ref="A8:G8"/>
  </mergeCells>
  <pageMargins left="0.70866141732283472" right="0.70866141732283472" top="0.74803149606299213" bottom="0.74803149606299213" header="0" footer="0"/>
  <pageSetup scale="7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00B050"/>
    <pageSetUpPr fitToPage="1"/>
  </sheetPr>
  <dimension ref="A3:W92"/>
  <sheetViews>
    <sheetView showGridLines="0" topLeftCell="A11" zoomScaleNormal="100" zoomScaleSheetLayoutView="80" workbookViewId="0">
      <selection activeCell="A3" sqref="A3:K3"/>
    </sheetView>
  </sheetViews>
  <sheetFormatPr baseColWidth="10" defaultColWidth="16.83203125" defaultRowHeight="15" customHeight="1"/>
  <cols>
    <col min="1" max="1" width="20.5" style="2" customWidth="1"/>
    <col min="2" max="2" width="22.33203125" style="2" customWidth="1"/>
    <col min="3" max="3" width="23" style="2" customWidth="1"/>
    <col min="4" max="4" width="18.33203125" style="2" customWidth="1"/>
    <col min="5" max="7" width="15.1640625" style="2" customWidth="1"/>
    <col min="8" max="8" width="16.1640625" style="2" customWidth="1"/>
    <col min="9" max="9" width="15.5" style="2" customWidth="1"/>
    <col min="10" max="10" width="11.6640625" style="2" customWidth="1"/>
    <col min="11" max="11" width="14.5" style="2" customWidth="1"/>
    <col min="12" max="12" width="14" style="2" customWidth="1"/>
    <col min="13" max="13" width="17.5" style="2" bestFit="1" customWidth="1"/>
    <col min="14" max="14" width="11.6640625" style="2" customWidth="1"/>
    <col min="15" max="15" width="16.33203125" style="2" customWidth="1"/>
    <col min="16" max="25" width="11.6640625" style="2" customWidth="1"/>
    <col min="26" max="16384" width="16.83203125" style="2"/>
  </cols>
  <sheetData>
    <row r="3" spans="1:23" ht="61.9" customHeight="1">
      <c r="A3" s="523"/>
      <c r="B3" s="523"/>
      <c r="C3" s="523"/>
      <c r="D3" s="523"/>
      <c r="E3" s="523"/>
      <c r="F3" s="523"/>
      <c r="G3" s="523"/>
      <c r="H3" s="523"/>
      <c r="I3" s="523"/>
      <c r="J3" s="523"/>
      <c r="K3" s="523"/>
    </row>
    <row r="4" spans="1:23" ht="21" customHeight="1">
      <c r="A4" s="529"/>
      <c r="B4" s="442"/>
      <c r="C4" s="442"/>
      <c r="D4" s="442"/>
      <c r="E4" s="442"/>
      <c r="F4" s="442"/>
      <c r="G4" s="442"/>
      <c r="H4" s="442"/>
    </row>
    <row r="5" spans="1:23" ht="21" customHeight="1">
      <c r="A5" s="531" t="s">
        <v>37</v>
      </c>
      <c r="B5" s="531"/>
      <c r="C5" s="531"/>
      <c r="D5" s="531"/>
      <c r="E5" s="531"/>
      <c r="F5" s="531"/>
      <c r="G5" s="531"/>
      <c r="H5" s="531"/>
      <c r="I5" s="531"/>
      <c r="J5" s="531"/>
      <c r="K5" s="531"/>
    </row>
    <row r="6" spans="1:23" ht="18" customHeight="1">
      <c r="A6" s="531" t="s">
        <v>38</v>
      </c>
      <c r="B6" s="531"/>
      <c r="C6" s="531"/>
      <c r="D6" s="531"/>
      <c r="E6" s="531"/>
      <c r="F6" s="531"/>
      <c r="G6" s="531"/>
      <c r="H6" s="531"/>
      <c r="I6" s="531"/>
      <c r="J6" s="531"/>
      <c r="K6" s="531"/>
    </row>
    <row r="7" spans="1:23" ht="16.5" customHeight="1">
      <c r="A7" s="524" t="s">
        <v>105</v>
      </c>
      <c r="B7" s="524"/>
      <c r="C7" s="524"/>
      <c r="D7" s="524"/>
      <c r="E7" s="524"/>
      <c r="F7" s="524"/>
      <c r="G7" s="524"/>
      <c r="H7" s="524"/>
      <c r="I7" s="524"/>
      <c r="J7" s="524"/>
      <c r="K7" s="524"/>
    </row>
    <row r="8" spans="1:23" ht="16.5" customHeight="1">
      <c r="A8" s="524" t="s">
        <v>207</v>
      </c>
      <c r="B8" s="524"/>
      <c r="C8" s="524"/>
      <c r="D8" s="524"/>
      <c r="E8" s="524"/>
      <c r="F8" s="524"/>
      <c r="G8" s="524"/>
      <c r="H8" s="524"/>
      <c r="I8" s="524"/>
      <c r="J8" s="524"/>
      <c r="K8" s="524"/>
    </row>
    <row r="9" spans="1:23" ht="6" customHeight="1">
      <c r="A9" s="535"/>
      <c r="B9" s="535"/>
      <c r="C9" s="535"/>
      <c r="D9" s="535"/>
      <c r="E9" s="535"/>
      <c r="F9" s="535"/>
      <c r="G9" s="535"/>
      <c r="H9" s="535"/>
    </row>
    <row r="10" spans="1:23" ht="99" customHeight="1">
      <c r="A10" s="540" t="s">
        <v>598</v>
      </c>
      <c r="B10" s="540"/>
      <c r="C10" s="540"/>
      <c r="D10" s="540"/>
      <c r="E10" s="540"/>
      <c r="F10" s="540"/>
      <c r="G10" s="540"/>
      <c r="H10" s="540"/>
      <c r="I10" s="540"/>
      <c r="J10" s="540"/>
      <c r="K10" s="540"/>
    </row>
    <row r="11" spans="1:23" customFormat="1" ht="39" customHeight="1">
      <c r="A11" s="542" t="s">
        <v>589</v>
      </c>
      <c r="B11" s="542"/>
      <c r="C11" s="542"/>
      <c r="D11" s="542"/>
      <c r="E11" s="542"/>
      <c r="F11" s="542"/>
      <c r="G11" s="542"/>
      <c r="H11" s="542"/>
      <c r="I11" s="542"/>
      <c r="J11" s="542"/>
      <c r="K11" s="542"/>
      <c r="L11" s="2"/>
      <c r="M11" s="50" t="s">
        <v>114</v>
      </c>
      <c r="N11" s="50" t="s">
        <v>49</v>
      </c>
      <c r="O11" s="50" t="s">
        <v>115</v>
      </c>
      <c r="P11" s="50" t="s">
        <v>111</v>
      </c>
      <c r="Q11" s="50"/>
      <c r="S11" s="2"/>
      <c r="T11" s="2"/>
      <c r="U11" s="2"/>
      <c r="V11" s="2"/>
      <c r="W11" s="2"/>
    </row>
    <row r="12" spans="1:23" customFormat="1" ht="39.75" customHeight="1" thickBot="1">
      <c r="A12" s="543" t="s">
        <v>590</v>
      </c>
      <c r="B12" s="543"/>
      <c r="C12" s="543"/>
      <c r="D12" s="543"/>
      <c r="E12" s="543"/>
      <c r="F12" s="543"/>
      <c r="G12" s="543"/>
      <c r="H12" s="543"/>
      <c r="I12" s="543"/>
      <c r="J12" s="543"/>
      <c r="K12" s="543"/>
      <c r="L12" s="2"/>
      <c r="M12" s="94">
        <f>I16+I21</f>
        <v>1025</v>
      </c>
      <c r="N12" s="94">
        <f>I17+I22</f>
        <v>616</v>
      </c>
      <c r="O12" s="94">
        <f>I18+I23</f>
        <v>58</v>
      </c>
      <c r="P12" s="94">
        <f>I15+I20</f>
        <v>363</v>
      </c>
      <c r="Q12" s="94"/>
      <c r="S12" s="2"/>
      <c r="T12" s="2"/>
      <c r="U12" s="2"/>
      <c r="V12" s="2"/>
      <c r="W12" s="2"/>
    </row>
    <row r="13" spans="1:23" customFormat="1" ht="28.5" customHeight="1" thickBot="1">
      <c r="A13" s="544" t="s">
        <v>117</v>
      </c>
      <c r="B13" s="544" t="s">
        <v>48</v>
      </c>
      <c r="C13" s="549" t="s">
        <v>40</v>
      </c>
      <c r="D13" s="550"/>
      <c r="E13" s="551"/>
      <c r="F13" s="549" t="s">
        <v>41</v>
      </c>
      <c r="G13" s="550"/>
      <c r="H13" s="551"/>
      <c r="I13" s="546" t="s">
        <v>591</v>
      </c>
      <c r="J13" s="548" t="s">
        <v>531</v>
      </c>
      <c r="K13" s="548"/>
      <c r="L13" s="2"/>
      <c r="M13" s="46">
        <f>M12/I25</f>
        <v>0.49709020368574197</v>
      </c>
      <c r="N13" s="46">
        <f>N12/I25</f>
        <v>0.29873908826382151</v>
      </c>
      <c r="O13" s="47">
        <f>O12/I25</f>
        <v>2.8128031037827354E-2</v>
      </c>
      <c r="P13" s="46">
        <f>P12/I25</f>
        <v>0.17604267701260912</v>
      </c>
      <c r="Q13" s="46"/>
      <c r="S13" s="2"/>
      <c r="T13" s="2"/>
      <c r="U13" s="2"/>
      <c r="V13" s="2"/>
      <c r="W13" s="2"/>
    </row>
    <row r="14" spans="1:23" customFormat="1" ht="23.25" thickBot="1">
      <c r="A14" s="545"/>
      <c r="B14" s="545"/>
      <c r="C14" s="243" t="s">
        <v>14</v>
      </c>
      <c r="D14" s="243" t="s">
        <v>13</v>
      </c>
      <c r="E14" s="243" t="s">
        <v>592</v>
      </c>
      <c r="F14" s="243" t="s">
        <v>14</v>
      </c>
      <c r="G14" s="243" t="s">
        <v>13</v>
      </c>
      <c r="H14" s="243" t="s">
        <v>593</v>
      </c>
      <c r="I14" s="547"/>
      <c r="J14" s="244" t="s">
        <v>53</v>
      </c>
      <c r="K14" s="244" t="s">
        <v>54</v>
      </c>
      <c r="L14" s="2"/>
      <c r="M14" s="49"/>
      <c r="N14" s="49"/>
      <c r="O14" s="48"/>
      <c r="P14" s="48"/>
      <c r="S14" s="2"/>
      <c r="T14" s="2"/>
      <c r="U14" s="2"/>
      <c r="V14" s="2"/>
      <c r="W14" s="2"/>
    </row>
    <row r="15" spans="1:23" customFormat="1" ht="23.25" thickBot="1">
      <c r="A15" s="555" t="s">
        <v>42</v>
      </c>
      <c r="B15" s="245" t="s">
        <v>200</v>
      </c>
      <c r="C15" s="246">
        <v>7</v>
      </c>
      <c r="D15" s="246">
        <v>4</v>
      </c>
      <c r="E15" s="247">
        <f>+C15+D15</f>
        <v>11</v>
      </c>
      <c r="F15" s="246">
        <v>0</v>
      </c>
      <c r="G15" s="246">
        <v>0</v>
      </c>
      <c r="H15" s="247">
        <f t="shared" ref="H15:H23" si="0">+F15+G15</f>
        <v>0</v>
      </c>
      <c r="I15" s="248">
        <f>+H15+E15</f>
        <v>11</v>
      </c>
      <c r="J15" s="249">
        <f>10</f>
        <v>10</v>
      </c>
      <c r="K15" s="249">
        <f>1</f>
        <v>1</v>
      </c>
      <c r="L15" s="2"/>
      <c r="M15" s="49"/>
      <c r="N15" s="49"/>
      <c r="O15" s="48"/>
      <c r="P15" s="48"/>
      <c r="S15" s="2"/>
      <c r="T15" s="2"/>
      <c r="U15" s="2"/>
      <c r="V15" s="2"/>
      <c r="W15" s="2"/>
    </row>
    <row r="16" spans="1:23" customFormat="1" ht="15.75" thickBot="1">
      <c r="A16" s="556"/>
      <c r="B16" s="250" t="s">
        <v>50</v>
      </c>
      <c r="C16" s="247">
        <v>173</v>
      </c>
      <c r="D16" s="247">
        <v>424</v>
      </c>
      <c r="E16" s="247">
        <f t="shared" ref="E16:E17" si="1">+C16+D16</f>
        <v>597</v>
      </c>
      <c r="F16" s="247">
        <v>38</v>
      </c>
      <c r="G16" s="247">
        <v>91</v>
      </c>
      <c r="H16" s="247">
        <f t="shared" si="0"/>
        <v>129</v>
      </c>
      <c r="I16" s="248">
        <f t="shared" ref="I16:I23" si="2">+H16+E16</f>
        <v>726</v>
      </c>
      <c r="J16" s="249">
        <f>460+75</f>
        <v>535</v>
      </c>
      <c r="K16" s="249">
        <f>137+54</f>
        <v>191</v>
      </c>
      <c r="L16" s="2"/>
      <c r="M16" s="50" t="s">
        <v>40</v>
      </c>
      <c r="N16" s="50" t="s">
        <v>41</v>
      </c>
      <c r="O16" s="50" t="s">
        <v>14</v>
      </c>
      <c r="P16" s="50" t="s">
        <v>13</v>
      </c>
      <c r="S16" s="2"/>
      <c r="T16" s="2"/>
      <c r="U16" s="2"/>
      <c r="V16" s="2"/>
      <c r="W16" s="2"/>
    </row>
    <row r="17" spans="1:23" customFormat="1" ht="15.75" thickBot="1">
      <c r="A17" s="556"/>
      <c r="B17" s="250" t="s">
        <v>49</v>
      </c>
      <c r="C17" s="247">
        <v>123</v>
      </c>
      <c r="D17" s="247">
        <v>133</v>
      </c>
      <c r="E17" s="247">
        <f t="shared" si="1"/>
        <v>256</v>
      </c>
      <c r="F17" s="247">
        <v>39</v>
      </c>
      <c r="G17" s="247">
        <v>46</v>
      </c>
      <c r="H17" s="247">
        <f t="shared" si="0"/>
        <v>85</v>
      </c>
      <c r="I17" s="248">
        <f t="shared" si="2"/>
        <v>341</v>
      </c>
      <c r="J17" s="249">
        <f>228+85</f>
        <v>313</v>
      </c>
      <c r="K17" s="249">
        <f>28+0</f>
        <v>28</v>
      </c>
      <c r="L17" s="2"/>
      <c r="M17" s="94">
        <f>E25</f>
        <v>1729</v>
      </c>
      <c r="N17" s="94">
        <f>H25</f>
        <v>333</v>
      </c>
      <c r="O17" s="53">
        <f>C25+F25</f>
        <v>770</v>
      </c>
      <c r="P17" s="53">
        <f>D25+G25</f>
        <v>1292</v>
      </c>
      <c r="S17" s="2"/>
      <c r="T17" s="2"/>
      <c r="U17" s="2"/>
      <c r="V17" s="2"/>
      <c r="W17" s="2"/>
    </row>
    <row r="18" spans="1:23" customFormat="1" ht="15.75" thickBot="1">
      <c r="A18" s="556"/>
      <c r="B18" s="250" t="s">
        <v>51</v>
      </c>
      <c r="C18" s="247">
        <v>4</v>
      </c>
      <c r="D18" s="247">
        <v>14</v>
      </c>
      <c r="E18" s="247">
        <f>+C18+D18</f>
        <v>18</v>
      </c>
      <c r="F18" s="247">
        <v>10</v>
      </c>
      <c r="G18" s="247">
        <v>30</v>
      </c>
      <c r="H18" s="247">
        <f t="shared" si="0"/>
        <v>40</v>
      </c>
      <c r="I18" s="248">
        <f>+H18+E18</f>
        <v>58</v>
      </c>
      <c r="J18" s="249">
        <f>16+34</f>
        <v>50</v>
      </c>
      <c r="K18" s="249">
        <f>2+6</f>
        <v>8</v>
      </c>
      <c r="L18" s="2"/>
      <c r="M18" s="46">
        <f>M17/I25</f>
        <v>0.83850630455868091</v>
      </c>
      <c r="N18" s="46">
        <f>N17/I25</f>
        <v>0.16149369544131911</v>
      </c>
      <c r="O18" s="46">
        <f>O17/I25</f>
        <v>0.37342386032977692</v>
      </c>
      <c r="P18" s="46">
        <f>P17/I25</f>
        <v>0.62657613967022308</v>
      </c>
      <c r="S18" s="2"/>
      <c r="T18" s="2"/>
      <c r="U18" s="2"/>
      <c r="V18" s="2"/>
      <c r="W18" s="2"/>
    </row>
    <row r="19" spans="1:23" customFormat="1" ht="15.75" thickBot="1">
      <c r="A19" s="557"/>
      <c r="B19" s="243" t="s">
        <v>594</v>
      </c>
      <c r="C19" s="255">
        <f>+SUM(C15:C18)</f>
        <v>307</v>
      </c>
      <c r="D19" s="255">
        <f t="shared" ref="D19:K19" si="3">+SUM(D15:D18)</f>
        <v>575</v>
      </c>
      <c r="E19" s="255">
        <f>+C19+D19</f>
        <v>882</v>
      </c>
      <c r="F19" s="255">
        <f t="shared" si="3"/>
        <v>87</v>
      </c>
      <c r="G19" s="255">
        <f t="shared" si="3"/>
        <v>167</v>
      </c>
      <c r="H19" s="255">
        <f t="shared" si="0"/>
        <v>254</v>
      </c>
      <c r="I19" s="255">
        <f>+H19+E19</f>
        <v>1136</v>
      </c>
      <c r="J19" s="256">
        <f t="shared" si="3"/>
        <v>908</v>
      </c>
      <c r="K19" s="256">
        <f t="shared" si="3"/>
        <v>228</v>
      </c>
      <c r="L19" s="2"/>
      <c r="M19" s="2"/>
      <c r="N19" s="2"/>
      <c r="O19" s="2"/>
    </row>
    <row r="20" spans="1:23" customFormat="1" ht="23.25" thickBot="1">
      <c r="A20" s="555" t="s">
        <v>595</v>
      </c>
      <c r="B20" s="245" t="s">
        <v>200</v>
      </c>
      <c r="C20" s="247">
        <v>120</v>
      </c>
      <c r="D20" s="251">
        <v>232</v>
      </c>
      <c r="E20" s="247">
        <f t="shared" ref="E20:E23" si="4">+C20+D20</f>
        <v>352</v>
      </c>
      <c r="F20" s="247">
        <v>0</v>
      </c>
      <c r="G20" s="251">
        <v>0</v>
      </c>
      <c r="H20" s="247">
        <f t="shared" si="0"/>
        <v>0</v>
      </c>
      <c r="I20" s="248">
        <f t="shared" si="2"/>
        <v>352</v>
      </c>
      <c r="J20" s="249">
        <v>351</v>
      </c>
      <c r="K20" s="249">
        <v>1</v>
      </c>
      <c r="L20" s="2"/>
      <c r="M20" s="2"/>
      <c r="N20" s="2"/>
      <c r="O20" s="2"/>
    </row>
    <row r="21" spans="1:23" customFormat="1" ht="15.75" thickBot="1">
      <c r="A21" s="556"/>
      <c r="B21" s="250" t="s">
        <v>50</v>
      </c>
      <c r="C21" s="247">
        <v>80</v>
      </c>
      <c r="D21" s="251">
        <v>171</v>
      </c>
      <c r="E21" s="247">
        <f t="shared" si="4"/>
        <v>251</v>
      </c>
      <c r="F21" s="247">
        <v>16</v>
      </c>
      <c r="G21" s="251">
        <v>32</v>
      </c>
      <c r="H21" s="247">
        <f t="shared" si="0"/>
        <v>48</v>
      </c>
      <c r="I21" s="248">
        <f t="shared" si="2"/>
        <v>299</v>
      </c>
      <c r="J21" s="249">
        <f>242+39</f>
        <v>281</v>
      </c>
      <c r="K21" s="249">
        <f>9+9</f>
        <v>18</v>
      </c>
      <c r="L21" s="2"/>
      <c r="M21" s="259" t="s">
        <v>53</v>
      </c>
      <c r="N21" s="259" t="s">
        <v>54</v>
      </c>
      <c r="O21" s="259"/>
    </row>
    <row r="22" spans="1:23" customFormat="1" ht="15.75" thickBot="1">
      <c r="A22" s="556"/>
      <c r="B22" s="250" t="s">
        <v>49</v>
      </c>
      <c r="C22" s="247">
        <v>151</v>
      </c>
      <c r="D22" s="251">
        <v>93</v>
      </c>
      <c r="E22" s="247">
        <f t="shared" si="4"/>
        <v>244</v>
      </c>
      <c r="F22" s="247">
        <v>9</v>
      </c>
      <c r="G22" s="251">
        <v>22</v>
      </c>
      <c r="H22" s="247">
        <f t="shared" si="0"/>
        <v>31</v>
      </c>
      <c r="I22" s="248">
        <f t="shared" si="2"/>
        <v>275</v>
      </c>
      <c r="J22" s="249">
        <f>221+27</f>
        <v>248</v>
      </c>
      <c r="K22" s="249">
        <f>23+4</f>
        <v>27</v>
      </c>
      <c r="L22" s="2"/>
      <c r="M22" s="258">
        <f>J25/I25</f>
        <v>0.86711930164888462</v>
      </c>
      <c r="N22" s="258">
        <f>K25/I25</f>
        <v>0.13288069835111543</v>
      </c>
      <c r="O22" s="2"/>
    </row>
    <row r="23" spans="1:23" customFormat="1" ht="15.75" thickBot="1">
      <c r="A23" s="556"/>
      <c r="B23" s="250" t="s">
        <v>51</v>
      </c>
      <c r="C23" s="247"/>
      <c r="D23" s="251"/>
      <c r="E23" s="247">
        <f t="shared" si="4"/>
        <v>0</v>
      </c>
      <c r="F23" s="247">
        <v>0</v>
      </c>
      <c r="G23" s="251">
        <v>0</v>
      </c>
      <c r="H23" s="247">
        <f t="shared" si="0"/>
        <v>0</v>
      </c>
      <c r="I23" s="248">
        <f t="shared" si="2"/>
        <v>0</v>
      </c>
      <c r="J23" s="249">
        <v>0</v>
      </c>
      <c r="K23" s="249">
        <v>0</v>
      </c>
      <c r="L23" s="2"/>
      <c r="M23" s="2"/>
      <c r="N23" s="2"/>
      <c r="O23" s="2"/>
    </row>
    <row r="24" spans="1:23" customFormat="1" ht="15.75" thickBot="1">
      <c r="A24" s="557"/>
      <c r="B24" s="243" t="s">
        <v>596</v>
      </c>
      <c r="C24" s="255">
        <f>+SUM(C20:C23)</f>
        <v>351</v>
      </c>
      <c r="D24" s="255">
        <f t="shared" ref="D24:K24" si="5">+SUM(D20:D23)</f>
        <v>496</v>
      </c>
      <c r="E24" s="255">
        <f t="shared" si="5"/>
        <v>847</v>
      </c>
      <c r="F24" s="255">
        <f t="shared" si="5"/>
        <v>25</v>
      </c>
      <c r="G24" s="255">
        <f t="shared" si="5"/>
        <v>54</v>
      </c>
      <c r="H24" s="255">
        <f t="shared" si="5"/>
        <v>79</v>
      </c>
      <c r="I24" s="257">
        <f t="shared" si="5"/>
        <v>926</v>
      </c>
      <c r="J24" s="256">
        <f t="shared" si="5"/>
        <v>880</v>
      </c>
      <c r="K24" s="256">
        <f t="shared" si="5"/>
        <v>46</v>
      </c>
      <c r="L24" s="2"/>
      <c r="M24" s="2"/>
      <c r="N24" s="2"/>
      <c r="O24" s="2"/>
    </row>
    <row r="25" spans="1:23" customFormat="1" ht="15.75" thickBot="1">
      <c r="A25" s="552" t="s">
        <v>33</v>
      </c>
      <c r="B25" s="553"/>
      <c r="C25" s="252">
        <f>+C24+C19</f>
        <v>658</v>
      </c>
      <c r="D25" s="252">
        <f t="shared" ref="D25:K25" si="6">+D24+D19</f>
        <v>1071</v>
      </c>
      <c r="E25" s="252">
        <f t="shared" si="6"/>
        <v>1729</v>
      </c>
      <c r="F25" s="252">
        <f t="shared" si="6"/>
        <v>112</v>
      </c>
      <c r="G25" s="252">
        <f t="shared" si="6"/>
        <v>221</v>
      </c>
      <c r="H25" s="252">
        <f>+H24+H19</f>
        <v>333</v>
      </c>
      <c r="I25" s="253">
        <f t="shared" si="6"/>
        <v>2062</v>
      </c>
      <c r="J25" s="254">
        <f t="shared" si="6"/>
        <v>1788</v>
      </c>
      <c r="K25" s="254">
        <f t="shared" si="6"/>
        <v>274</v>
      </c>
      <c r="L25" s="2"/>
      <c r="M25" s="2"/>
      <c r="N25" s="2"/>
      <c r="O25" s="2"/>
    </row>
    <row r="26" spans="1:23" customFormat="1" ht="12.75">
      <c r="A26" s="554" t="s">
        <v>597</v>
      </c>
      <c r="B26" s="554"/>
      <c r="C26" s="554"/>
      <c r="D26" s="554"/>
      <c r="E26" s="554"/>
      <c r="F26" s="554"/>
      <c r="G26" s="554"/>
      <c r="H26" s="554"/>
      <c r="I26" s="554"/>
      <c r="J26" s="105"/>
      <c r="K26" s="105"/>
    </row>
    <row r="27" spans="1:23" customFormat="1">
      <c r="A27" s="242"/>
      <c r="B27" s="242"/>
      <c r="C27" s="238"/>
      <c r="D27" s="235"/>
      <c r="E27" s="235"/>
      <c r="F27" s="235"/>
      <c r="G27" s="235"/>
      <c r="H27" s="235"/>
    </row>
    <row r="28" spans="1:23" customFormat="1" ht="12.75">
      <c r="A28" s="242"/>
      <c r="B28" s="242"/>
      <c r="C28" s="234"/>
      <c r="D28" s="235"/>
      <c r="E28" s="235"/>
      <c r="F28" s="235"/>
      <c r="G28" s="235"/>
      <c r="H28" s="235"/>
    </row>
    <row r="29" spans="1:23" customFormat="1" ht="12.75">
      <c r="A29" s="242"/>
      <c r="B29" s="242"/>
      <c r="C29" s="236"/>
      <c r="D29" s="235"/>
      <c r="E29" s="237"/>
      <c r="F29" s="237"/>
      <c r="G29" s="237"/>
      <c r="H29" s="237"/>
    </row>
    <row r="30" spans="1:23" customFormat="1">
      <c r="A30" s="242"/>
      <c r="B30" s="242"/>
      <c r="C30" s="236"/>
      <c r="D30" s="235"/>
      <c r="E30" s="237"/>
      <c r="F30" s="237"/>
      <c r="G30" s="237"/>
      <c r="H30" s="237"/>
      <c r="J30" s="2"/>
      <c r="K30" s="2"/>
      <c r="L30" s="2"/>
      <c r="M30" s="2"/>
      <c r="N30" s="2"/>
      <c r="O30" s="2"/>
    </row>
    <row r="31" spans="1:23" customFormat="1">
      <c r="A31" s="242"/>
      <c r="B31" s="242"/>
      <c r="C31" s="236"/>
      <c r="D31" s="235"/>
      <c r="E31" s="235"/>
      <c r="F31" s="235"/>
      <c r="G31" s="235"/>
      <c r="H31" s="235"/>
      <c r="J31" s="2"/>
      <c r="K31" s="2"/>
      <c r="L31" s="2"/>
      <c r="M31" s="2"/>
      <c r="N31" s="2"/>
      <c r="O31" s="2"/>
    </row>
    <row r="32" spans="1:23" customFormat="1">
      <c r="A32" s="242"/>
      <c r="B32" s="242"/>
      <c r="C32" s="238"/>
      <c r="D32" s="235"/>
      <c r="E32" s="235"/>
      <c r="F32" s="235"/>
      <c r="G32" s="235"/>
      <c r="H32" s="235"/>
      <c r="J32" s="2"/>
      <c r="K32" s="2"/>
      <c r="L32" s="2"/>
      <c r="M32" s="2"/>
      <c r="N32" s="2"/>
      <c r="O32" s="2"/>
    </row>
    <row r="33" spans="1:23" customFormat="1">
      <c r="A33" s="239"/>
      <c r="B33" s="239"/>
      <c r="C33" s="239"/>
      <c r="D33" s="240"/>
      <c r="E33" s="240"/>
      <c r="F33" s="240"/>
      <c r="G33" s="240"/>
      <c r="H33" s="240"/>
      <c r="J33" s="2"/>
      <c r="K33" s="2"/>
      <c r="L33" s="2"/>
      <c r="M33" s="2"/>
      <c r="N33" s="2"/>
      <c r="O33" s="2"/>
    </row>
    <row r="34" spans="1:23" customFormat="1" ht="20.25" customHeight="1">
      <c r="A34" s="217"/>
      <c r="B34" s="218"/>
      <c r="C34" s="218"/>
      <c r="D34" s="218"/>
      <c r="E34" s="241"/>
      <c r="F34" s="241"/>
      <c r="G34" s="241"/>
      <c r="H34" s="241"/>
      <c r="J34" s="2"/>
      <c r="S34" s="48"/>
      <c r="T34" s="48"/>
      <c r="U34" s="52"/>
      <c r="V34" s="51"/>
      <c r="W34" s="51"/>
    </row>
    <row r="35" spans="1:23" customFormat="1" ht="20.25" customHeight="1">
      <c r="A35" s="218"/>
      <c r="B35" s="218"/>
      <c r="C35" s="218"/>
      <c r="D35" s="218"/>
      <c r="E35" s="218"/>
      <c r="F35" s="218"/>
      <c r="G35" s="218"/>
      <c r="H35" s="218"/>
      <c r="J35" s="2"/>
      <c r="K35" s="2"/>
      <c r="L35" s="2"/>
      <c r="M35" s="2"/>
      <c r="N35" s="2"/>
      <c r="O35" s="2"/>
      <c r="S35" s="541"/>
      <c r="T35" s="541"/>
      <c r="U35" s="48"/>
      <c r="V35" s="53"/>
      <c r="W35" s="53"/>
    </row>
    <row r="36" spans="1:23" customFormat="1" ht="20.25" customHeight="1">
      <c r="J36" s="2"/>
      <c r="K36" s="2"/>
      <c r="L36" s="2"/>
      <c r="M36" s="2"/>
      <c r="N36" s="2"/>
      <c r="O36" s="2"/>
      <c r="S36" s="541"/>
      <c r="T36" s="541"/>
      <c r="U36" s="48"/>
      <c r="V36" s="53"/>
      <c r="W36" s="53"/>
    </row>
    <row r="37" spans="1:23" customFormat="1" ht="20.25" customHeight="1">
      <c r="K37" s="2"/>
      <c r="L37" s="2"/>
      <c r="M37" s="2"/>
      <c r="N37" s="2"/>
      <c r="O37" s="2"/>
      <c r="S37" s="541"/>
      <c r="T37" s="541"/>
      <c r="U37" s="48"/>
      <c r="V37" s="53"/>
      <c r="W37" s="53"/>
    </row>
    <row r="38" spans="1:23" customFormat="1" ht="20.25" customHeight="1">
      <c r="K38" s="2"/>
      <c r="L38" s="2"/>
      <c r="M38" s="2"/>
      <c r="N38" s="2"/>
      <c r="O38" s="2"/>
      <c r="S38" s="541"/>
      <c r="T38" s="541"/>
      <c r="U38" s="48"/>
      <c r="V38" s="53"/>
      <c r="W38" s="53"/>
    </row>
    <row r="39" spans="1:23" customFormat="1" ht="20.25" customHeight="1">
      <c r="K39" s="2"/>
      <c r="L39" s="2"/>
      <c r="M39" s="2"/>
      <c r="N39" s="2"/>
      <c r="O39" s="2"/>
      <c r="S39" s="541"/>
      <c r="T39" s="541"/>
      <c r="U39" s="48"/>
      <c r="V39" s="53"/>
      <c r="W39" s="53"/>
    </row>
    <row r="40" spans="1:23" customFormat="1" ht="20.25" customHeight="1">
      <c r="A40" s="2"/>
      <c r="B40" s="2"/>
      <c r="C40" s="2"/>
      <c r="D40" s="2"/>
      <c r="E40" s="2"/>
      <c r="K40" s="2"/>
      <c r="L40" s="2"/>
      <c r="M40" s="2"/>
      <c r="N40" s="2"/>
      <c r="O40" s="2"/>
      <c r="S40" s="541"/>
      <c r="T40" s="541"/>
      <c r="U40" s="48"/>
      <c r="V40" s="53"/>
      <c r="W40" s="53"/>
    </row>
    <row r="41" spans="1:23" customFormat="1" ht="20.25" customHeight="1">
      <c r="A41" s="2"/>
      <c r="B41" s="2"/>
      <c r="C41" s="2"/>
      <c r="D41" s="2"/>
      <c r="E41" s="2"/>
      <c r="K41" s="2"/>
      <c r="L41" s="2"/>
      <c r="M41" s="2"/>
      <c r="N41" s="2"/>
      <c r="O41" s="2"/>
      <c r="S41" s="541"/>
      <c r="T41" s="541"/>
      <c r="U41" s="48"/>
      <c r="V41" s="53"/>
      <c r="W41" s="53"/>
    </row>
    <row r="42" spans="1:23" customFormat="1" ht="20.25" customHeight="1">
      <c r="A42" s="2"/>
      <c r="B42" s="2"/>
      <c r="C42" s="2"/>
      <c r="D42" s="2"/>
      <c r="E42" s="2"/>
      <c r="K42" s="2"/>
      <c r="L42" s="2"/>
      <c r="M42" s="2"/>
      <c r="N42" s="2"/>
      <c r="O42" s="2"/>
      <c r="S42" s="541"/>
      <c r="T42" s="541"/>
      <c r="U42" s="48"/>
      <c r="V42" s="53"/>
      <c r="W42" s="53"/>
    </row>
    <row r="43" spans="1:23" customFormat="1" ht="20.25" customHeight="1">
      <c r="A43" s="2"/>
      <c r="B43" s="2"/>
      <c r="C43" s="2"/>
      <c r="D43" s="2"/>
      <c r="E43" s="2"/>
      <c r="K43" s="2"/>
      <c r="L43" s="2"/>
      <c r="M43" s="2"/>
      <c r="N43" s="2"/>
      <c r="O43" s="2"/>
      <c r="S43" s="541"/>
      <c r="T43" s="541"/>
      <c r="U43" s="48"/>
      <c r="V43" s="53"/>
      <c r="W43" s="53"/>
    </row>
    <row r="44" spans="1:23" customFormat="1" ht="20.25" customHeight="1">
      <c r="A44" s="2"/>
      <c r="B44" s="2"/>
      <c r="C44" s="2"/>
      <c r="D44" s="2"/>
      <c r="E44" s="2"/>
      <c r="K44" s="2"/>
      <c r="L44" s="2"/>
      <c r="M44" s="2"/>
      <c r="N44" s="2"/>
      <c r="O44" s="2"/>
      <c r="S44" s="541"/>
      <c r="T44" s="541"/>
      <c r="U44" s="48"/>
      <c r="V44" s="53"/>
      <c r="W44" s="53"/>
    </row>
    <row r="45" spans="1:23" customFormat="1" ht="20.25" customHeight="1">
      <c r="A45" s="2"/>
      <c r="B45" s="2"/>
      <c r="C45" s="2"/>
      <c r="D45" s="2"/>
      <c r="E45" s="2"/>
      <c r="K45" s="2"/>
      <c r="L45" s="2"/>
      <c r="M45" s="2"/>
      <c r="N45" s="2"/>
      <c r="O45" s="2"/>
      <c r="U45" s="52"/>
      <c r="V45" s="54"/>
      <c r="W45" s="54"/>
    </row>
    <row r="46" spans="1:23" customFormat="1" ht="20.25" customHeight="1">
      <c r="A46" s="2"/>
      <c r="B46" s="2"/>
      <c r="C46" s="2"/>
      <c r="D46" s="2"/>
      <c r="E46" s="2"/>
      <c r="K46" s="2"/>
      <c r="L46" s="2"/>
      <c r="M46" s="2"/>
      <c r="N46" s="2"/>
      <c r="O46" s="2"/>
    </row>
    <row r="47" spans="1:23" customFormat="1" ht="20.25" customHeight="1">
      <c r="K47" s="2"/>
      <c r="L47" s="2"/>
      <c r="M47" s="2"/>
      <c r="N47" s="2"/>
      <c r="O47" s="2"/>
    </row>
    <row r="48" spans="1:23" customFormat="1" ht="20.25" customHeight="1"/>
    <row r="49" spans="1:16" customFormat="1" ht="20.25" customHeight="1">
      <c r="K49" s="2"/>
      <c r="L49" s="2"/>
      <c r="P49" s="2"/>
    </row>
    <row r="50" spans="1:16" customFormat="1" ht="20.25" customHeight="1">
      <c r="K50" s="2"/>
      <c r="L50" s="2"/>
      <c r="M50" s="2"/>
      <c r="N50" s="2"/>
      <c r="O50" s="2"/>
      <c r="P50" s="2"/>
    </row>
    <row r="51" spans="1:16" customFormat="1" ht="20.25" customHeight="1">
      <c r="K51" s="2"/>
      <c r="L51" s="2"/>
      <c r="M51" s="2"/>
      <c r="N51" s="2"/>
      <c r="O51" s="2"/>
      <c r="P51" s="2"/>
    </row>
    <row r="52" spans="1:16" customFormat="1" ht="20.25" customHeight="1">
      <c r="K52" s="2"/>
      <c r="L52" s="2"/>
      <c r="M52" s="2"/>
      <c r="N52" s="2"/>
      <c r="O52" s="2"/>
      <c r="P52" s="2"/>
    </row>
    <row r="53" spans="1:16" customFormat="1" ht="20.25" customHeight="1">
      <c r="K53" s="2"/>
      <c r="L53" s="2"/>
      <c r="M53" s="2"/>
      <c r="N53" s="2"/>
      <c r="O53" s="2"/>
      <c r="P53" s="2"/>
    </row>
    <row r="54" spans="1:16" customFormat="1" ht="20.25" customHeight="1">
      <c r="K54" s="2"/>
      <c r="L54" s="2"/>
      <c r="M54" s="2"/>
      <c r="N54" s="2"/>
      <c r="O54" s="2"/>
      <c r="P54" s="2"/>
    </row>
    <row r="55" spans="1:16" customFormat="1" ht="20.25" customHeight="1">
      <c r="K55" s="2"/>
      <c r="L55" s="2"/>
      <c r="M55" s="2"/>
      <c r="N55" s="2"/>
      <c r="O55" s="2"/>
      <c r="P55" s="2"/>
    </row>
    <row r="56" spans="1:16" customFormat="1" ht="20.25" customHeight="1">
      <c r="K56" s="2"/>
      <c r="L56" s="2"/>
      <c r="M56" s="2"/>
      <c r="N56" s="2"/>
      <c r="O56" s="2"/>
      <c r="P56" s="2"/>
    </row>
    <row r="57" spans="1:16" customFormat="1" ht="20.25" customHeight="1">
      <c r="K57" s="2"/>
      <c r="L57" s="2"/>
      <c r="M57" s="2"/>
      <c r="N57" s="2"/>
      <c r="O57" s="2"/>
      <c r="P57" s="2"/>
    </row>
    <row r="58" spans="1:16" customFormat="1" ht="20.25" customHeight="1">
      <c r="K58" s="2"/>
      <c r="L58" s="2"/>
      <c r="M58" s="2"/>
      <c r="N58" s="2"/>
      <c r="O58" s="2"/>
      <c r="P58" s="2"/>
    </row>
    <row r="59" spans="1:16" customFormat="1" ht="20.25" customHeight="1">
      <c r="K59" s="2"/>
      <c r="L59" s="2"/>
      <c r="M59" s="2"/>
      <c r="N59" s="2"/>
      <c r="O59" s="2"/>
      <c r="P59" s="2"/>
    </row>
    <row r="60" spans="1:16" customFormat="1" ht="20.25" customHeight="1">
      <c r="K60" s="2"/>
      <c r="L60" s="2"/>
      <c r="M60" s="2"/>
      <c r="N60" s="2"/>
      <c r="O60" s="2"/>
      <c r="P60" s="2"/>
    </row>
    <row r="61" spans="1:16" customFormat="1" ht="20.25" customHeight="1">
      <c r="A61" s="2"/>
      <c r="B61" s="2"/>
      <c r="C61" s="2"/>
      <c r="D61" s="2"/>
      <c r="E61" s="2"/>
      <c r="F61" s="2"/>
      <c r="G61" s="2"/>
      <c r="H61" s="2"/>
      <c r="K61" s="2"/>
      <c r="L61" s="2"/>
      <c r="M61" s="2"/>
      <c r="N61" s="2"/>
      <c r="O61" s="2"/>
      <c r="P61" s="2"/>
    </row>
    <row r="62" spans="1:16" customFormat="1" ht="14.25" customHeight="1">
      <c r="A62" s="2"/>
      <c r="B62" s="2"/>
      <c r="C62" s="2"/>
      <c r="D62" s="2"/>
      <c r="E62" s="2"/>
      <c r="F62" s="2"/>
      <c r="G62" s="2"/>
      <c r="H62" s="2"/>
      <c r="K62" s="2"/>
      <c r="L62" s="2"/>
      <c r="M62" s="2"/>
      <c r="N62" s="2"/>
      <c r="O62" s="2"/>
      <c r="P62" s="2"/>
    </row>
    <row r="63" spans="1:16" customFormat="1" ht="14.25" customHeight="1">
      <c r="A63" s="2"/>
      <c r="B63" s="2"/>
      <c r="C63" s="2"/>
      <c r="D63" s="2"/>
      <c r="E63" s="2"/>
      <c r="F63" s="2"/>
      <c r="G63" s="2"/>
      <c r="H63" s="2"/>
      <c r="J63" s="2"/>
      <c r="K63" s="2"/>
      <c r="L63" s="2"/>
      <c r="M63" s="2"/>
      <c r="N63" s="2"/>
      <c r="O63" s="2"/>
      <c r="P63" s="2"/>
    </row>
    <row r="64" spans="1:16" customFormat="1" ht="14.25" customHeight="1">
      <c r="A64" s="2"/>
      <c r="B64" s="2"/>
      <c r="C64" s="2"/>
      <c r="D64" s="2"/>
      <c r="E64" s="2"/>
      <c r="F64" s="2"/>
      <c r="G64" s="2"/>
      <c r="H64" s="2"/>
      <c r="J64" s="2"/>
      <c r="K64" s="2"/>
      <c r="L64" s="2"/>
      <c r="P64" s="2"/>
    </row>
    <row r="65" spans="1:16" customFormat="1" ht="14.25" customHeight="1">
      <c r="A65" s="2"/>
      <c r="B65" s="2"/>
      <c r="C65" s="2"/>
      <c r="D65" s="2"/>
      <c r="E65" s="2"/>
      <c r="F65" s="2"/>
      <c r="G65" s="2"/>
      <c r="H65" s="2"/>
      <c r="J65" s="2"/>
      <c r="K65" s="2"/>
      <c r="L65" s="2"/>
      <c r="P65" s="2"/>
    </row>
    <row r="66" spans="1:16" customFormat="1" ht="14.25" customHeight="1">
      <c r="A66" s="2"/>
      <c r="B66" s="2"/>
      <c r="C66" s="2"/>
      <c r="D66" s="2"/>
      <c r="E66" s="2"/>
      <c r="F66" s="2"/>
      <c r="G66" s="2"/>
      <c r="H66" s="2"/>
      <c r="J66" s="2"/>
      <c r="K66" s="2"/>
      <c r="L66" s="2"/>
      <c r="M66" s="2"/>
      <c r="N66" s="2"/>
      <c r="O66" s="2"/>
      <c r="P66" s="2"/>
    </row>
    <row r="67" spans="1:16" customFormat="1" ht="14.25" customHeight="1">
      <c r="A67" s="2"/>
      <c r="B67" s="2"/>
      <c r="C67" s="2"/>
      <c r="D67" s="2"/>
      <c r="E67" s="2"/>
      <c r="F67" s="2"/>
      <c r="G67" s="2"/>
      <c r="H67" s="2"/>
      <c r="J67" s="2"/>
      <c r="K67" s="2"/>
      <c r="L67" s="2"/>
      <c r="M67" s="2"/>
      <c r="N67" s="2"/>
      <c r="O67" s="2"/>
      <c r="P67" s="2"/>
    </row>
    <row r="68" spans="1:16" customFormat="1" ht="14.25" customHeight="1">
      <c r="A68" s="2"/>
      <c r="B68" s="2"/>
      <c r="C68" s="2"/>
      <c r="D68" s="2"/>
      <c r="E68" s="2"/>
      <c r="F68" s="2"/>
      <c r="G68" s="2"/>
      <c r="H68" s="2"/>
      <c r="J68" s="2"/>
      <c r="K68" s="2"/>
      <c r="L68" s="2"/>
      <c r="M68" s="2"/>
      <c r="N68" s="2"/>
      <c r="O68" s="2"/>
      <c r="P68" s="2"/>
    </row>
    <row r="69" spans="1:16" customFormat="1" ht="14.25" customHeight="1">
      <c r="A69" s="2"/>
      <c r="B69" s="2"/>
      <c r="C69" s="2"/>
      <c r="D69" s="2"/>
      <c r="E69" s="2"/>
      <c r="F69" s="2"/>
      <c r="G69" s="2"/>
      <c r="H69" s="2"/>
      <c r="J69" s="2"/>
      <c r="K69" s="2"/>
      <c r="L69" s="2"/>
      <c r="M69" s="2"/>
      <c r="N69" s="2"/>
      <c r="O69" s="2"/>
      <c r="P69" s="2"/>
    </row>
    <row r="70" spans="1:16" customFormat="1" ht="14.25" customHeight="1">
      <c r="A70" s="2"/>
      <c r="B70" s="2"/>
      <c r="C70" s="2"/>
      <c r="D70" s="2"/>
      <c r="E70" s="2"/>
      <c r="F70" s="2"/>
      <c r="G70" s="2"/>
      <c r="H70" s="2"/>
      <c r="J70" s="2"/>
      <c r="K70" s="2"/>
      <c r="L70" s="2"/>
      <c r="M70" s="2"/>
      <c r="N70" s="2"/>
      <c r="O70" s="2"/>
      <c r="P70" s="2"/>
    </row>
    <row r="71" spans="1:16" customFormat="1" ht="14.25" customHeight="1">
      <c r="A71" s="2"/>
      <c r="B71" s="2"/>
      <c r="C71" s="2"/>
      <c r="D71" s="2"/>
      <c r="E71" s="2"/>
      <c r="F71" s="2"/>
      <c r="G71" s="2"/>
      <c r="H71" s="2"/>
      <c r="J71" s="2"/>
      <c r="K71" s="2"/>
      <c r="L71" s="2"/>
      <c r="M71" s="2"/>
      <c r="N71" s="2"/>
      <c r="O71" s="2"/>
      <c r="P71" s="2"/>
    </row>
    <row r="72" spans="1:16" customFormat="1" ht="14.25" customHeight="1">
      <c r="A72" s="2"/>
      <c r="B72" s="2"/>
      <c r="C72" s="2"/>
      <c r="D72" s="2"/>
      <c r="E72" s="2"/>
      <c r="F72" s="2"/>
      <c r="G72" s="2"/>
      <c r="H72" s="2"/>
      <c r="J72" s="2"/>
      <c r="K72" s="2"/>
      <c r="L72" s="2"/>
      <c r="M72" s="2"/>
      <c r="N72" s="2"/>
      <c r="O72" s="2"/>
      <c r="P72" s="2"/>
    </row>
    <row r="73" spans="1:16" customFormat="1" ht="14.25" customHeight="1">
      <c r="A73" s="2"/>
      <c r="B73" s="2"/>
      <c r="C73" s="2"/>
      <c r="D73" s="2"/>
      <c r="E73" s="2"/>
      <c r="F73" s="2"/>
      <c r="G73" s="2"/>
      <c r="H73" s="2"/>
      <c r="J73" s="2"/>
      <c r="K73" s="2"/>
      <c r="L73" s="2"/>
      <c r="M73" s="2"/>
      <c r="N73" s="2"/>
      <c r="O73" s="2"/>
      <c r="P73" s="2"/>
    </row>
    <row r="74" spans="1:16" customFormat="1" ht="14.25" customHeight="1">
      <c r="A74" s="2"/>
      <c r="B74" s="2"/>
      <c r="C74" s="2"/>
      <c r="D74" s="2"/>
      <c r="E74" s="2"/>
      <c r="F74" s="2"/>
      <c r="G74" s="2"/>
      <c r="H74" s="2"/>
      <c r="J74" s="2"/>
      <c r="K74" s="2"/>
      <c r="L74" s="2"/>
      <c r="M74" s="2"/>
      <c r="N74" s="2"/>
      <c r="O74" s="2"/>
      <c r="P74" s="2"/>
    </row>
    <row r="75" spans="1:16" customFormat="1" ht="14.25" customHeight="1">
      <c r="A75" s="2"/>
      <c r="B75" s="2"/>
      <c r="C75" s="2"/>
      <c r="D75" s="2"/>
      <c r="E75" s="2"/>
      <c r="F75" s="2"/>
      <c r="G75" s="2"/>
      <c r="H75" s="2"/>
      <c r="J75" s="2"/>
      <c r="K75" s="2"/>
      <c r="L75" s="2"/>
      <c r="M75" s="2"/>
      <c r="N75" s="2"/>
      <c r="O75" s="2"/>
      <c r="P75" s="2"/>
    </row>
    <row r="76" spans="1:16" customFormat="1" ht="14.25" customHeight="1">
      <c r="A76" s="2"/>
      <c r="B76" s="2"/>
      <c r="C76" s="2"/>
      <c r="D76" s="2"/>
      <c r="E76" s="2"/>
      <c r="F76" s="2"/>
      <c r="G76" s="2"/>
      <c r="H76" s="2"/>
      <c r="J76" s="2"/>
      <c r="K76" s="2"/>
      <c r="L76" s="2"/>
      <c r="M76" s="2"/>
      <c r="N76" s="2"/>
      <c r="O76" s="2"/>
      <c r="P76" s="2"/>
    </row>
    <row r="77" spans="1:16" customFormat="1" ht="14.25" customHeight="1">
      <c r="A77" s="2"/>
      <c r="B77" s="2"/>
      <c r="C77" s="2"/>
      <c r="D77" s="2"/>
      <c r="E77" s="2"/>
      <c r="F77" s="2"/>
      <c r="G77" s="2"/>
      <c r="H77" s="2"/>
      <c r="J77" s="2"/>
      <c r="K77" s="2"/>
      <c r="L77" s="2"/>
      <c r="M77" s="2"/>
      <c r="N77" s="2"/>
      <c r="O77" s="2"/>
      <c r="P77" s="2"/>
    </row>
    <row r="78" spans="1:16" customFormat="1" ht="14.25" customHeight="1">
      <c r="A78" s="2"/>
      <c r="B78" s="2"/>
      <c r="C78" s="2"/>
      <c r="D78" s="2"/>
      <c r="E78" s="2"/>
      <c r="F78" s="2"/>
      <c r="G78" s="2"/>
      <c r="H78" s="2"/>
      <c r="M78" s="2"/>
      <c r="N78" s="2"/>
      <c r="O78" s="2"/>
    </row>
    <row r="79" spans="1:16" customFormat="1" ht="14.25" customHeight="1">
      <c r="A79" s="2"/>
      <c r="B79" s="2"/>
      <c r="C79" s="2"/>
      <c r="D79" s="2"/>
      <c r="E79" s="2"/>
      <c r="F79" s="2"/>
      <c r="G79" s="2"/>
      <c r="H79" s="2"/>
      <c r="M79" s="2"/>
      <c r="N79" s="2"/>
      <c r="O79" s="2"/>
    </row>
    <row r="80" spans="1:16" customFormat="1" ht="14.25" customHeight="1">
      <c r="A80" s="2"/>
      <c r="B80" s="2"/>
      <c r="C80" s="2"/>
      <c r="D80" s="2"/>
      <c r="E80" s="2"/>
      <c r="F80" s="2"/>
      <c r="G80" s="2"/>
      <c r="H80" s="2"/>
      <c r="M80" s="2"/>
      <c r="N80" s="2"/>
      <c r="O80" s="2"/>
    </row>
    <row r="81" spans="1:15" customFormat="1" ht="14.25" customHeight="1">
      <c r="A81" s="2"/>
      <c r="B81" s="2"/>
      <c r="C81" s="2"/>
      <c r="D81" s="2"/>
      <c r="E81" s="2"/>
      <c r="F81" s="2"/>
      <c r="G81" s="2"/>
      <c r="H81" s="2"/>
    </row>
    <row r="82" spans="1:15" customFormat="1" ht="14.25" customHeight="1">
      <c r="A82" s="2"/>
      <c r="B82" s="2"/>
      <c r="C82" s="2"/>
      <c r="D82" s="2"/>
      <c r="E82" s="2"/>
      <c r="F82" s="2"/>
      <c r="G82" s="2"/>
      <c r="H82" s="2"/>
    </row>
    <row r="83" spans="1:15" customFormat="1" ht="14.25" customHeight="1">
      <c r="A83" s="2"/>
      <c r="B83" s="2"/>
      <c r="C83" s="2"/>
      <c r="D83" s="2"/>
      <c r="E83" s="2"/>
      <c r="F83" s="2"/>
      <c r="G83" s="2"/>
      <c r="H83" s="2"/>
    </row>
    <row r="84" spans="1:15" customFormat="1" ht="14.25" customHeight="1">
      <c r="A84" s="2"/>
      <c r="B84" s="2"/>
      <c r="C84" s="2"/>
      <c r="D84" s="2"/>
      <c r="E84" s="2"/>
      <c r="F84" s="2"/>
      <c r="G84" s="2"/>
      <c r="H84" s="2"/>
    </row>
    <row r="85" spans="1:15" customFormat="1" ht="14.25" customHeight="1">
      <c r="A85" s="2"/>
      <c r="B85" s="2"/>
      <c r="C85" s="2"/>
      <c r="D85" s="2"/>
      <c r="E85" s="2"/>
      <c r="F85" s="2"/>
      <c r="G85" s="2"/>
      <c r="H85" s="2"/>
    </row>
    <row r="86" spans="1:15" customFormat="1" ht="14.25" customHeight="1">
      <c r="A86" s="2"/>
      <c r="B86" s="2"/>
      <c r="C86" s="2"/>
      <c r="D86" s="2"/>
      <c r="E86" s="2"/>
      <c r="F86" s="2"/>
      <c r="G86" s="2"/>
      <c r="H86" s="2"/>
    </row>
    <row r="87" spans="1:15" customFormat="1" ht="14.25" customHeight="1">
      <c r="A87" s="2"/>
      <c r="B87" s="2"/>
      <c r="C87" s="2"/>
      <c r="D87" s="2"/>
      <c r="E87" s="2"/>
      <c r="F87" s="2"/>
      <c r="G87" s="2"/>
      <c r="H87" s="2"/>
    </row>
    <row r="88" spans="1:15" customFormat="1" ht="14.25" customHeight="1">
      <c r="A88" s="2"/>
      <c r="B88" s="2"/>
      <c r="C88" s="2"/>
      <c r="D88" s="2"/>
      <c r="E88" s="2"/>
      <c r="F88" s="2"/>
      <c r="G88" s="2"/>
      <c r="H88" s="2"/>
    </row>
    <row r="89" spans="1:15" ht="15" customHeight="1">
      <c r="M89"/>
      <c r="N89"/>
      <c r="O89"/>
    </row>
    <row r="90" spans="1:15" ht="15" customHeight="1">
      <c r="M90"/>
      <c r="N90"/>
      <c r="O90"/>
    </row>
    <row r="91" spans="1:15" ht="15" customHeight="1">
      <c r="M91"/>
      <c r="N91"/>
      <c r="O91"/>
    </row>
    <row r="92" spans="1:15" ht="15" customHeight="1">
      <c r="M92"/>
      <c r="N92"/>
      <c r="O92"/>
    </row>
  </sheetData>
  <mergeCells count="23">
    <mergeCell ref="T40:T44"/>
    <mergeCell ref="T35:T39"/>
    <mergeCell ref="S35:S44"/>
    <mergeCell ref="A11:K11"/>
    <mergeCell ref="A12:K12"/>
    <mergeCell ref="A13:A14"/>
    <mergeCell ref="B13:B14"/>
    <mergeCell ref="I13:I14"/>
    <mergeCell ref="J13:K13"/>
    <mergeCell ref="C13:E13"/>
    <mergeCell ref="F13:H13"/>
    <mergeCell ref="A25:B25"/>
    <mergeCell ref="A26:I26"/>
    <mergeCell ref="A15:A19"/>
    <mergeCell ref="A20:A24"/>
    <mergeCell ref="A3:K3"/>
    <mergeCell ref="A10:K10"/>
    <mergeCell ref="A5:K5"/>
    <mergeCell ref="A6:K6"/>
    <mergeCell ref="A7:K7"/>
    <mergeCell ref="A8:K8"/>
    <mergeCell ref="A4:H4"/>
    <mergeCell ref="A9:H9"/>
  </mergeCells>
  <pageMargins left="0.70866141732283472" right="0.70866141732283472" top="0.74803149606299213" bottom="0.74803149606299213" header="0" footer="0"/>
  <pageSetup scale="53" fitToHeight="0" orientation="portrait" r:id="rId1"/>
  <rowBreaks count="1" manualBreakCount="1">
    <brk id="27"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18</vt:i4>
      </vt:variant>
    </vt:vector>
  </HeadingPairs>
  <TitlesOfParts>
    <vt:vector size="32" baseType="lpstr">
      <vt:lpstr>Programación Académica</vt:lpstr>
      <vt:lpstr>Solicitudes Admitidas</vt:lpstr>
      <vt:lpstr>Solicitud x Acción Capacitación</vt:lpstr>
      <vt:lpstr>Reposiciones Admitidas</vt:lpstr>
      <vt:lpstr>Acciones y Partici. Resumen</vt:lpstr>
      <vt:lpstr>Participantes que iniciaron</vt:lpstr>
      <vt:lpstr>Concluidos X AcciónCapacitación</vt:lpstr>
      <vt:lpstr>Acciones Capacita q. Culminaron</vt:lpstr>
      <vt:lpstr>Participantes que Culminaron</vt:lpstr>
      <vt:lpstr>Egresados X Acción de Capacita</vt:lpstr>
      <vt:lpstr>Egreso</vt:lpstr>
      <vt:lpstr>Usuarios Centro Documentación</vt:lpstr>
      <vt:lpstr>Postulantes Beca Capacitación</vt:lpstr>
      <vt:lpstr>Becados en Capacitación</vt:lpstr>
      <vt:lpstr>'Acciones Capacita q. Culminaron'!Área_de_impresión</vt:lpstr>
      <vt:lpstr>'Acciones y Partici. Resumen'!Área_de_impresión</vt:lpstr>
      <vt:lpstr>'Becados en Capacitación'!Área_de_impresión</vt:lpstr>
      <vt:lpstr>'Concluidos X AcciónCapacitación'!Área_de_impresión</vt:lpstr>
      <vt:lpstr>'Egresados X Acción de Capacita'!Área_de_impresión</vt:lpstr>
      <vt:lpstr>Egreso!Área_de_impresión</vt:lpstr>
      <vt:lpstr>'Participantes que Culminaron'!Área_de_impresión</vt:lpstr>
      <vt:lpstr>'Postulantes Beca Capacitación'!Área_de_impresión</vt:lpstr>
      <vt:lpstr>'Programación Académica'!Área_de_impresión</vt:lpstr>
      <vt:lpstr>'Solicitudes Admitidas'!Área_de_impresión</vt:lpstr>
      <vt:lpstr>'Usuarios Centro Documentación'!Área_de_impresión</vt:lpstr>
      <vt:lpstr>'Acciones Capacita q. Culminaron'!P</vt:lpstr>
      <vt:lpstr>'Acciones y Partici. Resumen'!P</vt:lpstr>
      <vt:lpstr>'Participantes que Culminaron'!P</vt:lpstr>
      <vt:lpstr>'Usuarios Centro Documentación'!P</vt:lpstr>
      <vt:lpstr>'Becados en Capacitación'!Print_Area</vt:lpstr>
      <vt:lpstr>'Postulantes Beca Capacitación'!Print_Area</vt:lpstr>
      <vt:lpstr>'Postulantes Beca Capacitación'!Títulos_a_imprimir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Dawil Cristopher Garcia Guzman</dc:creator>
  <cp:lastModifiedBy>Henry Jose Taveras Fermin</cp:lastModifiedBy>
  <cp:lastPrinted>2026-04-09T18:00:02Z</cp:lastPrinted>
  <dcterms:created xsi:type="dcterms:W3CDTF">2023-04-19T13:51:08Z</dcterms:created>
  <dcterms:modified xsi:type="dcterms:W3CDTF">2026-04-13T12:31:18Z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2026-04-08T20:05:03Z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3828401b-e68a-4870-b8f3-e5176a09899f</vt:lpwstr>
  </property>
  <property fmtid="{D5CDD505-2E9C-101B-9397-08002B2CF9AE}" pid="7" name="MSIP_Label_defa4170-0d19-0005-0004-bc88714345d2_ActionId">
    <vt:lpwstr>530dbe1e-408e-46d0-ac07-67f52b6012fe</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