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defaultThemeVersion="124226"/>
  <mc:AlternateContent xmlns:mc="http://schemas.openxmlformats.org/markup-compatibility/2006">
    <mc:Choice Requires="x15">
      <x15ac:absPath xmlns:x15ac="http://schemas.microsoft.com/office/spreadsheetml/2010/11/ac" url="https://hacienda365-my.sharepoint.com/personal/htaveras_hacienda_gov_do/Documents/Escritorio/OAI Capgefi/Estadística Institucional 2do  trimestre 2026/"/>
    </mc:Choice>
  </mc:AlternateContent>
  <xr:revisionPtr revIDLastSave="0" documentId="8_{44666402-5A60-4BC9-806E-4B8D370EB535}" xr6:coauthVersionLast="47" xr6:coauthVersionMax="47" xr10:uidLastSave="{00000000-0000-0000-0000-000000000000}"/>
  <bookViews>
    <workbookView xWindow="-120" yWindow="-120" windowWidth="29040" windowHeight="15720" tabRatio="843" firstSheet="7" activeTab="8" xr2:uid="{00000000-000D-0000-FFFF-FFFF00000000}"/>
  </bookViews>
  <sheets>
    <sheet name="Programación Académica" sheetId="34" r:id="rId1"/>
    <sheet name="Solicitudes Admitidas" sheetId="36" r:id="rId2"/>
    <sheet name="Solicitud x Acción Capacitación" sheetId="38" r:id="rId3"/>
    <sheet name="Reposiciones por Modalidad" sheetId="40" r:id="rId4"/>
    <sheet name="Reposiciones Admitidas" sheetId="28" r:id="rId5"/>
    <sheet name="Acciones y Partici. Resumen" sheetId="25" r:id="rId6"/>
    <sheet name="Participante Iniciados" sheetId="41" r:id="rId7"/>
    <sheet name="Concluidos x AcciónCapacitación" sheetId="43" r:id="rId8"/>
    <sheet name="Acciones Capacita q. Culminaron" sheetId="44" r:id="rId9"/>
    <sheet name="Participantes que Culminaron" sheetId="45" r:id="rId10"/>
    <sheet name="Egresados x Acción de Capacita" sheetId="42" r:id="rId11"/>
    <sheet name="Egreso" sheetId="21" r:id="rId12"/>
    <sheet name="Usuarios Centro Documentación" sheetId="12" r:id="rId13"/>
    <sheet name="Postulantes Beca Capacitación" sheetId="32" r:id="rId14"/>
    <sheet name="Becados en Capacitación" sheetId="33" r:id="rId15"/>
  </sheets>
  <externalReferences>
    <externalReference r:id="rId16"/>
  </externalReferences>
  <definedNames>
    <definedName name="_xlnm._FilterDatabase" localSheetId="1" hidden="1">'Solicitudes Admitidas'!$A$6:$J$6</definedName>
    <definedName name="_xlnm.Print_Area" localSheetId="8">'Acciones Capacita q. Culminaron'!$A$1:$G$40</definedName>
    <definedName name="_xlnm.Print_Area" localSheetId="5">'Acciones y Partici. Resumen'!$A$1:$F$39</definedName>
    <definedName name="_xlnm.Print_Area" localSheetId="14">'Becados en Capacitación'!$F$1:$P$57</definedName>
    <definedName name="_xlnm.Print_Area" localSheetId="7">'Concluidos x AcciónCapacitación'!$A$1:$S$199</definedName>
    <definedName name="_xlnm.Print_Area" localSheetId="10">'Egresados x Acción de Capacita'!$A$1:$T$160</definedName>
    <definedName name="_xlnm.Print_Area" localSheetId="11">Egreso!$A$1:$F$40</definedName>
    <definedName name="_xlnm.Print_Area" localSheetId="6">'Participante Iniciados'!$A$1:$I$202</definedName>
    <definedName name="_xlnm.Print_Area" localSheetId="9">'Participantes que Culminaron'!$A$1:$N$78</definedName>
    <definedName name="_xlnm.Print_Area" localSheetId="13">'Postulantes Beca Capacitación'!$A$1:$K$102</definedName>
    <definedName name="_xlnm.Print_Area" localSheetId="0">'Programación Académica'!$A$1:$N$42</definedName>
    <definedName name="_xlnm.Print_Area" localSheetId="2">'Solicitud x Acción Capacitación'!$A$1:$G$277</definedName>
    <definedName name="_xlnm.Print_Area" localSheetId="12">'Usuarios Centro Documentación'!$A$1:$S$36</definedName>
    <definedName name="P" localSheetId="5">'Acciones y Partici. Resumen'!$A$2:$F$39</definedName>
    <definedName name="P" localSheetId="12">'Usuarios Centro Documentación'!$A$6:$AE$39</definedName>
    <definedName name="Print_Area" localSheetId="14">'Becados en Capacitación'!$F$1:$O$56</definedName>
    <definedName name="Print_Area" localSheetId="13">'Postulantes Beca Capacitación'!$A$8:$K$83</definedName>
    <definedName name="_xlnm.Print_Titles" localSheetId="13">'Postulantes Beca Capacitación'!$1:$6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33" l="1"/>
  <c r="B77" i="32" l="1"/>
  <c r="B64" i="32"/>
  <c r="B62" i="32"/>
  <c r="B52" i="32"/>
  <c r="B50" i="32"/>
  <c r="B51" i="32"/>
  <c r="B24" i="32"/>
  <c r="B16" i="32"/>
  <c r="B15" i="32"/>
  <c r="B27" i="32"/>
  <c r="B34" i="32"/>
  <c r="P26" i="12"/>
  <c r="L28" i="12"/>
  <c r="L19" i="44"/>
  <c r="K19" i="44"/>
  <c r="L18" i="44"/>
  <c r="K18" i="44"/>
  <c r="M16" i="44"/>
  <c r="L16" i="44"/>
  <c r="K16" i="44"/>
  <c r="M15" i="44"/>
  <c r="L15" i="44"/>
  <c r="K15" i="44"/>
  <c r="N12" i="44"/>
  <c r="M12" i="44"/>
  <c r="L12" i="44"/>
  <c r="K12" i="44"/>
  <c r="N11" i="44"/>
  <c r="M11" i="44"/>
  <c r="L11" i="44"/>
  <c r="K11" i="44"/>
  <c r="T22" i="45"/>
  <c r="S22" i="45"/>
  <c r="W18" i="45"/>
  <c r="V18" i="45"/>
  <c r="W17" i="45"/>
  <c r="V17" i="45"/>
  <c r="U18" i="45"/>
  <c r="T18" i="45"/>
  <c r="S18" i="45"/>
  <c r="U17" i="45"/>
  <c r="T17" i="45"/>
  <c r="S17" i="45"/>
  <c r="V13" i="45"/>
  <c r="V12" i="45"/>
  <c r="U13" i="45"/>
  <c r="U12" i="45"/>
  <c r="T13" i="45"/>
  <c r="S13" i="45"/>
  <c r="T12" i="45"/>
  <c r="S12" i="45"/>
  <c r="N14" i="45"/>
  <c r="M14" i="45"/>
  <c r="G13" i="44"/>
  <c r="G17" i="44"/>
  <c r="N18" i="45"/>
  <c r="M18" i="45"/>
  <c r="N13" i="45"/>
  <c r="M13" i="45"/>
  <c r="G12" i="44"/>
  <c r="G16" i="44"/>
  <c r="N17" i="45"/>
  <c r="N20" i="45" s="1"/>
  <c r="M17" i="45"/>
  <c r="G11" i="44"/>
  <c r="N12" i="45"/>
  <c r="M12" i="45"/>
  <c r="N11" i="45"/>
  <c r="M11" i="45"/>
  <c r="G10" i="44"/>
  <c r="J20" i="45"/>
  <c r="I20" i="45"/>
  <c r="G20" i="45"/>
  <c r="F20" i="45"/>
  <c r="D20" i="45"/>
  <c r="C20" i="45"/>
  <c r="K19" i="45"/>
  <c r="H19" i="45"/>
  <c r="E19" i="45"/>
  <c r="K18" i="45"/>
  <c r="H18" i="45"/>
  <c r="E18" i="45"/>
  <c r="K17" i="45"/>
  <c r="H17" i="45"/>
  <c r="E17" i="45"/>
  <c r="K16" i="45"/>
  <c r="H16" i="45"/>
  <c r="E16" i="45"/>
  <c r="J15" i="45"/>
  <c r="I15" i="45"/>
  <c r="G15" i="45"/>
  <c r="F15" i="45"/>
  <c r="D15" i="45"/>
  <c r="C15" i="45"/>
  <c r="K14" i="45"/>
  <c r="H14" i="45"/>
  <c r="E14" i="45"/>
  <c r="K13" i="45"/>
  <c r="H13" i="45"/>
  <c r="E13" i="45"/>
  <c r="K12" i="45"/>
  <c r="H12" i="45"/>
  <c r="E12" i="45"/>
  <c r="K11" i="45"/>
  <c r="H11" i="45"/>
  <c r="E11" i="45"/>
  <c r="M15" i="45" l="1"/>
  <c r="N15" i="45"/>
  <c r="M20" i="45"/>
  <c r="K15" i="45"/>
  <c r="L19" i="45"/>
  <c r="L14" i="45"/>
  <c r="L18" i="45"/>
  <c r="J21" i="45"/>
  <c r="I21" i="45"/>
  <c r="G21" i="45"/>
  <c r="L12" i="45"/>
  <c r="M21" i="45"/>
  <c r="L11" i="45"/>
  <c r="C21" i="45"/>
  <c r="K20" i="45"/>
  <c r="H20" i="45"/>
  <c r="H15" i="45"/>
  <c r="F21" i="45"/>
  <c r="Q23" i="45" s="1"/>
  <c r="L17" i="45"/>
  <c r="E20" i="45"/>
  <c r="L13" i="45"/>
  <c r="D21" i="45"/>
  <c r="E15" i="45"/>
  <c r="N21" i="45"/>
  <c r="L16" i="45"/>
  <c r="K21" i="45" l="1"/>
  <c r="Q22" i="45"/>
  <c r="H21" i="45"/>
  <c r="L20" i="45"/>
  <c r="L15" i="45"/>
  <c r="E21" i="45"/>
  <c r="E20" i="44"/>
  <c r="D20" i="44"/>
  <c r="C20" i="44"/>
  <c r="F19" i="44"/>
  <c r="F18" i="44"/>
  <c r="F17" i="44"/>
  <c r="F16" i="44"/>
  <c r="F15" i="44"/>
  <c r="F14" i="44"/>
  <c r="F13" i="44"/>
  <c r="F12" i="44"/>
  <c r="F11" i="44"/>
  <c r="F10" i="44"/>
  <c r="L21" i="45" l="1"/>
  <c r="F20" i="44"/>
  <c r="G20" i="44"/>
  <c r="S193" i="43"/>
  <c r="O191" i="43"/>
  <c r="M191" i="43"/>
  <c r="G191" i="43"/>
  <c r="S190" i="43"/>
  <c r="Q190" i="43"/>
  <c r="O190" i="43"/>
  <c r="M190" i="43"/>
  <c r="L190" i="43"/>
  <c r="K190" i="43"/>
  <c r="G190" i="43"/>
  <c r="S188" i="43"/>
  <c r="S191" i="43" s="1"/>
  <c r="Q188" i="43"/>
  <c r="Q191" i="43" s="1"/>
  <c r="O188" i="43"/>
  <c r="M188" i="43"/>
  <c r="L188" i="43"/>
  <c r="L191" i="43" s="1"/>
  <c r="K188" i="43"/>
  <c r="K191" i="43" s="1"/>
  <c r="G188" i="43"/>
  <c r="S185" i="43"/>
  <c r="Q185" i="43"/>
  <c r="O185" i="43"/>
  <c r="M185" i="43"/>
  <c r="L185" i="43"/>
  <c r="K185" i="43"/>
  <c r="G185" i="43"/>
  <c r="S176" i="43"/>
  <c r="Q176" i="43"/>
  <c r="O176" i="43"/>
  <c r="M176" i="43"/>
  <c r="L176" i="43"/>
  <c r="K176" i="43"/>
  <c r="G176" i="43"/>
  <c r="S169" i="43"/>
  <c r="Q169" i="43"/>
  <c r="O169" i="43"/>
  <c r="M169" i="43"/>
  <c r="L169" i="43"/>
  <c r="K169" i="43"/>
  <c r="G169" i="43"/>
  <c r="S164" i="43"/>
  <c r="S186" i="43" s="1"/>
  <c r="Q164" i="43"/>
  <c r="Q186" i="43" s="1"/>
  <c r="O164" i="43"/>
  <c r="O186" i="43" s="1"/>
  <c r="M164" i="43"/>
  <c r="M186" i="43" s="1"/>
  <c r="L164" i="43"/>
  <c r="L186" i="43" s="1"/>
  <c r="K164" i="43"/>
  <c r="K186" i="43" s="1"/>
  <c r="G164" i="43"/>
  <c r="G186" i="43" s="1"/>
  <c r="S141" i="43"/>
  <c r="Q141" i="43"/>
  <c r="O141" i="43"/>
  <c r="M141" i="43"/>
  <c r="L141" i="43"/>
  <c r="K141" i="43"/>
  <c r="G141" i="43"/>
  <c r="S137" i="43"/>
  <c r="Q137" i="43"/>
  <c r="O137" i="43"/>
  <c r="M137" i="43"/>
  <c r="L137" i="43"/>
  <c r="K137" i="43"/>
  <c r="G137" i="43"/>
  <c r="S110" i="43"/>
  <c r="Q110" i="43"/>
  <c r="O110" i="43"/>
  <c r="M110" i="43"/>
  <c r="L110" i="43"/>
  <c r="K110" i="43"/>
  <c r="G110" i="43"/>
  <c r="S93" i="43"/>
  <c r="Q93" i="43"/>
  <c r="O93" i="43"/>
  <c r="O142" i="43" s="1"/>
  <c r="M93" i="43"/>
  <c r="M142" i="43" s="1"/>
  <c r="L93" i="43"/>
  <c r="K93" i="43"/>
  <c r="G93" i="43"/>
  <c r="G142" i="43" s="1"/>
  <c r="S89" i="43"/>
  <c r="Q89" i="43"/>
  <c r="O89" i="43"/>
  <c r="M89" i="43"/>
  <c r="L89" i="43"/>
  <c r="K89" i="43"/>
  <c r="G89" i="43"/>
  <c r="S55" i="43"/>
  <c r="S142" i="43" s="1"/>
  <c r="Q55" i="43"/>
  <c r="Q142" i="43" s="1"/>
  <c r="O55" i="43"/>
  <c r="M55" i="43"/>
  <c r="L55" i="43"/>
  <c r="L142" i="43" s="1"/>
  <c r="K55" i="43"/>
  <c r="K142" i="43" s="1"/>
  <c r="G55" i="43"/>
  <c r="Q24" i="43"/>
  <c r="O24" i="43"/>
  <c r="O195" i="43" s="1"/>
  <c r="K24" i="43"/>
  <c r="K195" i="43" s="1"/>
  <c r="G24" i="43"/>
  <c r="G195" i="43" s="1"/>
  <c r="S23" i="43"/>
  <c r="Q23" i="43"/>
  <c r="O23" i="43"/>
  <c r="M23" i="43"/>
  <c r="L23" i="43"/>
  <c r="K23" i="43"/>
  <c r="G23" i="43"/>
  <c r="S18" i="43"/>
  <c r="S24" i="43" s="1"/>
  <c r="S195" i="43" s="1"/>
  <c r="Q18" i="43"/>
  <c r="O18" i="43"/>
  <c r="M18" i="43"/>
  <c r="M24" i="43" s="1"/>
  <c r="M195" i="43" s="1"/>
  <c r="L18" i="43"/>
  <c r="L24" i="43" s="1"/>
  <c r="L195" i="43" s="1"/>
  <c r="K18" i="43"/>
  <c r="G18" i="43"/>
  <c r="E45" i="25"/>
  <c r="AA144" i="42"/>
  <c r="AA143" i="42"/>
  <c r="AA142" i="42"/>
  <c r="AA141" i="42"/>
  <c r="AA140" i="42"/>
  <c r="AA139" i="42"/>
  <c r="AA138" i="42"/>
  <c r="AA147" i="42" s="1"/>
  <c r="M126" i="42"/>
  <c r="L126" i="42"/>
  <c r="K126" i="42"/>
  <c r="S123" i="42"/>
  <c r="I198" i="41"/>
  <c r="Q195" i="43" l="1"/>
  <c r="J673" i="36"/>
  <c r="I673" i="36"/>
  <c r="D55" i="33" l="1"/>
  <c r="D63" i="33" s="1"/>
  <c r="D64" i="33" s="1"/>
  <c r="I10" i="33" s="1"/>
  <c r="I11" i="33" s="1"/>
  <c r="C55" i="33"/>
  <c r="C63" i="33" s="1"/>
  <c r="B55" i="33"/>
  <c r="B63" i="33" s="1"/>
  <c r="B64" i="33" s="1"/>
  <c r="H10" i="33" s="1"/>
  <c r="E54" i="33"/>
  <c r="E53" i="33"/>
  <c r="E52" i="33"/>
  <c r="E51" i="33"/>
  <c r="E50" i="33"/>
  <c r="E49" i="33"/>
  <c r="E48" i="33"/>
  <c r="E47" i="33"/>
  <c r="E46" i="33"/>
  <c r="E45" i="33"/>
  <c r="E44" i="33"/>
  <c r="E43" i="33"/>
  <c r="C35" i="33"/>
  <c r="C71" i="33" s="1"/>
  <c r="C72" i="33" s="1"/>
  <c r="K10" i="33" s="1"/>
  <c r="K11" i="33" s="1"/>
  <c r="B35" i="33"/>
  <c r="B71" i="33" s="1"/>
  <c r="D34" i="33"/>
  <c r="D33" i="33"/>
  <c r="D32" i="33"/>
  <c r="D31" i="33"/>
  <c r="D30" i="33"/>
  <c r="D29" i="33"/>
  <c r="D28" i="33"/>
  <c r="D27" i="33"/>
  <c r="D26" i="33"/>
  <c r="D25" i="33"/>
  <c r="D24" i="33"/>
  <c r="D23" i="33"/>
  <c r="B17" i="33"/>
  <c r="N11" i="33"/>
  <c r="B101" i="32"/>
  <c r="A86" i="32"/>
  <c r="A75" i="32"/>
  <c r="A60" i="32"/>
  <c r="A48" i="32"/>
  <c r="A22" i="32"/>
  <c r="A13" i="32"/>
  <c r="J26" i="21"/>
  <c r="J27" i="21"/>
  <c r="D71" i="33" l="1"/>
  <c r="D72" i="33" s="1"/>
  <c r="B72" i="33"/>
  <c r="L10" i="33" s="1"/>
  <c r="L11" i="33" s="1"/>
  <c r="E55" i="33"/>
  <c r="D35" i="33"/>
  <c r="E63" i="33"/>
  <c r="E64" i="33" s="1"/>
  <c r="C64" i="33"/>
  <c r="J10" i="33" s="1"/>
  <c r="J11" i="33" s="1"/>
  <c r="C100" i="32"/>
  <c r="C99" i="32"/>
  <c r="C98" i="32"/>
  <c r="C97" i="32"/>
  <c r="C96" i="32"/>
  <c r="C95" i="32"/>
  <c r="C94" i="32"/>
  <c r="C93" i="32"/>
  <c r="C92" i="32"/>
  <c r="C91" i="32"/>
  <c r="C90" i="32"/>
  <c r="C89" i="32"/>
  <c r="C88" i="32"/>
  <c r="H11" i="33"/>
  <c r="B79" i="32"/>
  <c r="B65" i="32"/>
  <c r="C62" i="32" s="1"/>
  <c r="B53" i="32"/>
  <c r="C50" i="32" s="1"/>
  <c r="B43" i="32"/>
  <c r="B17" i="32"/>
  <c r="C101" i="32" l="1"/>
  <c r="C35" i="32"/>
  <c r="C28" i="32"/>
  <c r="C32" i="32"/>
  <c r="C36" i="32"/>
  <c r="C29" i="32"/>
  <c r="C33" i="32"/>
  <c r="C37" i="32"/>
  <c r="C30" i="32"/>
  <c r="C34" i="32"/>
  <c r="C27" i="32"/>
  <c r="C31" i="32"/>
  <c r="M10" i="33"/>
  <c r="C24" i="32"/>
  <c r="C78" i="32"/>
  <c r="C77" i="32"/>
  <c r="C79" i="32" s="1"/>
  <c r="C16" i="32"/>
  <c r="C15" i="32"/>
  <c r="C64" i="32"/>
  <c r="C63" i="32"/>
  <c r="C65" i="32" s="1"/>
  <c r="C51" i="32"/>
  <c r="C52" i="32"/>
  <c r="C25" i="32"/>
  <c r="C26" i="32"/>
  <c r="C38" i="32"/>
  <c r="C39" i="32"/>
  <c r="C40" i="32"/>
  <c r="C41" i="32"/>
  <c r="C42" i="32"/>
  <c r="O10" i="33" l="1"/>
  <c r="O11" i="33" s="1"/>
  <c r="M11" i="33"/>
  <c r="C17" i="32"/>
  <c r="C53" i="32"/>
  <c r="C43" i="32"/>
  <c r="A15" i="25"/>
  <c r="F15" i="25" l="1"/>
  <c r="M17" i="12" l="1"/>
  <c r="L29" i="12"/>
  <c r="N17" i="12" l="1"/>
  <c r="O17" i="12" s="1"/>
  <c r="F16" i="25" l="1"/>
  <c r="F45" i="25" s="1"/>
  <c r="M26" i="12" l="1"/>
  <c r="N18" i="12"/>
  <c r="N19" i="12"/>
  <c r="N20" i="12"/>
  <c r="N21" i="12"/>
  <c r="N22" i="12"/>
  <c r="N23" i="12"/>
  <c r="N24" i="12"/>
  <c r="N25" i="12"/>
  <c r="N26" i="12"/>
  <c r="N27" i="12"/>
  <c r="N28" i="12"/>
  <c r="M18" i="12"/>
  <c r="M19" i="12"/>
  <c r="M20" i="12"/>
  <c r="M21" i="12"/>
  <c r="M22" i="12"/>
  <c r="M23" i="12"/>
  <c r="M24" i="12"/>
  <c r="M25" i="12"/>
  <c r="M27" i="12"/>
  <c r="M28" i="12"/>
  <c r="O19" i="12" l="1"/>
  <c r="O23" i="12"/>
  <c r="O28" i="12"/>
  <c r="O27" i="12"/>
  <c r="O22" i="12"/>
  <c r="O18" i="12"/>
  <c r="O25" i="12"/>
  <c r="O21" i="12"/>
  <c r="O24" i="12"/>
  <c r="O20" i="12"/>
  <c r="O26" i="12"/>
  <c r="E29" i="12" l="1"/>
  <c r="P29" i="12" l="1"/>
  <c r="K29" i="12"/>
  <c r="J29" i="12"/>
  <c r="I29" i="12"/>
  <c r="H29" i="12"/>
  <c r="G29" i="12"/>
  <c r="F29" i="12"/>
  <c r="D29" i="12"/>
  <c r="C29" i="12"/>
  <c r="B29" i="12"/>
  <c r="R29" i="12" l="1"/>
  <c r="N29" i="12"/>
  <c r="S29" i="12" l="1"/>
  <c r="O29" i="12"/>
  <c r="M29" i="12"/>
</calcChain>
</file>

<file path=xl/sharedStrings.xml><?xml version="1.0" encoding="utf-8"?>
<sst xmlns="http://schemas.openxmlformats.org/spreadsheetml/2006/main" count="4075" uniqueCount="1067">
  <si>
    <r>
      <rPr>
        <b/>
        <sz val="7.5"/>
        <rFont val="Arial"/>
        <family val="2"/>
      </rPr>
      <t>Página:</t>
    </r>
  </si>
  <si>
    <r>
      <rPr>
        <b/>
        <sz val="7.5"/>
        <rFont val="Arial"/>
        <family val="2"/>
      </rPr>
      <t>NO.</t>
    </r>
  </si>
  <si>
    <r>
      <rPr>
        <b/>
        <sz val="7.5"/>
        <rFont val="Arial"/>
        <family val="2"/>
      </rPr>
      <t>Código</t>
    </r>
  </si>
  <si>
    <r>
      <rPr>
        <b/>
        <sz val="7.5"/>
        <rFont val="Arial"/>
        <family val="2"/>
      </rPr>
      <t>Fecha</t>
    </r>
    <r>
      <rPr>
        <sz val="7.5"/>
        <rFont val="Times New Roman"/>
        <family val="1"/>
      </rPr>
      <t xml:space="preserve"> </t>
    </r>
    <r>
      <rPr>
        <b/>
        <sz val="7.5"/>
        <rFont val="Arial"/>
        <family val="2"/>
      </rPr>
      <t>Solicitud</t>
    </r>
  </si>
  <si>
    <r>
      <rPr>
        <b/>
        <sz val="7.5"/>
        <rFont val="Arial"/>
        <family val="2"/>
      </rPr>
      <t>Cantidad</t>
    </r>
    <r>
      <rPr>
        <sz val="7.5"/>
        <rFont val="Times New Roman"/>
        <family val="1"/>
      </rPr>
      <t xml:space="preserve"> </t>
    </r>
    <r>
      <rPr>
        <b/>
        <sz val="7.5"/>
        <rFont val="Arial"/>
        <family val="2"/>
      </rPr>
      <t>de</t>
    </r>
    <r>
      <rPr>
        <sz val="7.5"/>
        <rFont val="Times New Roman"/>
        <family val="1"/>
      </rPr>
      <t xml:space="preserve"> </t>
    </r>
    <r>
      <rPr>
        <b/>
        <sz val="7.5"/>
        <rFont val="Arial"/>
        <family val="2"/>
      </rPr>
      <t>Solicitudes</t>
    </r>
  </si>
  <si>
    <r>
      <rPr>
        <b/>
        <sz val="8.5"/>
        <rFont val="Arial"/>
        <family val="2"/>
      </rPr>
      <t>Total</t>
    </r>
  </si>
  <si>
    <t xml:space="preserve">Departamento de Investigación y Publicaciones  </t>
  </si>
  <si>
    <t>Cursos y participantes que iniciaron/concluyeron</t>
  </si>
  <si>
    <r>
      <t>Resumen de Acciones de Capacitación  y Participantes por Género</t>
    </r>
    <r>
      <rPr>
        <b/>
        <i/>
        <sz val="14"/>
        <color rgb="FF000000"/>
        <rFont val="Calibri"/>
        <family val="2"/>
      </rPr>
      <t xml:space="preserve">   </t>
    </r>
  </si>
  <si>
    <t>Oferta de Capacitación</t>
  </si>
  <si>
    <t>Acciones de Capacitación y Participantes por Género</t>
  </si>
  <si>
    <t>Acciones de Capacitación</t>
  </si>
  <si>
    <t>Participantes*</t>
  </si>
  <si>
    <t>Femenino</t>
  </si>
  <si>
    <t>Masculino</t>
  </si>
  <si>
    <t>Total</t>
  </si>
  <si>
    <t>Iniciados nuevos</t>
  </si>
  <si>
    <t xml:space="preserve">Concluidos </t>
  </si>
  <si>
    <t>Fuente: SIRECAF. Nota: *La diferencia entre los solicitantes e iniciados es porque están en proceso de iniciar.</t>
  </si>
  <si>
    <t>Centro de Capacitación en Política y Gestión Fiscal</t>
  </si>
  <si>
    <t>Participantes, solicitantes, iniciados y concluidos</t>
  </si>
  <si>
    <t>En proceso de Iniciar</t>
  </si>
  <si>
    <t>Concluidos</t>
  </si>
  <si>
    <t>Curso: Fundamentos del Sistema de Presupuesto Público</t>
  </si>
  <si>
    <t>Curso: Introducción a la Administración Financiera del Estado</t>
  </si>
  <si>
    <t>Curso-Modular: Básico de Técnicas Aduaneras</t>
  </si>
  <si>
    <t>Curso-Taller: Gestión del Proceso de Licitación Pública Nacional</t>
  </si>
  <si>
    <t>Curso-Taller: Gestión y Elaboración del Plan Anual de Compras y Contrataciones (PACC)</t>
  </si>
  <si>
    <t>Diplomado: En Planificación y Gestión de Proyectos de Inversión Pública del Estado</t>
  </si>
  <si>
    <t>Especialización: Técnica en Tesorería</t>
  </si>
  <si>
    <t>Taller: Actualización Aduanera</t>
  </si>
  <si>
    <t>Taller: Básico del SIGEF</t>
  </si>
  <si>
    <t>Total general</t>
  </si>
  <si>
    <t>Código</t>
  </si>
  <si>
    <t>Departamento de Investigación y Publicaciones</t>
  </si>
  <si>
    <t xml:space="preserve">Departamento de Investigación y Publicaciones       </t>
  </si>
  <si>
    <t xml:space="preserve">Resultados Académicos </t>
  </si>
  <si>
    <t>Género</t>
  </si>
  <si>
    <t>Presencial</t>
  </si>
  <si>
    <t>Virtual</t>
  </si>
  <si>
    <t>Regular</t>
  </si>
  <si>
    <t>Abierta</t>
  </si>
  <si>
    <t>F</t>
  </si>
  <si>
    <t>M</t>
  </si>
  <si>
    <t>Modalidad</t>
  </si>
  <si>
    <t>Sector</t>
  </si>
  <si>
    <t>Privado</t>
  </si>
  <si>
    <t>Público</t>
  </si>
  <si>
    <t>Público y Privado</t>
  </si>
  <si>
    <t>Aprobado</t>
  </si>
  <si>
    <t>Reprobado</t>
  </si>
  <si>
    <t>Sexo</t>
  </si>
  <si>
    <t>Fecha Conclusión</t>
  </si>
  <si>
    <t>NO.</t>
  </si>
  <si>
    <t>Regular Virtual</t>
  </si>
  <si>
    <t>Abierta Virtual</t>
  </si>
  <si>
    <t>Curso-Taller: Básico de Excel</t>
  </si>
  <si>
    <t>Participantes Aprobados</t>
  </si>
  <si>
    <t>Participantes 
Con Certificados</t>
  </si>
  <si>
    <t>Fecha Certificado</t>
  </si>
  <si>
    <t xml:space="preserve">Departamento de Investigación y Publicaciones     </t>
  </si>
  <si>
    <t xml:space="preserve">Centro de Documentación "Dr. Raymundo Amaro Guzmán"         </t>
  </si>
  <si>
    <t>Institución de Procedencia Académica</t>
  </si>
  <si>
    <t>Asistencia al Usuario por Género</t>
  </si>
  <si>
    <t>Cantidad de Documentos Consultados</t>
  </si>
  <si>
    <t>Documentos Recibidos</t>
  </si>
  <si>
    <t xml:space="preserve">No Presencial </t>
  </si>
  <si>
    <t>Asistidos</t>
  </si>
  <si>
    <t>Auto-Asistidos en Sala</t>
  </si>
  <si>
    <t>Vía Telefónica</t>
  </si>
  <si>
    <t>Vía Correo Electrónico</t>
  </si>
  <si>
    <t>En Sala</t>
  </si>
  <si>
    <t>Fuera de Sala</t>
  </si>
  <si>
    <t>Denominación</t>
  </si>
  <si>
    <t>UNPHU</t>
  </si>
  <si>
    <t>Libros</t>
  </si>
  <si>
    <t>APEC</t>
  </si>
  <si>
    <t>O&amp;M</t>
  </si>
  <si>
    <t>Boletines</t>
  </si>
  <si>
    <t>Informes</t>
  </si>
  <si>
    <t>UTE</t>
  </si>
  <si>
    <t>UNICARIBE</t>
  </si>
  <si>
    <t>UFHEC</t>
  </si>
  <si>
    <t>DIGECOG</t>
  </si>
  <si>
    <t>UCSD</t>
  </si>
  <si>
    <t>Otros</t>
  </si>
  <si>
    <t>Periódicos</t>
  </si>
  <si>
    <t>TOTAL</t>
  </si>
  <si>
    <t>Fuente: Centro de Documentación "Dr. Raymundo Amaro Guzmán"</t>
  </si>
  <si>
    <t>Nota: M= Masculino;  F= Femenino</t>
  </si>
  <si>
    <t>Uso de Reproducción de Documentos (Fotocopias)</t>
  </si>
  <si>
    <t xml:space="preserve">                                                                                                                                                                                                                                                                                                                                                                                                                                                                                                      </t>
  </si>
  <si>
    <t>Usuarios del Servicio</t>
  </si>
  <si>
    <t>Cantidad de Copias</t>
  </si>
  <si>
    <t>Externos</t>
  </si>
  <si>
    <t>Internos</t>
  </si>
  <si>
    <t>Ministerio de Hacienda y sus Dependencias</t>
  </si>
  <si>
    <t>Curso: Fundamentos del Sistema de Contabilidad Gubernamental</t>
  </si>
  <si>
    <t>Diplomado: en Contabilidad Gubernamental</t>
  </si>
  <si>
    <r>
      <rPr>
        <b/>
        <sz val="9"/>
        <color indexed="8"/>
        <rFont val="Arial"/>
        <family val="2"/>
      </rPr>
      <t>Nota:</t>
    </r>
    <r>
      <rPr>
        <sz val="9"/>
        <color indexed="8"/>
        <rFont val="Arial"/>
        <family val="2"/>
      </rPr>
      <t xml:space="preserve"> *Agrupación y Revisión realizada por la División de Investigación</t>
    </r>
  </si>
  <si>
    <t>Participantes Culminados por modalidad docente, programación, sector y género</t>
  </si>
  <si>
    <t>Egreso de Participantes en Acciones de Capacitación</t>
  </si>
  <si>
    <t>Egresados por Aprobación</t>
  </si>
  <si>
    <t>Cantidad de Acciones de Capacitación</t>
  </si>
  <si>
    <t>Certificados por Aprobación</t>
  </si>
  <si>
    <t>Fuente: SIRECAF</t>
  </si>
  <si>
    <t>M.H.</t>
  </si>
  <si>
    <t>Publico/Privado</t>
  </si>
  <si>
    <t>R. Público</t>
  </si>
  <si>
    <t>Público/Privado</t>
  </si>
  <si>
    <t>Curso: Básico de Técnicas Aduaneras</t>
  </si>
  <si>
    <t>Tipo de Programación</t>
  </si>
  <si>
    <t>Egreso y titulación del período</t>
  </si>
  <si>
    <t>Titulos</t>
  </si>
  <si>
    <t>Ejemplares</t>
  </si>
  <si>
    <t>Curso: Impuesto Sobre la Renta</t>
  </si>
  <si>
    <t>Fecha:</t>
  </si>
  <si>
    <t>Página:</t>
  </si>
  <si>
    <t>Curso-Taller: Procesos Aduaneros basados en la Ley 168-2021</t>
  </si>
  <si>
    <t>MAPRE</t>
  </si>
  <si>
    <t>Curso: Fundamentos del Sistema de Tesorería</t>
  </si>
  <si>
    <t>Curso: Fundamentos del Sistema Nacional de Compras y Contrataciones Públicas</t>
  </si>
  <si>
    <t>Curso-Taller: Elaboración de Pliegos de Condiciones y Rol de Peritos Técnicos</t>
  </si>
  <si>
    <t>Taller: Procesos de Compras y Contrataciones Públicas</t>
  </si>
  <si>
    <t>Especialización: Técnica en Presupuesto Público</t>
  </si>
  <si>
    <t>Curso: Planeamiento Estratégico y su vinculación con la Planeación Operativa</t>
  </si>
  <si>
    <t>Taller: Sistema Electrónico de Compras y Contrataciones Públicas (SECCP)</t>
  </si>
  <si>
    <t>Curso: Gestión de Programas y Proyectos</t>
  </si>
  <si>
    <t>Curso: Excel Avanzado</t>
  </si>
  <si>
    <t>Diplomado: De Compras y Contrataciones Públicas Orientado a Resultados</t>
  </si>
  <si>
    <t>Curso: Fundamentos de Planificación y Gestión de la Inversión Pública del Estado</t>
  </si>
  <si>
    <t>Curso-Taller: Formulación Presupuestaria Orientado a Resultados</t>
  </si>
  <si>
    <t>Curso: Fundamentos del Sistema de Crédito Público</t>
  </si>
  <si>
    <t>FOT-426-14-2025</t>
  </si>
  <si>
    <t>Taller: Actualización Aduanera en Nomenclatura Arancelaría</t>
  </si>
  <si>
    <t>FOT-142-05-2025</t>
  </si>
  <si>
    <t>FOT-426-13-2025</t>
  </si>
  <si>
    <t>Taller: Actualización Aduanera: Aplicaciones Prácticas de los INCOTERMS</t>
  </si>
  <si>
    <t>Taller: Impuesto a las Transferencias de Bienes Industrializados y Servicios (ITBIS)</t>
  </si>
  <si>
    <t>FOT-426-15-2025</t>
  </si>
  <si>
    <t>FOT-162-03-2025</t>
  </si>
  <si>
    <t>Usuarios</t>
  </si>
  <si>
    <t>Visita Koha</t>
  </si>
  <si>
    <t>Contraloria</t>
  </si>
  <si>
    <t>Nota: Información generada por el Departamento Académico en el Departamento de Admisión de Participantes</t>
  </si>
  <si>
    <t>FOT-031-33-2025</t>
  </si>
  <si>
    <t>FOT-031-34-2025</t>
  </si>
  <si>
    <t>FOT-031-35-2025</t>
  </si>
  <si>
    <t>FOT-031-37-2025</t>
  </si>
  <si>
    <t>FOT-031-41-2025</t>
  </si>
  <si>
    <t>FOT-031-38-2025</t>
  </si>
  <si>
    <t>FOT-031-36-2025</t>
  </si>
  <si>
    <t>FOT-031-39-2025</t>
  </si>
  <si>
    <t>FOT-031-40-2025</t>
  </si>
  <si>
    <t>Curso-Taller: Elaboración de Nómina en Entidades Gubernamentales</t>
  </si>
  <si>
    <t>FOT-358-08-2025</t>
  </si>
  <si>
    <t>FOT-358-09-2025</t>
  </si>
  <si>
    <t>FOT-358-10-2025</t>
  </si>
  <si>
    <t>FOT-358-11-2025</t>
  </si>
  <si>
    <t>FOT-288-12-2025</t>
  </si>
  <si>
    <t>FOT-269-04-2025</t>
  </si>
  <si>
    <t>FOT-269-05-2025</t>
  </si>
  <si>
    <t>Diplomado: en Tributación</t>
  </si>
  <si>
    <t>FOT-319-02-2025</t>
  </si>
  <si>
    <t>FOT-142-06-2025</t>
  </si>
  <si>
    <t>FOT-162-04-2025</t>
  </si>
  <si>
    <t>FOT-021-02-2025</t>
  </si>
  <si>
    <t>FOT-426-11-2025</t>
  </si>
  <si>
    <t>Taller: Actualización Aduanera: Valoración aduanera cálculo efectivo de impuestos arancelarios</t>
  </si>
  <si>
    <t>Fuente: Datos obtenidos del MOODLE, CAPGEFI.</t>
  </si>
  <si>
    <t>Solicitantes Admitidos Nuevos</t>
  </si>
  <si>
    <t>Solicitudes de Participantes Nuevos y Reposiciones*</t>
  </si>
  <si>
    <t>Solicitantes Admitidos Reposiciones</t>
  </si>
  <si>
    <r>
      <t xml:space="preserve">Otros </t>
    </r>
    <r>
      <rPr>
        <b/>
        <sz val="8"/>
        <color theme="1"/>
        <rFont val="Calibri"/>
        <family val="2"/>
        <scheme val="minor"/>
      </rPr>
      <t>(Acceso Virtual)</t>
    </r>
  </si>
  <si>
    <t>FOT-031-44-2025</t>
  </si>
  <si>
    <t>FOT-031-45-2025</t>
  </si>
  <si>
    <t>FOT-031-42-2025</t>
  </si>
  <si>
    <t>Diplomado: Planificación y Gestión de Proyectos de Inversión Pública del Estado</t>
  </si>
  <si>
    <t>FOT-031-43-2025</t>
  </si>
  <si>
    <t>FOT-031-46-2025</t>
  </si>
  <si>
    <t>Diplomado: Hacienda e Inversión Pública</t>
  </si>
  <si>
    <t>FOT-288-14-2025</t>
  </si>
  <si>
    <t>FOT-031-47-2025</t>
  </si>
  <si>
    <t>FOC-016-02-2026</t>
  </si>
  <si>
    <t>FOC-016-03-2026</t>
  </si>
  <si>
    <t>Ministerio de Hacienda y Economía</t>
  </si>
  <si>
    <t>Reposiciones Admitidas por Código Agrupado y Estrategias Educativas</t>
  </si>
  <si>
    <t>Subtotal*</t>
  </si>
  <si>
    <t>Subtotal Sector MHE y sus Dependencias*</t>
  </si>
  <si>
    <t>Subtotal Resto del Sector Público*</t>
  </si>
  <si>
    <t>Subtotal Sector Privado*</t>
  </si>
  <si>
    <t>Nota: Información generada por el Departamento Académico en las áreas de Diseño Curricular y Docente y de Gestión de Coordinación</t>
  </si>
  <si>
    <t>Curso-Taller: Macroeconomía Práctica y Gestión Fiscal</t>
  </si>
  <si>
    <t>Diplomado: Compras y Contrataciones Públicas Orientado a Resultados</t>
  </si>
  <si>
    <t>Diplomado: En Planificación Estratégica en la Gestión Pública</t>
  </si>
  <si>
    <t>Diplomado: Contabilidad Gubernamental</t>
  </si>
  <si>
    <t>Socialización: Implementación efectiva de la Ley 47-25 y su Reglamento 52-26</t>
  </si>
  <si>
    <t>Taller: Introductorio de los Fundamentos de Alianzas Público Privadas</t>
  </si>
  <si>
    <t>Taller: Metodología para la elaboración y uso de la carpeta de planificación docente</t>
  </si>
  <si>
    <t>FOT-031-06-2026</t>
  </si>
  <si>
    <t>FOT-031-07-2026</t>
  </si>
  <si>
    <t>FOT-031-10-2026</t>
  </si>
  <si>
    <t>FOT-031-08-2026</t>
  </si>
  <si>
    <t>FOT-031-11-2026</t>
  </si>
  <si>
    <t>FOT-031-12-2026</t>
  </si>
  <si>
    <t>FOT-097-04-2026</t>
  </si>
  <si>
    <t>FOT-440-01-2026</t>
  </si>
  <si>
    <t>FOT-462-01-2026</t>
  </si>
  <si>
    <t>FOT-390-13-2026</t>
  </si>
  <si>
    <t>FOT-390-06-2026</t>
  </si>
  <si>
    <t>FOT-390-05-2026</t>
  </si>
  <si>
    <t>FOT-390-12-2026</t>
  </si>
  <si>
    <t>FOT-390-04-2026</t>
  </si>
  <si>
    <t>FOT-390-11-2026</t>
  </si>
  <si>
    <t>FOT-390-03-2026</t>
  </si>
  <si>
    <t>FOT-022-01-2026</t>
  </si>
  <si>
    <t>FOT-127-01-2026</t>
  </si>
  <si>
    <t>FOT-128-02-2026</t>
  </si>
  <si>
    <t>FOT-242-03-2026</t>
  </si>
  <si>
    <t>FOA-150-01-2026</t>
  </si>
  <si>
    <t>FOT-204-02-2026</t>
  </si>
  <si>
    <t>FOT-125-01-2026</t>
  </si>
  <si>
    <t>FOT-126-03-2026</t>
  </si>
  <si>
    <t>FOT-130-02-2026</t>
  </si>
  <si>
    <t>FOT-125-07-2026</t>
  </si>
  <si>
    <t>FOT-125-04-2026</t>
  </si>
  <si>
    <t>FOT-125-08-2026</t>
  </si>
  <si>
    <t>FOT-124-03-2026</t>
  </si>
  <si>
    <t>FOT-125-05-2026</t>
  </si>
  <si>
    <t>FOT-288-05-2026</t>
  </si>
  <si>
    <t>FOT-319-01-2026</t>
  </si>
  <si>
    <t>FOT-426-05-2026</t>
  </si>
  <si>
    <t>FOT-444-01-2026</t>
  </si>
  <si>
    <t>FOT-269-04-2026</t>
  </si>
  <si>
    <t>FOT-269-05-2026</t>
  </si>
  <si>
    <t>FOT-358-03-2026</t>
  </si>
  <si>
    <t>FOT-426-04-2026</t>
  </si>
  <si>
    <t>FOT-319-02-2026</t>
  </si>
  <si>
    <t>FOT-269-03-2026</t>
  </si>
  <si>
    <t>FOT-461-03-2026</t>
  </si>
  <si>
    <t>FOT-461-05-2026</t>
  </si>
  <si>
    <t>FOT-461-04-2026</t>
  </si>
  <si>
    <t>FOT-107-05-2026</t>
  </si>
  <si>
    <t>FOT-107-06-2026</t>
  </si>
  <si>
    <t>FOT-157-05-2026</t>
  </si>
  <si>
    <t>FOT-157-06-2026</t>
  </si>
  <si>
    <t>FOC-015-02-2026</t>
  </si>
  <si>
    <t>FOC-016-05-2026</t>
  </si>
  <si>
    <t>FOT-463-01-2026</t>
  </si>
  <si>
    <t>FOT-382-04-2026</t>
  </si>
  <si>
    <t>FOT-382-03-2026</t>
  </si>
  <si>
    <t>FOA-153-02-2026</t>
  </si>
  <si>
    <t>FOA-153-01-2026</t>
  </si>
  <si>
    <t>FOT-394-04-2026</t>
  </si>
  <si>
    <t>Taller: Metodología del Marco Lógico</t>
  </si>
  <si>
    <t>FOT-031-01-2026</t>
  </si>
  <si>
    <t>FOT-107-01-2026</t>
  </si>
  <si>
    <t>FOT-124-01-2026</t>
  </si>
  <si>
    <t>FOT-157-01-2026</t>
  </si>
  <si>
    <t>FOT-426-01-2026</t>
  </si>
  <si>
    <t>FOT-394-02-2026</t>
  </si>
  <si>
    <t>FOC-016-01-2026</t>
  </si>
  <si>
    <t>FOT-382-01-2026</t>
  </si>
  <si>
    <t>FOT-269-01-2026</t>
  </si>
  <si>
    <t>FOC-015-01-2026</t>
  </si>
  <si>
    <t>FOT-126-01-2026</t>
  </si>
  <si>
    <t>FOT-288-01-2026</t>
  </si>
  <si>
    <t>FOT-031-02-2026</t>
  </si>
  <si>
    <t>FOT-418-01-2026</t>
  </si>
  <si>
    <t>FOT-390-01-2026</t>
  </si>
  <si>
    <t>FOT-331-01-2026</t>
  </si>
  <si>
    <t>FOT-426-02-2026</t>
  </si>
  <si>
    <t>FOT-394-03-2026</t>
  </si>
  <si>
    <t>FOT-097-01-2026</t>
  </si>
  <si>
    <t>FOT-124-02-2026</t>
  </si>
  <si>
    <t>FOT-288-02-2026</t>
  </si>
  <si>
    <t>FOT-358-01-2026</t>
  </si>
  <si>
    <t>FOT-125-02-2026</t>
  </si>
  <si>
    <t>FOT-107-02-2026</t>
  </si>
  <si>
    <t>FOT-097-02-2026</t>
  </si>
  <si>
    <t>FOT-213-01-2026</t>
  </si>
  <si>
    <t>FOT-426-03-2026</t>
  </si>
  <si>
    <t>FOT-461-01-2026</t>
  </si>
  <si>
    <t>FOA-062-01-2026</t>
  </si>
  <si>
    <t>FOT-384-01-2026</t>
  </si>
  <si>
    <t>FOT-162-02-2026</t>
  </si>
  <si>
    <t>FOT-461-02-2026</t>
  </si>
  <si>
    <t>FOT-157-02-2026</t>
  </si>
  <si>
    <t>FOT-269-02-2026</t>
  </si>
  <si>
    <t>FOT-128-01-2026</t>
  </si>
  <si>
    <t>FOT-204-01-2026</t>
  </si>
  <si>
    <t>FOT-242-02-2026</t>
  </si>
  <si>
    <t>FOT-142-01-2026</t>
  </si>
  <si>
    <t>FOT-459-01-2026</t>
  </si>
  <si>
    <t>FOT-157-03-2026</t>
  </si>
  <si>
    <t>FOT-107-03-2026</t>
  </si>
  <si>
    <t>FOT-031-03-2026</t>
  </si>
  <si>
    <t>FOT-097-03-2026</t>
  </si>
  <si>
    <t>FOT-126-02-2026</t>
  </si>
  <si>
    <t>FOC-014-01-2026</t>
  </si>
  <si>
    <t>FOT-130-01-2026</t>
  </si>
  <si>
    <t>FOT-162-01-2026</t>
  </si>
  <si>
    <t>FOT-242-01-2026</t>
  </si>
  <si>
    <t>FOT-358-02-2026</t>
  </si>
  <si>
    <t>FOT-107-04-2026</t>
  </si>
  <si>
    <t>FOT-031-05-2026</t>
  </si>
  <si>
    <t>FOT-288-04-2026</t>
  </si>
  <si>
    <t>FOT-390-02-2026</t>
  </si>
  <si>
    <t>FOT-157-04-2026</t>
  </si>
  <si>
    <t>FOT-031-04-2026</t>
  </si>
  <si>
    <t>FOC-016-04-2026</t>
  </si>
  <si>
    <t>FOT-142-02-2026</t>
  </si>
  <si>
    <t>FOT-288-03-2026</t>
  </si>
  <si>
    <t>Total Horas Admitidas</t>
  </si>
  <si>
    <t>Departamento de Admisión de Participantes</t>
  </si>
  <si>
    <t>Trimestre</t>
  </si>
  <si>
    <t>Temática</t>
  </si>
  <si>
    <t>Código por Curso</t>
  </si>
  <si>
    <t>Valoración Aduanera</t>
  </si>
  <si>
    <t>Legislación Aduanera</t>
  </si>
  <si>
    <t>Nomenclatura Arancelaria</t>
  </si>
  <si>
    <t>Informática Aduanera</t>
  </si>
  <si>
    <t>Verificación y Aforo</t>
  </si>
  <si>
    <t>Diplomado de Compras y Contrataciones Públicas Orientado a Resultados</t>
  </si>
  <si>
    <t xml:space="preserve"> Fundamentos del Sistema Nacional de Compras y Contrataciones Públicas</t>
  </si>
  <si>
    <t>Elaboración de Pliegos de Condiciones y Rol de Peritos Técnicos</t>
  </si>
  <si>
    <t>Gestión del Proceso de Licitación Pública Nacional</t>
  </si>
  <si>
    <t>Gestión y Elaboración del Plan Anual de Compras y Contrataciones (PACC)</t>
  </si>
  <si>
    <t>Negociación</t>
  </si>
  <si>
    <t>Sistema Electrónico de Compras y Contrataciones Públicas (SECCP)</t>
  </si>
  <si>
    <t>Diplomado en Contabilidad Gubernamental</t>
  </si>
  <si>
    <t>Integración del Sistema de Contabilidad Gubernamental</t>
  </si>
  <si>
    <t>Normas Internacionales de Contabilidad del Sector Público (NICSP)</t>
  </si>
  <si>
    <t>Reseña Histórica y Marco Legal</t>
  </si>
  <si>
    <t>Estructura de la Consolidación de los Estados Financieros</t>
  </si>
  <si>
    <t>Diplomado en Hacienda e Inversión Pública</t>
  </si>
  <si>
    <t>Fundamentos del Sistema de Presupuesto Público</t>
  </si>
  <si>
    <t>Introducción a la Administración Financiera del Estado</t>
  </si>
  <si>
    <t>Fundamentos del Sistema de Crédito Público</t>
  </si>
  <si>
    <t>Fundamentos del Sistema de Tesorería</t>
  </si>
  <si>
    <t>Fundamentos del Sistema Nacional de Control Interno</t>
  </si>
  <si>
    <t xml:space="preserve"> Fundamentos del Sistema de Contabilidad Gubernamental</t>
  </si>
  <si>
    <t>Diplomado en Planificación y Gestión de Proyectos de Inversión Pública del Estado</t>
  </si>
  <si>
    <t>El Ciclo de Vida de un Proyecto</t>
  </si>
  <si>
    <t>El Sistema Nacional de Planificación e Inversión Pública en la República</t>
  </si>
  <si>
    <t>Estudios Previos</t>
  </si>
  <si>
    <t>El Sistema Nacional de Planificación e Inversión Pública del Estado</t>
  </si>
  <si>
    <t>Administración y Gestión del Proyecto</t>
  </si>
  <si>
    <t>Especialización Técnica en Presupuesto Público</t>
  </si>
  <si>
    <t>Procesos Presupuestarios y sus Principales Elementos</t>
  </si>
  <si>
    <t>Especialización Técnica en Tesorería</t>
  </si>
  <si>
    <t xml:space="preserve"> Introductorio a la Organización Administrativa y Financiera del Estado</t>
  </si>
  <si>
    <t>Fundamentos del Sistema Nacional de Tesorería</t>
  </si>
  <si>
    <t>Gestión de Ingresos y Administración de Cuentas</t>
  </si>
  <si>
    <t>Sistema de Cuenta Única del Tesoro</t>
  </si>
  <si>
    <t>Primer Trimestre 2026</t>
  </si>
  <si>
    <t>Departamento Académico</t>
  </si>
  <si>
    <t>Cantidad de Participantes Admitidos</t>
  </si>
  <si>
    <t>Módulo de Reposición</t>
  </si>
  <si>
    <r>
      <rPr>
        <b/>
        <sz val="7.5"/>
        <rFont val="Arial"/>
        <family val="2"/>
      </rPr>
      <t>Sexo</t>
    </r>
  </si>
  <si>
    <r>
      <rPr>
        <sz val="8"/>
        <rFont val="Arial MT"/>
        <family val="2"/>
      </rPr>
      <t>Curso-Modular:</t>
    </r>
    <r>
      <rPr>
        <sz val="8"/>
        <rFont val="Times New Roman"/>
        <family val="1"/>
      </rPr>
      <t xml:space="preserve"> </t>
    </r>
    <r>
      <rPr>
        <sz val="8"/>
        <rFont val="Arial MT"/>
        <family val="2"/>
      </rPr>
      <t>Básico</t>
    </r>
    <r>
      <rPr>
        <sz val="8"/>
        <rFont val="Times New Roman"/>
        <family val="1"/>
      </rPr>
      <t xml:space="preserve"> </t>
    </r>
    <r>
      <rPr>
        <sz val="8"/>
        <rFont val="Arial MT"/>
        <family val="2"/>
      </rPr>
      <t>de</t>
    </r>
    <r>
      <rPr>
        <sz val="8"/>
        <rFont val="Times New Roman"/>
        <family val="1"/>
      </rPr>
      <t xml:space="preserve"> </t>
    </r>
    <r>
      <rPr>
        <sz val="8"/>
        <rFont val="Arial MT"/>
        <family val="2"/>
      </rPr>
      <t>Técnicas</t>
    </r>
    <r>
      <rPr>
        <sz val="8"/>
        <rFont val="Times New Roman"/>
        <family val="1"/>
      </rPr>
      <t xml:space="preserve"> </t>
    </r>
    <r>
      <rPr>
        <sz val="8"/>
        <rFont val="Arial MT"/>
        <family val="2"/>
      </rPr>
      <t>Aduaneras</t>
    </r>
  </si>
  <si>
    <r>
      <rPr>
        <sz val="8"/>
        <rFont val="Arial MT"/>
        <family val="2"/>
      </rPr>
      <t>FOT-031-01-2026</t>
    </r>
  </si>
  <si>
    <r>
      <rPr>
        <sz val="8"/>
        <rFont val="Arial MT"/>
        <family val="2"/>
      </rPr>
      <t>FOT-031-02-2026</t>
    </r>
  </si>
  <si>
    <r>
      <rPr>
        <sz val="8"/>
        <rFont val="Arial MT"/>
        <family val="2"/>
      </rPr>
      <t>FOT-031-03-2026</t>
    </r>
  </si>
  <si>
    <r>
      <rPr>
        <sz val="8"/>
        <rFont val="Arial MT"/>
        <family val="2"/>
      </rPr>
      <t>FOT-031-04-2026</t>
    </r>
  </si>
  <si>
    <r>
      <rPr>
        <sz val="8"/>
        <rFont val="Arial MT"/>
        <family val="2"/>
      </rPr>
      <t>FOT-031-05-2026</t>
    </r>
  </si>
  <si>
    <r>
      <rPr>
        <sz val="8"/>
        <rFont val="Arial MT"/>
        <family val="2"/>
      </rPr>
      <t>Curso-Taller:</t>
    </r>
    <r>
      <rPr>
        <sz val="8"/>
        <rFont val="Times New Roman"/>
        <family val="1"/>
      </rPr>
      <t xml:space="preserve"> </t>
    </r>
    <r>
      <rPr>
        <sz val="8"/>
        <rFont val="Arial MT"/>
        <family val="2"/>
      </rPr>
      <t>Básico</t>
    </r>
    <r>
      <rPr>
        <sz val="8"/>
        <rFont val="Times New Roman"/>
        <family val="1"/>
      </rPr>
      <t xml:space="preserve"> </t>
    </r>
    <r>
      <rPr>
        <sz val="8"/>
        <rFont val="Arial MT"/>
        <family val="2"/>
      </rPr>
      <t>de</t>
    </r>
    <r>
      <rPr>
        <sz val="8"/>
        <rFont val="Times New Roman"/>
        <family val="1"/>
      </rPr>
      <t xml:space="preserve"> </t>
    </r>
    <r>
      <rPr>
        <sz val="8"/>
        <rFont val="Arial MT"/>
        <family val="2"/>
      </rPr>
      <t>Excel</t>
    </r>
  </si>
  <si>
    <r>
      <rPr>
        <sz val="8"/>
        <rFont val="Arial MT"/>
        <family val="2"/>
      </rPr>
      <t>FOA-062-01-2026</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</si>
  <si>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Nómina</t>
    </r>
    <r>
      <rPr>
        <sz val="8"/>
        <rFont val="Times New Roman"/>
        <family val="1"/>
      </rPr>
      <t xml:space="preserve"> </t>
    </r>
    <r>
      <rPr>
        <sz val="8"/>
        <rFont val="Arial MT"/>
        <family val="2"/>
      </rPr>
      <t>en</t>
    </r>
    <r>
      <rPr>
        <sz val="8"/>
        <rFont val="Times New Roman"/>
        <family val="1"/>
      </rPr>
      <t xml:space="preserve"> </t>
    </r>
    <r>
      <rPr>
        <sz val="8"/>
        <rFont val="Arial MT"/>
        <family val="2"/>
      </rPr>
      <t>Entidades</t>
    </r>
    <r>
      <rPr>
        <sz val="8"/>
        <rFont val="Times New Roman"/>
        <family val="1"/>
      </rPr>
      <t xml:space="preserve"> </t>
    </r>
    <r>
      <rPr>
        <sz val="8"/>
        <rFont val="Arial MT"/>
        <family val="2"/>
      </rPr>
      <t>Gubernamentales</t>
    </r>
  </si>
  <si>
    <r>
      <rPr>
        <sz val="8"/>
        <rFont val="Arial MT"/>
        <family val="2"/>
      </rPr>
      <t>FOT-384-01-2026</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</si>
  <si>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Pliegos</t>
    </r>
    <r>
      <rPr>
        <sz val="8"/>
        <rFont val="Times New Roman"/>
        <family val="1"/>
      </rPr>
      <t xml:space="preserve"> </t>
    </r>
    <r>
      <rPr>
        <sz val="8"/>
        <rFont val="Arial MT"/>
        <family val="2"/>
      </rPr>
      <t>de</t>
    </r>
    <r>
      <rPr>
        <sz val="8"/>
        <rFont val="Times New Roman"/>
        <family val="1"/>
      </rPr>
      <t xml:space="preserve"> </t>
    </r>
    <r>
      <rPr>
        <sz val="8"/>
        <rFont val="Arial MT"/>
        <family val="2"/>
      </rPr>
      <t>Condiciones</t>
    </r>
    <r>
      <rPr>
        <sz val="8"/>
        <rFont val="Times New Roman"/>
        <family val="1"/>
      </rPr>
      <t xml:space="preserve"> </t>
    </r>
    <r>
      <rPr>
        <sz val="8"/>
        <rFont val="Arial MT"/>
        <family val="2"/>
      </rPr>
      <t>y</t>
    </r>
    <r>
      <rPr>
        <sz val="8"/>
        <rFont val="Times New Roman"/>
        <family val="1"/>
      </rPr>
      <t xml:space="preserve"> </t>
    </r>
    <r>
      <rPr>
        <sz val="8"/>
        <rFont val="Arial MT"/>
        <family val="2"/>
      </rPr>
      <t>Rol</t>
    </r>
    <r>
      <rPr>
        <sz val="8"/>
        <rFont val="Times New Roman"/>
        <family val="1"/>
      </rPr>
      <t xml:space="preserve"> </t>
    </r>
    <r>
      <rPr>
        <sz val="8"/>
        <rFont val="Arial MT"/>
        <family val="2"/>
      </rPr>
      <t>de</t>
    </r>
    <r>
      <rPr>
        <sz val="8"/>
        <rFont val="Times New Roman"/>
        <family val="1"/>
      </rPr>
      <t xml:space="preserve"> </t>
    </r>
    <r>
      <rPr>
        <sz val="8"/>
        <rFont val="Arial MT"/>
        <family val="2"/>
      </rPr>
      <t>Peritos</t>
    </r>
    <r>
      <rPr>
        <sz val="8"/>
        <rFont val="Times New Roman"/>
        <family val="1"/>
      </rPr>
      <t xml:space="preserve"> </t>
    </r>
    <r>
      <rPr>
        <sz val="8"/>
        <rFont val="Arial MT"/>
        <family val="2"/>
      </rPr>
      <t>Técnicos</t>
    </r>
  </si>
  <si>
    <r>
      <rPr>
        <sz val="8"/>
        <rFont val="Arial MT"/>
        <family val="2"/>
      </rPr>
      <t>FOT-390-01-2026</t>
    </r>
  </si>
  <si>
    <r>
      <rPr>
        <sz val="8"/>
        <rFont val="Arial MT"/>
        <family val="2"/>
      </rPr>
      <t>FOT-390-02-2026</t>
    </r>
  </si>
  <si>
    <r>
      <rPr>
        <sz val="8"/>
        <rFont val="Arial MT"/>
        <family val="2"/>
      </rPr>
      <t>FOT-390-03-2026</t>
    </r>
  </si>
  <si>
    <r>
      <rPr>
        <sz val="8"/>
        <rFont val="Arial MT"/>
        <family val="2"/>
      </rPr>
      <t>FOT-390-13-2026</t>
    </r>
  </si>
  <si>
    <r>
      <rPr>
        <sz val="8"/>
        <rFont val="Arial MT"/>
        <family val="2"/>
      </rPr>
      <t>Curso-Taller:</t>
    </r>
    <r>
      <rPr>
        <sz val="8"/>
        <rFont val="Times New Roman"/>
        <family val="1"/>
      </rPr>
      <t xml:space="preserve"> </t>
    </r>
    <r>
      <rPr>
        <sz val="8"/>
        <rFont val="Arial MT"/>
        <family val="2"/>
      </rPr>
      <t>Formulación</t>
    </r>
    <r>
      <rPr>
        <sz val="8"/>
        <rFont val="Times New Roman"/>
        <family val="1"/>
      </rPr>
      <t xml:space="preserve"> </t>
    </r>
    <r>
      <rPr>
        <sz val="8"/>
        <rFont val="Arial MT"/>
        <family val="2"/>
      </rPr>
      <t>Presupuestaria</t>
    </r>
    <r>
      <rPr>
        <sz val="8"/>
        <rFont val="Times New Roman"/>
        <family val="1"/>
      </rPr>
      <t xml:space="preserve"> </t>
    </r>
    <r>
      <rPr>
        <sz val="8"/>
        <rFont val="Arial MT"/>
        <family val="2"/>
      </rPr>
      <t>Orientado</t>
    </r>
    <r>
      <rPr>
        <sz val="8"/>
        <rFont val="Times New Roman"/>
        <family val="1"/>
      </rPr>
      <t xml:space="preserve"> </t>
    </r>
    <r>
      <rPr>
        <sz val="8"/>
        <rFont val="Arial MT"/>
        <family val="2"/>
      </rPr>
      <t>a</t>
    </r>
    <r>
      <rPr>
        <sz val="8"/>
        <rFont val="Times New Roman"/>
        <family val="1"/>
      </rPr>
      <t xml:space="preserve"> </t>
    </r>
    <r>
      <rPr>
        <sz val="8"/>
        <rFont val="Arial MT"/>
        <family val="2"/>
      </rPr>
      <t>Resultados</t>
    </r>
  </si>
  <si>
    <r>
      <rPr>
        <sz val="8"/>
        <rFont val="Arial MT"/>
        <family val="2"/>
      </rPr>
      <t>FOT-097-01-2026</t>
    </r>
  </si>
  <si>
    <r>
      <rPr>
        <sz val="8"/>
        <rFont val="Arial MT"/>
        <family val="2"/>
      </rPr>
      <t>FOT-097-03-2026</t>
    </r>
  </si>
  <si>
    <r>
      <rPr>
        <sz val="8"/>
        <rFont val="Arial MT"/>
        <family val="2"/>
      </rPr>
      <t>Curso-Taller:</t>
    </r>
    <r>
      <rPr>
        <sz val="8"/>
        <rFont val="Times New Roman"/>
        <family val="1"/>
      </rPr>
      <t xml:space="preserve"> </t>
    </r>
    <r>
      <rPr>
        <sz val="8"/>
        <rFont val="Arial MT"/>
        <family val="2"/>
      </rPr>
      <t>Gestión</t>
    </r>
    <r>
      <rPr>
        <sz val="8"/>
        <rFont val="Times New Roman"/>
        <family val="1"/>
      </rPr>
      <t xml:space="preserve"> </t>
    </r>
    <r>
      <rPr>
        <sz val="8"/>
        <rFont val="Arial MT"/>
        <family val="2"/>
      </rPr>
      <t>del</t>
    </r>
    <r>
      <rPr>
        <sz val="8"/>
        <rFont val="Times New Roman"/>
        <family val="1"/>
      </rPr>
      <t xml:space="preserve"> </t>
    </r>
    <r>
      <rPr>
        <sz val="8"/>
        <rFont val="Arial MT"/>
        <family val="2"/>
      </rPr>
      <t>Proceso</t>
    </r>
    <r>
      <rPr>
        <sz val="8"/>
        <rFont val="Times New Roman"/>
        <family val="1"/>
      </rPr>
      <t xml:space="preserve"> </t>
    </r>
    <r>
      <rPr>
        <sz val="8"/>
        <rFont val="Arial MT"/>
        <family val="2"/>
      </rPr>
      <t>de</t>
    </r>
    <r>
      <rPr>
        <sz val="8"/>
        <rFont val="Times New Roman"/>
        <family val="1"/>
      </rPr>
      <t xml:space="preserve"> </t>
    </r>
    <r>
      <rPr>
        <sz val="8"/>
        <rFont val="Arial MT"/>
        <family val="2"/>
      </rPr>
      <t>Licitación</t>
    </r>
    <r>
      <rPr>
        <sz val="8"/>
        <rFont val="Times New Roman"/>
        <family val="1"/>
      </rPr>
      <t xml:space="preserve"> </t>
    </r>
    <r>
      <rPr>
        <sz val="8"/>
        <rFont val="Arial MT"/>
        <family val="2"/>
      </rPr>
      <t>Pública</t>
    </r>
    <r>
      <rPr>
        <sz val="8"/>
        <rFont val="Times New Roman"/>
        <family val="1"/>
      </rPr>
      <t xml:space="preserve"> </t>
    </r>
    <r>
      <rPr>
        <sz val="8"/>
        <rFont val="Arial MT"/>
        <family val="2"/>
      </rPr>
      <t>Nacional</t>
    </r>
  </si>
  <si>
    <r>
      <rPr>
        <sz val="8"/>
        <rFont val="Arial MT"/>
        <family val="2"/>
      </rPr>
      <t>FOT-331-01-2026</t>
    </r>
  </si>
  <si>
    <r>
      <rPr>
        <sz val="8"/>
        <rFont val="Arial MT"/>
        <family val="2"/>
      </rPr>
      <t>Curso-Taller:</t>
    </r>
    <r>
      <rPr>
        <sz val="8"/>
        <rFont val="Times New Roman"/>
        <family val="1"/>
      </rPr>
      <t xml:space="preserve"> </t>
    </r>
    <r>
      <rPr>
        <sz val="8"/>
        <rFont val="Arial MT"/>
        <family val="2"/>
      </rPr>
      <t>Gestión</t>
    </r>
    <r>
      <rPr>
        <sz val="8"/>
        <rFont val="Times New Roman"/>
        <family val="1"/>
      </rPr>
      <t xml:space="preserve"> </t>
    </r>
    <r>
      <rPr>
        <sz val="8"/>
        <rFont val="Arial MT"/>
        <family val="2"/>
      </rPr>
      <t>y</t>
    </r>
    <r>
      <rPr>
        <sz val="8"/>
        <rFont val="Times New Roman"/>
        <family val="1"/>
      </rPr>
      <t xml:space="preserve"> </t>
    </r>
    <r>
      <rPr>
        <sz val="8"/>
        <rFont val="Arial MT"/>
        <family val="2"/>
      </rPr>
      <t>Elaboración</t>
    </r>
    <r>
      <rPr>
        <sz val="8"/>
        <rFont val="Times New Roman"/>
        <family val="1"/>
      </rPr>
      <t xml:space="preserve"> </t>
    </r>
    <r>
      <rPr>
        <sz val="8"/>
        <rFont val="Arial MT"/>
        <family val="2"/>
      </rPr>
      <t>del</t>
    </r>
    <r>
      <rPr>
        <sz val="8"/>
        <rFont val="Times New Roman"/>
        <family val="1"/>
      </rPr>
      <t xml:space="preserve"> </t>
    </r>
    <r>
      <rPr>
        <sz val="8"/>
        <rFont val="Arial MT"/>
        <family val="2"/>
      </rPr>
      <t>Plan</t>
    </r>
    <r>
      <rPr>
        <sz val="8"/>
        <rFont val="Times New Roman"/>
        <family val="1"/>
      </rPr>
      <t xml:space="preserve"> </t>
    </r>
    <r>
      <rPr>
        <sz val="8"/>
        <rFont val="Arial MT"/>
        <family val="2"/>
      </rPr>
      <t>Anual</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(PACC)</t>
    </r>
  </si>
  <si>
    <r>
      <rPr>
        <sz val="8"/>
        <rFont val="Arial MT"/>
        <family val="2"/>
      </rPr>
      <t>FOT-418-01-2026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</si>
  <si>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t>
    </r>
    <r>
      <rPr>
        <sz val="8"/>
        <rFont val="Times New Roman"/>
        <family val="1"/>
      </rPr>
      <t xml:space="preserve"> </t>
    </r>
    <r>
      <rPr>
        <sz val="8"/>
        <rFont val="Arial MT"/>
        <family val="2"/>
      </rPr>
      <t>Planificación</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</si>
  <si>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FOT-242-01-2026</t>
    </r>
  </si>
  <si>
    <r>
      <rPr>
        <sz val="8"/>
        <rFont val="Arial MT"/>
        <family val="2"/>
      </rPr>
      <t>FOT-242-02-2026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</si>
  <si>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Contabilidad</t>
    </r>
    <r>
      <rPr>
        <sz val="8"/>
        <rFont val="Times New Roman"/>
        <family val="1"/>
      </rPr>
      <t xml:space="preserve"> </t>
    </r>
    <r>
      <rPr>
        <sz val="8"/>
        <rFont val="Arial MT"/>
        <family val="2"/>
      </rPr>
      <t>Gubernamental</t>
    </r>
  </si>
  <si>
    <r>
      <rPr>
        <sz val="8"/>
        <rFont val="Arial MT"/>
        <family val="2"/>
      </rPr>
      <t>FOT-126-01-2026</t>
    </r>
  </si>
  <si>
    <r>
      <rPr>
        <sz val="8"/>
        <rFont val="Arial MT"/>
        <family val="2"/>
      </rPr>
      <t>FOT-126-02-2026</t>
    </r>
  </si>
  <si>
    <r>
      <rPr>
        <sz val="8"/>
        <rFont val="Arial MT"/>
        <family val="2"/>
      </rPr>
      <t>FOT-126-03-2026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</si>
  <si>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Crédito</t>
    </r>
    <r>
      <rPr>
        <sz val="8"/>
        <rFont val="Times New Roman"/>
        <family val="1"/>
      </rPr>
      <t xml:space="preserve"> </t>
    </r>
    <r>
      <rPr>
        <sz val="8"/>
        <rFont val="Arial MT"/>
        <family val="2"/>
      </rPr>
      <t>Público</t>
    </r>
  </si>
  <si>
    <r>
      <rPr>
        <sz val="8"/>
        <rFont val="Arial MT"/>
        <family val="2"/>
      </rPr>
      <t>FOT-127-01-2026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</si>
  <si>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Presupuesto</t>
    </r>
    <r>
      <rPr>
        <sz val="8"/>
        <rFont val="Times New Roman"/>
        <family val="1"/>
      </rPr>
      <t xml:space="preserve"> </t>
    </r>
    <r>
      <rPr>
        <sz val="8"/>
        <rFont val="Arial MT"/>
        <family val="2"/>
      </rPr>
      <t>Público</t>
    </r>
  </si>
  <si>
    <r>
      <rPr>
        <sz val="8"/>
        <rFont val="Arial MT"/>
        <family val="2"/>
      </rPr>
      <t>FOT-128-01-2026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</si>
  <si>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Tesorería</t>
    </r>
  </si>
  <si>
    <r>
      <rPr>
        <sz val="8"/>
        <rFont val="Arial MT"/>
        <family val="2"/>
      </rPr>
      <t>FOT-130-01-2026</t>
    </r>
  </si>
  <si>
    <r>
      <rPr>
        <sz val="8"/>
        <rFont val="Arial MT"/>
        <family val="2"/>
      </rPr>
      <t>FOT-130-02-2026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</si>
  <si>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Nacional</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</si>
  <si>
    <r>
      <rPr>
        <sz val="8"/>
        <rFont val="Arial MT"/>
        <family val="2"/>
      </rPr>
      <t>FOT-125-02-2026</t>
    </r>
  </si>
  <si>
    <r>
      <rPr>
        <sz val="8"/>
        <rFont val="Arial MT"/>
        <family val="2"/>
      </rPr>
      <t>Curso:</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Programas</t>
    </r>
    <r>
      <rPr>
        <sz val="8"/>
        <rFont val="Times New Roman"/>
        <family val="1"/>
      </rPr>
      <t xml:space="preserve"> </t>
    </r>
    <r>
      <rPr>
        <sz val="8"/>
        <rFont val="Arial MT"/>
        <family val="2"/>
      </rPr>
      <t>y</t>
    </r>
    <r>
      <rPr>
        <sz val="8"/>
        <rFont val="Times New Roman"/>
        <family val="1"/>
      </rPr>
      <t xml:space="preserve"> </t>
    </r>
    <r>
      <rPr>
        <sz val="8"/>
        <rFont val="Arial MT"/>
        <family val="2"/>
      </rPr>
      <t>Proyectos</t>
    </r>
  </si>
  <si>
    <r>
      <rPr>
        <sz val="8"/>
        <rFont val="Arial MT"/>
        <family val="2"/>
      </rPr>
      <t>FOT-213-01-2026</t>
    </r>
  </si>
  <si>
    <r>
      <rPr>
        <sz val="8"/>
        <rFont val="Arial MT"/>
        <family val="2"/>
      </rPr>
      <t>Curso:</t>
    </r>
    <r>
      <rPr>
        <sz val="8"/>
        <rFont val="Times New Roman"/>
        <family val="1"/>
      </rPr>
      <t xml:space="preserve"> </t>
    </r>
    <r>
      <rPr>
        <sz val="8"/>
        <rFont val="Arial MT"/>
        <family val="2"/>
      </rPr>
      <t>Introducción</t>
    </r>
    <r>
      <rPr>
        <sz val="8"/>
        <rFont val="Times New Roman"/>
        <family val="1"/>
      </rPr>
      <t xml:space="preserve"> </t>
    </r>
    <r>
      <rPr>
        <sz val="8"/>
        <rFont val="Arial MT"/>
        <family val="2"/>
      </rPr>
      <t>a</t>
    </r>
    <r>
      <rPr>
        <sz val="8"/>
        <rFont val="Times New Roman"/>
        <family val="1"/>
      </rPr>
      <t xml:space="preserve"> </t>
    </r>
    <r>
      <rPr>
        <sz val="8"/>
        <rFont val="Arial MT"/>
        <family val="2"/>
      </rPr>
      <t>la</t>
    </r>
    <r>
      <rPr>
        <sz val="8"/>
        <rFont val="Times New Roman"/>
        <family val="1"/>
      </rPr>
      <t xml:space="preserve"> </t>
    </r>
    <r>
      <rPr>
        <sz val="8"/>
        <rFont val="Arial MT"/>
        <family val="2"/>
      </rPr>
      <t>Administración</t>
    </r>
    <r>
      <rPr>
        <sz val="8"/>
        <rFont val="Times New Roman"/>
        <family val="1"/>
      </rPr>
      <t xml:space="preserve"> </t>
    </r>
    <r>
      <rPr>
        <sz val="8"/>
        <rFont val="Arial MT"/>
        <family val="2"/>
      </rPr>
      <t>Financiera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</si>
  <si>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FOT-124-01-2026</t>
    </r>
  </si>
  <si>
    <r>
      <rPr>
        <sz val="8"/>
        <rFont val="Arial MT"/>
        <family val="2"/>
      </rPr>
      <t>FOT-124-02-2026</t>
    </r>
  </si>
  <si>
    <r>
      <rPr>
        <sz val="8"/>
        <rFont val="Arial MT"/>
        <family val="2"/>
      </rPr>
      <t>FOT-124-03-2026</t>
    </r>
  </si>
  <si>
    <r>
      <rPr>
        <sz val="8"/>
        <rFont val="Arial MT"/>
        <family val="2"/>
      </rPr>
      <t>Curso:</t>
    </r>
    <r>
      <rPr>
        <sz val="8"/>
        <rFont val="Times New Roman"/>
        <family val="1"/>
      </rPr>
      <t xml:space="preserve"> </t>
    </r>
    <r>
      <rPr>
        <sz val="8"/>
        <rFont val="Arial MT"/>
        <family val="2"/>
      </rPr>
      <t>Planeamiento</t>
    </r>
    <r>
      <rPr>
        <sz val="8"/>
        <rFont val="Times New Roman"/>
        <family val="1"/>
      </rPr>
      <t xml:space="preserve"> </t>
    </r>
    <r>
      <rPr>
        <sz val="8"/>
        <rFont val="Arial MT"/>
        <family val="2"/>
      </rPr>
      <t>Estratégico</t>
    </r>
    <r>
      <rPr>
        <sz val="8"/>
        <rFont val="Times New Roman"/>
        <family val="1"/>
      </rPr>
      <t xml:space="preserve"> </t>
    </r>
    <r>
      <rPr>
        <sz val="8"/>
        <rFont val="Arial MT"/>
        <family val="2"/>
      </rPr>
      <t>y</t>
    </r>
    <r>
      <rPr>
        <sz val="8"/>
        <rFont val="Times New Roman"/>
        <family val="1"/>
      </rPr>
      <t xml:space="preserve"> </t>
    </r>
    <r>
      <rPr>
        <sz val="8"/>
        <rFont val="Arial MT"/>
        <family val="2"/>
      </rPr>
      <t>su</t>
    </r>
    <r>
      <rPr>
        <sz val="8"/>
        <rFont val="Times New Roman"/>
        <family val="1"/>
      </rPr>
      <t xml:space="preserve"> </t>
    </r>
    <r>
      <rPr>
        <sz val="8"/>
        <rFont val="Arial MT"/>
        <family val="2"/>
      </rPr>
      <t>vinculación</t>
    </r>
    <r>
      <rPr>
        <sz val="8"/>
        <rFont val="Times New Roman"/>
        <family val="1"/>
      </rPr>
      <t xml:space="preserve"> </t>
    </r>
    <r>
      <rPr>
        <sz val="8"/>
        <rFont val="Arial MT"/>
        <family val="2"/>
      </rPr>
      <t>con</t>
    </r>
    <r>
      <rPr>
        <sz val="8"/>
        <rFont val="Times New Roman"/>
        <family val="1"/>
      </rPr>
      <t xml:space="preserve"> </t>
    </r>
    <r>
      <rPr>
        <sz val="8"/>
        <rFont val="Arial MT"/>
        <family val="2"/>
      </rPr>
      <t>la</t>
    </r>
    <r>
      <rPr>
        <sz val="8"/>
        <rFont val="Times New Roman"/>
        <family val="1"/>
      </rPr>
      <t xml:space="preserve"> </t>
    </r>
    <r>
      <rPr>
        <sz val="8"/>
        <rFont val="Arial MT"/>
        <family val="2"/>
      </rPr>
      <t>Planeación</t>
    </r>
    <r>
      <rPr>
        <sz val="8"/>
        <rFont val="Times New Roman"/>
        <family val="1"/>
      </rPr>
      <t xml:space="preserve"> </t>
    </r>
    <r>
      <rPr>
        <sz val="8"/>
        <rFont val="Arial MT"/>
        <family val="2"/>
      </rPr>
      <t>Operativa</t>
    </r>
  </si>
  <si>
    <r>
      <rPr>
        <sz val="8"/>
        <rFont val="Arial MT"/>
        <family val="2"/>
      </rPr>
      <t>FOT-204-01-2026</t>
    </r>
  </si>
  <si>
    <r>
      <rPr>
        <sz val="8"/>
        <rFont val="Arial MT"/>
        <family val="2"/>
      </rPr>
      <t>FOT-204-02-2026</t>
    </r>
  </si>
  <si>
    <r>
      <rPr>
        <sz val="8"/>
        <rFont val="Arial MT"/>
        <family val="2"/>
      </rPr>
      <t>Diplomado:</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r>
      <rPr>
        <sz val="8"/>
        <rFont val="Times New Roman"/>
        <family val="1"/>
      </rPr>
      <t xml:space="preserve"> </t>
    </r>
    <r>
      <rPr>
        <sz val="8"/>
        <rFont val="Arial MT"/>
        <family val="2"/>
      </rPr>
      <t>Orientado</t>
    </r>
    <r>
      <rPr>
        <sz val="8"/>
        <rFont val="Times New Roman"/>
        <family val="1"/>
      </rPr>
      <t xml:space="preserve"> </t>
    </r>
    <r>
      <rPr>
        <sz val="8"/>
        <rFont val="Arial MT"/>
        <family val="2"/>
      </rPr>
      <t>a</t>
    </r>
    <r>
      <rPr>
        <sz val="8"/>
        <rFont val="Times New Roman"/>
        <family val="1"/>
      </rPr>
      <t xml:space="preserve"> </t>
    </r>
    <r>
      <rPr>
        <sz val="8"/>
        <rFont val="Arial MT"/>
        <family val="2"/>
      </rPr>
      <t>Resultados</t>
    </r>
  </si>
  <si>
    <r>
      <rPr>
        <sz val="8"/>
        <rFont val="Arial MT"/>
        <family val="2"/>
      </rPr>
      <t>FOT-426-01-2026</t>
    </r>
  </si>
  <si>
    <r>
      <rPr>
        <sz val="8"/>
        <rFont val="Arial MT"/>
        <family val="2"/>
      </rPr>
      <t>FOT-426-03-2026</t>
    </r>
  </si>
  <si>
    <r>
      <rPr>
        <sz val="8"/>
        <rFont val="Arial MT"/>
        <family val="2"/>
      </rPr>
      <t>FOT-426-04-2026</t>
    </r>
  </si>
  <si>
    <r>
      <rPr>
        <sz val="8"/>
        <rFont val="Arial MT"/>
        <family val="2"/>
      </rPr>
      <t>Diplomado:</t>
    </r>
    <r>
      <rPr>
        <sz val="8"/>
        <rFont val="Times New Roman"/>
        <family val="1"/>
      </rPr>
      <t xml:space="preserve"> </t>
    </r>
    <r>
      <rPr>
        <sz val="8"/>
        <rFont val="Arial MT"/>
        <family val="2"/>
      </rPr>
      <t>Contabilidad</t>
    </r>
    <r>
      <rPr>
        <sz val="8"/>
        <rFont val="Times New Roman"/>
        <family val="1"/>
      </rPr>
      <t xml:space="preserve"> </t>
    </r>
    <r>
      <rPr>
        <sz val="8"/>
        <rFont val="Arial MT"/>
        <family val="2"/>
      </rPr>
      <t>Gubernamental</t>
    </r>
  </si>
  <si>
    <r>
      <rPr>
        <sz val="8"/>
        <rFont val="Arial MT"/>
        <family val="2"/>
      </rPr>
      <t>FOT-358-01-2026</t>
    </r>
  </si>
  <si>
    <r>
      <rPr>
        <sz val="8"/>
        <rFont val="Arial MT"/>
        <family val="2"/>
      </rPr>
      <t>FOT-358-02-2026</t>
    </r>
  </si>
  <si>
    <r>
      <rPr>
        <sz val="8"/>
        <rFont val="Arial MT"/>
        <family val="2"/>
      </rPr>
      <t>FOT-358-03-2026</t>
    </r>
  </si>
  <si>
    <r>
      <rPr>
        <sz val="8"/>
        <rFont val="Arial MT"/>
        <family val="2"/>
      </rPr>
      <t>Diplomado:</t>
    </r>
    <r>
      <rPr>
        <sz val="8"/>
        <rFont val="Times New Roman"/>
        <family val="1"/>
      </rPr>
      <t xml:space="preserve"> </t>
    </r>
    <r>
      <rPr>
        <sz val="8"/>
        <rFont val="Arial MT"/>
        <family val="2"/>
      </rPr>
      <t>Hacienda</t>
    </r>
    <r>
      <rPr>
        <sz val="8"/>
        <rFont val="Times New Roman"/>
        <family val="1"/>
      </rPr>
      <t xml:space="preserve"> </t>
    </r>
    <r>
      <rPr>
        <sz val="8"/>
        <rFont val="Arial MT"/>
        <family val="2"/>
      </rPr>
      <t>e</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</si>
  <si>
    <r>
      <rPr>
        <sz val="8"/>
        <rFont val="Arial MT"/>
        <family val="2"/>
      </rPr>
      <t>FOT-288-01-2026</t>
    </r>
  </si>
  <si>
    <r>
      <rPr>
        <sz val="8"/>
        <rFont val="Arial MT"/>
        <family val="2"/>
      </rPr>
      <t>FOT-288-02-2026</t>
    </r>
  </si>
  <si>
    <r>
      <rPr>
        <sz val="8"/>
        <rFont val="Arial MT"/>
        <family val="2"/>
      </rPr>
      <t>FOT-288-03-2026</t>
    </r>
  </si>
  <si>
    <r>
      <rPr>
        <sz val="8"/>
        <rFont val="Arial MT"/>
        <family val="2"/>
      </rPr>
      <t>Diplomado:</t>
    </r>
    <r>
      <rPr>
        <sz val="8"/>
        <rFont val="Times New Roman"/>
        <family val="1"/>
      </rPr>
      <t xml:space="preserve"> </t>
    </r>
    <r>
      <rPr>
        <sz val="8"/>
        <rFont val="Arial MT"/>
        <family val="2"/>
      </rPr>
      <t>Planificación</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Proyectos</t>
    </r>
    <r>
      <rPr>
        <sz val="8"/>
        <rFont val="Times New Roman"/>
        <family val="1"/>
      </rPr>
      <t xml:space="preserve"> </t>
    </r>
    <r>
      <rPr>
        <sz val="8"/>
        <rFont val="Arial MT"/>
        <family val="2"/>
      </rPr>
      <t>de</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</si>
  <si>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FOT-269-01-2026</t>
    </r>
  </si>
  <si>
    <r>
      <rPr>
        <sz val="8"/>
        <rFont val="Arial MT"/>
        <family val="2"/>
      </rPr>
      <t>FOT-269-02-2026</t>
    </r>
  </si>
  <si>
    <r>
      <rPr>
        <sz val="8"/>
        <rFont val="Arial MT"/>
        <family val="2"/>
      </rPr>
      <t>Especialización:</t>
    </r>
    <r>
      <rPr>
        <sz val="8"/>
        <rFont val="Times New Roman"/>
        <family val="1"/>
      </rPr>
      <t xml:space="preserve"> </t>
    </r>
    <r>
      <rPr>
        <sz val="8"/>
        <rFont val="Arial MT"/>
        <family val="2"/>
      </rPr>
      <t>Técnica</t>
    </r>
    <r>
      <rPr>
        <sz val="8"/>
        <rFont val="Times New Roman"/>
        <family val="1"/>
      </rPr>
      <t xml:space="preserve"> </t>
    </r>
    <r>
      <rPr>
        <sz val="8"/>
        <rFont val="Arial MT"/>
        <family val="2"/>
      </rPr>
      <t>en</t>
    </r>
    <r>
      <rPr>
        <sz val="8"/>
        <rFont val="Times New Roman"/>
        <family val="1"/>
      </rPr>
      <t xml:space="preserve"> </t>
    </r>
    <r>
      <rPr>
        <sz val="8"/>
        <rFont val="Arial MT"/>
        <family val="2"/>
      </rPr>
      <t>Presupuesto</t>
    </r>
    <r>
      <rPr>
        <sz val="8"/>
        <rFont val="Times New Roman"/>
        <family val="1"/>
      </rPr>
      <t xml:space="preserve"> </t>
    </r>
    <r>
      <rPr>
        <sz val="8"/>
        <rFont val="Arial MT"/>
        <family val="2"/>
      </rPr>
      <t>Público</t>
    </r>
  </si>
  <si>
    <r>
      <rPr>
        <sz val="8"/>
        <rFont val="Arial MT"/>
        <family val="2"/>
      </rPr>
      <t>FOT-142-01-2026</t>
    </r>
  </si>
  <si>
    <r>
      <rPr>
        <sz val="8"/>
        <rFont val="Arial MT"/>
        <family val="2"/>
      </rPr>
      <t>FOT-142-02-2026</t>
    </r>
  </si>
  <si>
    <r>
      <rPr>
        <sz val="8"/>
        <rFont val="Arial MT"/>
        <family val="2"/>
      </rPr>
      <t>Especialización:</t>
    </r>
    <r>
      <rPr>
        <sz val="8"/>
        <rFont val="Times New Roman"/>
        <family val="1"/>
      </rPr>
      <t xml:space="preserve"> </t>
    </r>
    <r>
      <rPr>
        <sz val="8"/>
        <rFont val="Arial MT"/>
        <family val="2"/>
      </rPr>
      <t>Técnica</t>
    </r>
    <r>
      <rPr>
        <sz val="8"/>
        <rFont val="Times New Roman"/>
        <family val="1"/>
      </rPr>
      <t xml:space="preserve"> </t>
    </r>
    <r>
      <rPr>
        <sz val="8"/>
        <rFont val="Arial MT"/>
        <family val="2"/>
      </rPr>
      <t>en</t>
    </r>
    <r>
      <rPr>
        <sz val="8"/>
        <rFont val="Times New Roman"/>
        <family val="1"/>
      </rPr>
      <t xml:space="preserve"> </t>
    </r>
    <r>
      <rPr>
        <sz val="8"/>
        <rFont val="Arial MT"/>
        <family val="2"/>
      </rPr>
      <t>Tesorería</t>
    </r>
  </si>
  <si>
    <r>
      <rPr>
        <sz val="8"/>
        <rFont val="Arial MT"/>
        <family val="2"/>
      </rPr>
      <t>FOT-162-01-2026</t>
    </r>
  </si>
  <si>
    <r>
      <rPr>
        <sz val="8"/>
        <rFont val="Arial MT"/>
        <family val="2"/>
      </rPr>
      <t>FOT-162-02-2026</t>
    </r>
  </si>
  <si>
    <r>
      <rPr>
        <sz val="8"/>
        <rFont val="Arial MT"/>
        <family val="2"/>
      </rPr>
      <t>Socialización:</t>
    </r>
    <r>
      <rPr>
        <sz val="8"/>
        <rFont val="Times New Roman"/>
        <family val="1"/>
      </rPr>
      <t xml:space="preserve"> </t>
    </r>
    <r>
      <rPr>
        <sz val="8"/>
        <rFont val="Arial MT"/>
        <family val="2"/>
      </rPr>
      <t>Implementación</t>
    </r>
    <r>
      <rPr>
        <sz val="8"/>
        <rFont val="Times New Roman"/>
        <family val="1"/>
      </rPr>
      <t xml:space="preserve"> </t>
    </r>
    <r>
      <rPr>
        <sz val="8"/>
        <rFont val="Arial MT"/>
        <family val="2"/>
      </rPr>
      <t>efectiva</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Ley</t>
    </r>
    <r>
      <rPr>
        <sz val="8"/>
        <rFont val="Times New Roman"/>
        <family val="1"/>
      </rPr>
      <t xml:space="preserve"> </t>
    </r>
    <r>
      <rPr>
        <sz val="8"/>
        <rFont val="Arial MT"/>
        <family val="2"/>
      </rPr>
      <t>47-25</t>
    </r>
    <r>
      <rPr>
        <sz val="8"/>
        <rFont val="Times New Roman"/>
        <family val="1"/>
      </rPr>
      <t xml:space="preserve"> </t>
    </r>
    <r>
      <rPr>
        <sz val="8"/>
        <rFont val="Arial MT"/>
        <family val="2"/>
      </rPr>
      <t>y</t>
    </r>
    <r>
      <rPr>
        <sz val="8"/>
        <rFont val="Times New Roman"/>
        <family val="1"/>
      </rPr>
      <t xml:space="preserve"> </t>
    </r>
    <r>
      <rPr>
        <sz val="8"/>
        <rFont val="Arial MT"/>
        <family val="2"/>
      </rPr>
      <t>su</t>
    </r>
    <r>
      <rPr>
        <sz val="8"/>
        <rFont val="Times New Roman"/>
        <family val="1"/>
      </rPr>
      <t xml:space="preserve"> </t>
    </r>
    <r>
      <rPr>
        <sz val="8"/>
        <rFont val="Arial MT"/>
        <family val="2"/>
      </rPr>
      <t>Reglamento</t>
    </r>
    <r>
      <rPr>
        <sz val="8"/>
        <rFont val="Times New Roman"/>
        <family val="1"/>
      </rPr>
      <t xml:space="preserve"> </t>
    </r>
    <r>
      <rPr>
        <sz val="8"/>
        <rFont val="Arial MT"/>
        <family val="2"/>
      </rPr>
      <t>52-26</t>
    </r>
  </si>
  <si>
    <r>
      <rPr>
        <sz val="8"/>
        <rFont val="Arial MT"/>
        <family val="2"/>
      </rPr>
      <t>FOT-461-01-2026</t>
    </r>
  </si>
  <si>
    <r>
      <rPr>
        <sz val="8"/>
        <rFont val="Arial MT"/>
        <family val="2"/>
      </rPr>
      <t>FOT-461-02-2026</t>
    </r>
  </si>
  <si>
    <r>
      <rPr>
        <sz val="8"/>
        <rFont val="Arial MT"/>
        <family val="2"/>
      </rPr>
      <t>FOT-461-03-2026</t>
    </r>
  </si>
  <si>
    <r>
      <rPr>
        <sz val="8"/>
        <rFont val="Arial MT"/>
        <family val="2"/>
      </rPr>
      <t>FOT-461-04-2026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</si>
  <si>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</si>
  <si>
    <r>
      <rPr>
        <sz val="8"/>
        <rFont val="Arial MT"/>
        <family val="2"/>
      </rPr>
      <t>FOT-107-01-2026</t>
    </r>
  </si>
  <si>
    <r>
      <rPr>
        <sz val="8"/>
        <rFont val="Arial MT"/>
        <family val="2"/>
      </rPr>
      <t>FOT-107-02-2026</t>
    </r>
  </si>
  <si>
    <r>
      <rPr>
        <sz val="8"/>
        <rFont val="Arial MT"/>
        <family val="2"/>
      </rPr>
      <t>FOT-107-03-2026</t>
    </r>
  </si>
  <si>
    <r>
      <rPr>
        <sz val="8"/>
        <rFont val="Arial MT"/>
        <family val="2"/>
      </rPr>
      <t>FOT-107-04-2026</t>
    </r>
  </si>
  <si>
    <r>
      <rPr>
        <sz val="8"/>
        <rFont val="Arial MT"/>
        <family val="2"/>
      </rPr>
      <t>FOT-107-05-2026</t>
    </r>
  </si>
  <si>
    <r>
      <rPr>
        <sz val="8"/>
        <rFont val="Arial MT"/>
        <family val="2"/>
      </rPr>
      <t>FOT-107-06-2026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</si>
  <si>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en</t>
    </r>
    <r>
      <rPr>
        <sz val="8"/>
        <rFont val="Times New Roman"/>
        <family val="1"/>
      </rPr>
      <t xml:space="preserve"> </t>
    </r>
    <r>
      <rPr>
        <sz val="8"/>
        <rFont val="Arial MT"/>
        <family val="2"/>
      </rPr>
      <t>Nomenclatura</t>
    </r>
    <r>
      <rPr>
        <sz val="8"/>
        <rFont val="Times New Roman"/>
        <family val="1"/>
      </rPr>
      <t xml:space="preserve"> </t>
    </r>
    <r>
      <rPr>
        <sz val="8"/>
        <rFont val="Arial MT"/>
        <family val="2"/>
      </rPr>
      <t>Arancelaría</t>
    </r>
  </si>
  <si>
    <r>
      <rPr>
        <sz val="8"/>
        <rFont val="Arial MT"/>
        <family val="2"/>
      </rPr>
      <t>FOC-014-01-2026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</si>
  <si>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Aplicaciones</t>
    </r>
    <r>
      <rPr>
        <sz val="8"/>
        <rFont val="Times New Roman"/>
        <family val="1"/>
      </rPr>
      <t xml:space="preserve"> </t>
    </r>
    <r>
      <rPr>
        <sz val="8"/>
        <rFont val="Arial MT"/>
        <family val="2"/>
      </rPr>
      <t>Prácticas</t>
    </r>
    <r>
      <rPr>
        <sz val="8"/>
        <rFont val="Times New Roman"/>
        <family val="1"/>
      </rPr>
      <t xml:space="preserve"> </t>
    </r>
    <r>
      <rPr>
        <sz val="8"/>
        <rFont val="Arial MT"/>
        <family val="2"/>
      </rPr>
      <t>de</t>
    </r>
    <r>
      <rPr>
        <sz val="8"/>
        <rFont val="Times New Roman"/>
        <family val="1"/>
      </rPr>
      <t xml:space="preserve"> </t>
    </r>
    <r>
      <rPr>
        <sz val="8"/>
        <rFont val="Arial MT"/>
        <family val="2"/>
      </rPr>
      <t>los</t>
    </r>
    <r>
      <rPr>
        <sz val="8"/>
        <rFont val="Times New Roman"/>
        <family val="1"/>
      </rPr>
      <t xml:space="preserve"> </t>
    </r>
    <r>
      <rPr>
        <sz val="8"/>
        <rFont val="Arial MT"/>
        <family val="2"/>
      </rPr>
      <t>INCOTERMS</t>
    </r>
  </si>
  <si>
    <r>
      <rPr>
        <sz val="8"/>
        <rFont val="Arial MT"/>
        <family val="2"/>
      </rPr>
      <t>FOC-015-01-2026</t>
    </r>
  </si>
  <si>
    <r>
      <rPr>
        <sz val="8"/>
        <rFont val="Arial MT"/>
        <family val="2"/>
      </rPr>
      <t>FOC-015-02-2026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</si>
  <si>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Valoración</t>
    </r>
    <r>
      <rPr>
        <sz val="8"/>
        <rFont val="Times New Roman"/>
        <family val="1"/>
      </rPr>
      <t xml:space="preserve"> </t>
    </r>
    <r>
      <rPr>
        <sz val="8"/>
        <rFont val="Arial MT"/>
        <family val="2"/>
      </rPr>
      <t>aduanera</t>
    </r>
    <r>
      <rPr>
        <sz val="8"/>
        <rFont val="Times New Roman"/>
        <family val="1"/>
      </rPr>
      <t xml:space="preserve"> </t>
    </r>
    <r>
      <rPr>
        <sz val="8"/>
        <rFont val="Arial MT"/>
        <family val="2"/>
      </rPr>
      <t>cálculo</t>
    </r>
    <r>
      <rPr>
        <sz val="8"/>
        <rFont val="Times New Roman"/>
        <family val="1"/>
      </rPr>
      <t xml:space="preserve"> </t>
    </r>
    <r>
      <rPr>
        <sz val="8"/>
        <rFont val="Arial MT"/>
        <family val="2"/>
      </rPr>
      <t>efectivo</t>
    </r>
    <r>
      <rPr>
        <sz val="8"/>
        <rFont val="Times New Roman"/>
        <family val="1"/>
      </rPr>
      <t xml:space="preserve"> </t>
    </r>
    <r>
      <rPr>
        <sz val="8"/>
        <rFont val="Arial MT"/>
        <family val="2"/>
      </rPr>
      <t>de</t>
    </r>
    <r>
      <rPr>
        <sz val="8"/>
        <rFont val="Times New Roman"/>
        <family val="1"/>
      </rPr>
      <t xml:space="preserve"> </t>
    </r>
    <r>
      <rPr>
        <sz val="8"/>
        <rFont val="Arial MT"/>
        <family val="2"/>
      </rPr>
      <t>impuestos</t>
    </r>
    <r>
      <rPr>
        <sz val="8"/>
        <rFont val="Times New Roman"/>
        <family val="1"/>
      </rPr>
      <t xml:space="preserve"> </t>
    </r>
    <r>
      <rPr>
        <sz val="8"/>
        <rFont val="Arial MT"/>
        <family val="2"/>
      </rPr>
      <t>arancelarios</t>
    </r>
  </si>
  <si>
    <r>
      <rPr>
        <sz val="8"/>
        <rFont val="Arial MT"/>
        <family val="2"/>
      </rPr>
      <t>FOC-016-01-2026</t>
    </r>
  </si>
  <si>
    <r>
      <rPr>
        <sz val="8"/>
        <rFont val="Arial MT"/>
        <family val="2"/>
      </rPr>
      <t>FOC-016-02-2026</t>
    </r>
  </si>
  <si>
    <r>
      <rPr>
        <sz val="8"/>
        <rFont val="Arial MT"/>
        <family val="2"/>
      </rPr>
      <t>FOC-016-03-2026</t>
    </r>
  </si>
  <si>
    <r>
      <rPr>
        <sz val="8"/>
        <rFont val="Arial MT"/>
        <family val="2"/>
      </rPr>
      <t>FOC-016-04-2026</t>
    </r>
  </si>
  <si>
    <r>
      <rPr>
        <sz val="8"/>
        <rFont val="Arial MT"/>
        <family val="2"/>
      </rPr>
      <t>FOC-016-05-2026</t>
    </r>
  </si>
  <si>
    <r>
      <rPr>
        <sz val="8"/>
        <rFont val="Arial MT"/>
        <family val="2"/>
      </rPr>
      <t>Taller:</t>
    </r>
    <r>
      <rPr>
        <sz val="8"/>
        <rFont val="Times New Roman"/>
        <family val="1"/>
      </rPr>
      <t xml:space="preserve"> </t>
    </r>
    <r>
      <rPr>
        <sz val="8"/>
        <rFont val="Arial MT"/>
        <family val="2"/>
      </rPr>
      <t>Básico</t>
    </r>
    <r>
      <rPr>
        <sz val="8"/>
        <rFont val="Times New Roman"/>
        <family val="1"/>
      </rPr>
      <t xml:space="preserve"> </t>
    </r>
    <r>
      <rPr>
        <sz val="8"/>
        <rFont val="Arial MT"/>
        <family val="2"/>
      </rPr>
      <t>del</t>
    </r>
    <r>
      <rPr>
        <sz val="8"/>
        <rFont val="Times New Roman"/>
        <family val="1"/>
      </rPr>
      <t xml:space="preserve"> </t>
    </r>
    <r>
      <rPr>
        <sz val="8"/>
        <rFont val="Arial MT"/>
        <family val="2"/>
      </rPr>
      <t>SIGEF</t>
    </r>
  </si>
  <si>
    <r>
      <rPr>
        <sz val="8"/>
        <rFont val="Arial MT"/>
        <family val="2"/>
      </rPr>
      <t>FOT-157-01-2026</t>
    </r>
  </si>
  <si>
    <r>
      <rPr>
        <sz val="8"/>
        <rFont val="Arial MT"/>
        <family val="2"/>
      </rPr>
      <t>FOT-157-02-2026</t>
    </r>
  </si>
  <si>
    <r>
      <rPr>
        <sz val="8"/>
        <rFont val="Arial MT"/>
        <family val="2"/>
      </rPr>
      <t>FOT-157-03-2026</t>
    </r>
  </si>
  <si>
    <r>
      <rPr>
        <sz val="8"/>
        <rFont val="Arial MT"/>
        <family val="2"/>
      </rPr>
      <t>Taller:</t>
    </r>
    <r>
      <rPr>
        <sz val="8"/>
        <rFont val="Times New Roman"/>
        <family val="1"/>
      </rPr>
      <t xml:space="preserve"> </t>
    </r>
    <r>
      <rPr>
        <sz val="8"/>
        <rFont val="Arial MT"/>
        <family val="2"/>
      </rPr>
      <t>Introductorio</t>
    </r>
    <r>
      <rPr>
        <sz val="8"/>
        <rFont val="Times New Roman"/>
        <family val="1"/>
      </rPr>
      <t xml:space="preserve"> </t>
    </r>
    <r>
      <rPr>
        <sz val="8"/>
        <rFont val="Arial MT"/>
        <family val="2"/>
      </rPr>
      <t>de</t>
    </r>
    <r>
      <rPr>
        <sz val="8"/>
        <rFont val="Times New Roman"/>
        <family val="1"/>
      </rPr>
      <t xml:space="preserve"> </t>
    </r>
    <r>
      <rPr>
        <sz val="8"/>
        <rFont val="Arial MT"/>
        <family val="2"/>
      </rPr>
      <t>los</t>
    </r>
    <r>
      <rPr>
        <sz val="8"/>
        <rFont val="Times New Roman"/>
        <family val="1"/>
      </rPr>
      <t xml:space="preserve"> </t>
    </r>
    <r>
      <rPr>
        <sz val="8"/>
        <rFont val="Arial MT"/>
        <family val="2"/>
      </rPr>
      <t>Fundamentos</t>
    </r>
    <r>
      <rPr>
        <sz val="8"/>
        <rFont val="Times New Roman"/>
        <family val="1"/>
      </rPr>
      <t xml:space="preserve"> </t>
    </r>
    <r>
      <rPr>
        <sz val="8"/>
        <rFont val="Arial MT"/>
        <family val="2"/>
      </rPr>
      <t>de</t>
    </r>
    <r>
      <rPr>
        <sz val="8"/>
        <rFont val="Times New Roman"/>
        <family val="1"/>
      </rPr>
      <t xml:space="preserve"> </t>
    </r>
    <r>
      <rPr>
        <sz val="8"/>
        <rFont val="Arial MT"/>
        <family val="2"/>
      </rPr>
      <t>Alianzas</t>
    </r>
    <r>
      <rPr>
        <sz val="8"/>
        <rFont val="Times New Roman"/>
        <family val="1"/>
      </rPr>
      <t xml:space="preserve"> </t>
    </r>
    <r>
      <rPr>
        <sz val="8"/>
        <rFont val="Arial MT"/>
        <family val="2"/>
      </rPr>
      <t>Público</t>
    </r>
    <r>
      <rPr>
        <sz val="8"/>
        <rFont val="Times New Roman"/>
        <family val="1"/>
      </rPr>
      <t xml:space="preserve"> </t>
    </r>
    <r>
      <rPr>
        <sz val="8"/>
        <rFont val="Arial MT"/>
        <family val="2"/>
      </rPr>
      <t>Privadas</t>
    </r>
  </si>
  <si>
    <r>
      <rPr>
        <sz val="8"/>
        <rFont val="Arial MT"/>
        <family val="2"/>
      </rPr>
      <t>FOT-463-01-2026</t>
    </r>
  </si>
  <si>
    <r>
      <rPr>
        <sz val="8"/>
        <rFont val="Arial MT"/>
        <family val="2"/>
      </rPr>
      <t>Taller:</t>
    </r>
    <r>
      <rPr>
        <sz val="8"/>
        <rFont val="Times New Roman"/>
        <family val="1"/>
      </rPr>
      <t xml:space="preserve"> </t>
    </r>
    <r>
      <rPr>
        <sz val="8"/>
        <rFont val="Arial MT"/>
        <family val="2"/>
      </rPr>
      <t>Metodología</t>
    </r>
    <r>
      <rPr>
        <sz val="8"/>
        <rFont val="Times New Roman"/>
        <family val="1"/>
      </rPr>
      <t xml:space="preserve"> </t>
    </r>
    <r>
      <rPr>
        <sz val="8"/>
        <rFont val="Arial MT"/>
        <family val="2"/>
      </rPr>
      <t>del</t>
    </r>
    <r>
      <rPr>
        <sz val="8"/>
        <rFont val="Times New Roman"/>
        <family val="1"/>
      </rPr>
      <t xml:space="preserve"> </t>
    </r>
    <r>
      <rPr>
        <sz val="8"/>
        <rFont val="Arial MT"/>
        <family val="2"/>
      </rPr>
      <t>Marco</t>
    </r>
    <r>
      <rPr>
        <sz val="8"/>
        <rFont val="Times New Roman"/>
        <family val="1"/>
      </rPr>
      <t xml:space="preserve"> </t>
    </r>
    <r>
      <rPr>
        <sz val="8"/>
        <rFont val="Arial MT"/>
        <family val="2"/>
      </rPr>
      <t>Lógico</t>
    </r>
  </si>
  <si>
    <r>
      <rPr>
        <sz val="8"/>
        <rFont val="Arial MT"/>
        <family val="2"/>
      </rPr>
      <t>FOT-459-01-2026</t>
    </r>
  </si>
  <si>
    <r>
      <rPr>
        <sz val="8"/>
        <rFont val="Arial MT"/>
        <family val="2"/>
      </rPr>
      <t>Taller:</t>
    </r>
    <r>
      <rPr>
        <sz val="8"/>
        <rFont val="Times New Roman"/>
        <family val="1"/>
      </rPr>
      <t xml:space="preserve"> </t>
    </r>
    <r>
      <rPr>
        <sz val="8"/>
        <rFont val="Arial MT"/>
        <family val="2"/>
      </rPr>
      <t>Metodología</t>
    </r>
    <r>
      <rPr>
        <sz val="8"/>
        <rFont val="Times New Roman"/>
        <family val="1"/>
      </rPr>
      <t xml:space="preserve"> </t>
    </r>
    <r>
      <rPr>
        <sz val="8"/>
        <rFont val="Arial MT"/>
        <family val="2"/>
      </rPr>
      <t>para</t>
    </r>
    <r>
      <rPr>
        <sz val="8"/>
        <rFont val="Times New Roman"/>
        <family val="1"/>
      </rPr>
      <t xml:space="preserve"> </t>
    </r>
    <r>
      <rPr>
        <sz val="8"/>
        <rFont val="Arial MT"/>
        <family val="2"/>
      </rPr>
      <t>la</t>
    </r>
    <r>
      <rPr>
        <sz val="8"/>
        <rFont val="Times New Roman"/>
        <family val="1"/>
      </rPr>
      <t xml:space="preserve"> </t>
    </r>
    <r>
      <rPr>
        <sz val="8"/>
        <rFont val="Arial MT"/>
        <family val="2"/>
      </rPr>
      <t>elaboración</t>
    </r>
    <r>
      <rPr>
        <sz val="8"/>
        <rFont val="Times New Roman"/>
        <family val="1"/>
      </rPr>
      <t xml:space="preserve"> </t>
    </r>
    <r>
      <rPr>
        <sz val="8"/>
        <rFont val="Arial MT"/>
        <family val="2"/>
      </rPr>
      <t>y</t>
    </r>
    <r>
      <rPr>
        <sz val="8"/>
        <rFont val="Times New Roman"/>
        <family val="1"/>
      </rPr>
      <t xml:space="preserve"> </t>
    </r>
    <r>
      <rPr>
        <sz val="8"/>
        <rFont val="Arial MT"/>
        <family val="2"/>
      </rPr>
      <t>uso</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carpeta</t>
    </r>
    <r>
      <rPr>
        <sz val="8"/>
        <rFont val="Times New Roman"/>
        <family val="1"/>
      </rPr>
      <t xml:space="preserve"> </t>
    </r>
    <r>
      <rPr>
        <sz val="8"/>
        <rFont val="Arial MT"/>
        <family val="2"/>
      </rPr>
      <t>de</t>
    </r>
    <r>
      <rPr>
        <sz val="8"/>
        <rFont val="Times New Roman"/>
        <family val="1"/>
      </rPr>
      <t xml:space="preserve"> </t>
    </r>
    <r>
      <rPr>
        <sz val="8"/>
        <rFont val="Arial MT"/>
        <family val="2"/>
      </rPr>
      <t>planificación</t>
    </r>
    <r>
      <rPr>
        <sz val="8"/>
        <rFont val="Times New Roman"/>
        <family val="1"/>
      </rPr>
      <t xml:space="preserve"> </t>
    </r>
    <r>
      <rPr>
        <sz val="8"/>
        <rFont val="Arial MT"/>
        <family val="2"/>
      </rPr>
      <t>docente</t>
    </r>
  </si>
  <si>
    <r>
      <rPr>
        <sz val="8"/>
        <rFont val="Arial MT"/>
        <family val="2"/>
      </rPr>
      <t>FOA-153-01-2026</t>
    </r>
  </si>
  <si>
    <r>
      <rPr>
        <sz val="8"/>
        <rFont val="Arial MT"/>
        <family val="2"/>
      </rPr>
      <t>FOA-153-02-2026</t>
    </r>
  </si>
  <si>
    <r>
      <rPr>
        <sz val="8"/>
        <rFont val="Arial MT"/>
        <family val="2"/>
      </rPr>
      <t>Taller:</t>
    </r>
    <r>
      <rPr>
        <sz val="8"/>
        <rFont val="Times New Roman"/>
        <family val="1"/>
      </rPr>
      <t xml:space="preserve"> </t>
    </r>
    <r>
      <rPr>
        <sz val="8"/>
        <rFont val="Arial MT"/>
        <family val="2"/>
      </rPr>
      <t>Procesos</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</si>
  <si>
    <r>
      <rPr>
        <sz val="8"/>
        <rFont val="Arial MT"/>
        <family val="2"/>
      </rPr>
      <t>FOT-394-02-2026</t>
    </r>
  </si>
  <si>
    <r>
      <rPr>
        <sz val="8"/>
        <rFont val="Arial MT"/>
        <family val="2"/>
      </rPr>
      <t>FOT-394-03-2026</t>
    </r>
  </si>
  <si>
    <r>
      <rPr>
        <sz val="8"/>
        <rFont val="Arial MT"/>
        <family val="2"/>
      </rPr>
      <t>FOT-394-04-2026</t>
    </r>
  </si>
  <si>
    <r>
      <rPr>
        <sz val="8"/>
        <rFont val="Arial MT"/>
        <family val="2"/>
      </rPr>
      <t>Taller:</t>
    </r>
    <r>
      <rPr>
        <sz val="8"/>
        <rFont val="Times New Roman"/>
        <family val="1"/>
      </rPr>
      <t xml:space="preserve"> </t>
    </r>
    <r>
      <rPr>
        <sz val="8"/>
        <rFont val="Arial MT"/>
        <family val="2"/>
      </rPr>
      <t>Sistema</t>
    </r>
    <r>
      <rPr>
        <sz val="8"/>
        <rFont val="Times New Roman"/>
        <family val="1"/>
      </rPr>
      <t xml:space="preserve"> </t>
    </r>
    <r>
      <rPr>
        <sz val="8"/>
        <rFont val="Arial MT"/>
        <family val="2"/>
      </rPr>
      <t>Electrónico</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r>
      <rPr>
        <sz val="8"/>
        <rFont val="Times New Roman"/>
        <family val="1"/>
      </rPr>
      <t xml:space="preserve"> </t>
    </r>
    <r>
      <rPr>
        <sz val="8"/>
        <rFont val="Arial MT"/>
        <family val="2"/>
      </rPr>
      <t>(SECCP)</t>
    </r>
  </si>
  <si>
    <r>
      <rPr>
        <sz val="8"/>
        <rFont val="Arial MT"/>
        <family val="2"/>
      </rPr>
      <t>FOT-382-01-2026</t>
    </r>
  </si>
  <si>
    <r>
      <rPr>
        <sz val="8"/>
        <rFont val="Arial MT"/>
        <family val="2"/>
      </rPr>
      <t>FOT-382-03-2026</t>
    </r>
  </si>
  <si>
    <r>
      <rPr>
        <b/>
        <sz val="7.5"/>
        <rFont val="Arial"/>
        <family val="2"/>
      </rPr>
      <t>Nombre</t>
    </r>
    <r>
      <rPr>
        <sz val="7.5"/>
        <rFont val="Times New Roman"/>
        <family val="1"/>
      </rPr>
      <t xml:space="preserve"> </t>
    </r>
    <r>
      <rPr>
        <b/>
        <sz val="7.5"/>
        <rFont val="Arial"/>
        <family val="2"/>
      </rPr>
      <t>del</t>
    </r>
    <r>
      <rPr>
        <sz val="7.5"/>
        <rFont val="Times New Roman"/>
        <family val="1"/>
      </rPr>
      <t xml:space="preserve"> </t>
    </r>
    <r>
      <rPr>
        <b/>
        <sz val="7.5"/>
        <rFont val="Arial"/>
        <family val="2"/>
      </rPr>
      <t>Evento</t>
    </r>
  </si>
  <si>
    <t xml:space="preserve">Nota: Información generada por el Departamento Académico </t>
  </si>
  <si>
    <t>República Dominicana</t>
  </si>
  <si>
    <t>Participantes que Concluyeron por Estrategias Educativas, Género, Tipo de Programación y Horas Clases</t>
  </si>
  <si>
    <t>de</t>
  </si>
  <si>
    <t>Estado</t>
  </si>
  <si>
    <t>Nombre Del Evento</t>
  </si>
  <si>
    <t>16/03/2026</t>
  </si>
  <si>
    <t>18/03/2026</t>
  </si>
  <si>
    <t>20/02/2026</t>
  </si>
  <si>
    <t>24/02/2026</t>
  </si>
  <si>
    <t>02/02/2026</t>
  </si>
  <si>
    <t>03/02/2026</t>
  </si>
  <si>
    <t>03/03/2026</t>
  </si>
  <si>
    <t>05/03/2026</t>
  </si>
  <si>
    <t>06/03/2026</t>
  </si>
  <si>
    <t>10/03/2026</t>
  </si>
  <si>
    <t>12/03/2026</t>
  </si>
  <si>
    <t>13/03/2026</t>
  </si>
  <si>
    <t>17/03/2026</t>
  </si>
  <si>
    <t>16/02/2026</t>
  </si>
  <si>
    <t>18/02/2026</t>
  </si>
  <si>
    <t>20/03/2026</t>
  </si>
  <si>
    <t>24/03/2026</t>
  </si>
  <si>
    <t>25/02/2026</t>
  </si>
  <si>
    <t>11/03/2026</t>
  </si>
  <si>
    <t>19/02/2026</t>
  </si>
  <si>
    <t>09/03/2026</t>
  </si>
  <si>
    <t>05/02/2026</t>
  </si>
  <si>
    <t>07/02/2026</t>
  </si>
  <si>
    <t>09/02/2026</t>
  </si>
  <si>
    <t>10/02/2026</t>
  </si>
  <si>
    <t>13/02/2026</t>
  </si>
  <si>
    <t>14/02/2026</t>
  </si>
  <si>
    <t>16/01/2026</t>
  </si>
  <si>
    <t>19/01/2026</t>
  </si>
  <si>
    <t>19/03/2026</t>
  </si>
  <si>
    <t>25/03/2026</t>
  </si>
  <si>
    <t>26/02/2026</t>
  </si>
  <si>
    <t>26/03/2026</t>
  </si>
  <si>
    <t>27/01/2026</t>
  </si>
  <si>
    <t>27/03/2026</t>
  </si>
  <si>
    <t>30/01/2026</t>
  </si>
  <si>
    <t>30/03/2026</t>
  </si>
  <si>
    <t>31/03/2026</t>
  </si>
  <si>
    <t>Total Registros:</t>
  </si>
  <si>
    <t>Acciones de Capacitación y Participantes Culminados por Tipo de Programación, Sector, Modalidad y Horas-clase.</t>
  </si>
  <si>
    <t xml:space="preserve">Sector </t>
  </si>
  <si>
    <t>Horas-clase</t>
  </si>
  <si>
    <t>Fuente: SIRECAF, CAPGEFI</t>
  </si>
  <si>
    <t>Participantes Culminados por Tipo de Programación, Sector, Modalidad y Género</t>
  </si>
  <si>
    <t>Total de Participantes</t>
  </si>
  <si>
    <t>Total presencial</t>
  </si>
  <si>
    <t>Total Virtual</t>
  </si>
  <si>
    <t>Subtotal Regular</t>
  </si>
  <si>
    <t>Abierto</t>
  </si>
  <si>
    <t>Subtotal Abierto</t>
  </si>
  <si>
    <t>Fuente: Elaborado con datos del SIRECAF, CAPGEFI</t>
  </si>
  <si>
    <t>Participantes Egresados Con Certificados Por Estrategias Educativas</t>
  </si>
  <si>
    <t>22/01/2026</t>
  </si>
  <si>
    <t>28/01/2026</t>
  </si>
  <si>
    <t>29/01/2026</t>
  </si>
  <si>
    <t>04/02/2026</t>
  </si>
  <si>
    <t>23/03/2026</t>
  </si>
  <si>
    <t>(*) Agregado por  Investigación</t>
  </si>
  <si>
    <t>Nombre de la Acción de Capacitación</t>
  </si>
  <si>
    <t>Diplomado: en  Planificación y Gestión de Proyectos de Inversión Pública del Estado</t>
  </si>
  <si>
    <t>Diplomado: en Compras y Contrataciones Públicas Orientado a Resultados</t>
  </si>
  <si>
    <t>MHyE</t>
  </si>
  <si>
    <t>Caja de Documentos</t>
  </si>
  <si>
    <t>Cantidad</t>
  </si>
  <si>
    <t>Porcentaje</t>
  </si>
  <si>
    <t>Fuente: Solicitudes físicas de los candidatos</t>
  </si>
  <si>
    <t>Nivel Académico de los solicitantes</t>
  </si>
  <si>
    <t>Nivel Académico</t>
  </si>
  <si>
    <t>Bachiller</t>
  </si>
  <si>
    <t>Estudiante Universitario</t>
  </si>
  <si>
    <t>Ing. Industrial</t>
  </si>
  <si>
    <t>Lic. en Administracion de Empresa</t>
  </si>
  <si>
    <t>Lic. Contabilidad</t>
  </si>
  <si>
    <t>Lic. en Derecho</t>
  </si>
  <si>
    <t>Institución / Trabajo</t>
  </si>
  <si>
    <t>Desempleados</t>
  </si>
  <si>
    <t>Recomendación porcentaje Becas</t>
  </si>
  <si>
    <t xml:space="preserve">Cantidad </t>
  </si>
  <si>
    <t>50 %</t>
  </si>
  <si>
    <t>Denominación de la Acción de Capacitación</t>
  </si>
  <si>
    <t>Mes</t>
  </si>
  <si>
    <t>Enero</t>
  </si>
  <si>
    <t>Febrero</t>
  </si>
  <si>
    <t>Marzo</t>
  </si>
  <si>
    <t xml:space="preserve">Abril </t>
  </si>
  <si>
    <t>Mayo</t>
  </si>
  <si>
    <t xml:space="preserve">Junio </t>
  </si>
  <si>
    <t>Julio</t>
  </si>
  <si>
    <t>Agosto</t>
  </si>
  <si>
    <t>Septiembre</t>
  </si>
  <si>
    <t>Octubre</t>
  </si>
  <si>
    <t>Noviembre</t>
  </si>
  <si>
    <t>Diciembre</t>
  </si>
  <si>
    <t>Cant. Becas</t>
  </si>
  <si>
    <t>Becados en Capacitación por Sectores y Género</t>
  </si>
  <si>
    <t>Junio</t>
  </si>
  <si>
    <t>Abril</t>
  </si>
  <si>
    <t>Estrategia Educativa</t>
  </si>
  <si>
    <t xml:space="preserve">Sectores </t>
  </si>
  <si>
    <t>Monto Subsidiado por el Estado</t>
  </si>
  <si>
    <t>Costo del Programa</t>
  </si>
  <si>
    <t>Totales</t>
  </si>
  <si>
    <t>Fuente: Nómina de Beneficiarios de Programas Asistenciales</t>
  </si>
  <si>
    <t xml:space="preserve">Total general </t>
  </si>
  <si>
    <t>Fuente: Nómina de Beneficiarios de Programas Asistenciales.</t>
  </si>
  <si>
    <t>Capacitados Becados por sector de procedencia</t>
  </si>
  <si>
    <t>Capacitados Becados por nombre del programa/capacitación y sector de procedencia</t>
  </si>
  <si>
    <t>Nombre del programa</t>
  </si>
  <si>
    <t>Curso:Básico de Técnicas Aduaneras</t>
  </si>
  <si>
    <t xml:space="preserve">Capacitados Becados por acciones de capacitación y sexo </t>
  </si>
  <si>
    <t xml:space="preserve">Departamento de Admisión de Participantes                                                                                                                                                                                                                                                                                                                                                                                                   </t>
  </si>
  <si>
    <t>Capacitados Becados porGénero</t>
  </si>
  <si>
    <t>Cantidad de Becados</t>
  </si>
  <si>
    <t>Áreas temáticas de las Becas Recomendadas en las Acciones de Capacitación Ofertadas por el Centro</t>
  </si>
  <si>
    <t>Becas recomendadas, por mes, en las acciones ofertadas por el Centro</t>
  </si>
  <si>
    <t>Cobertura de las Becas Recomendadas en las Acciones de Capacitación Ofertadas por el Centro</t>
  </si>
  <si>
    <t>Condición Ocupacional y Sector laboral de Procedencia de los Solicitantes</t>
  </si>
  <si>
    <t>Lic. en Administración de Empresas</t>
  </si>
  <si>
    <t>Sexo de los solicitantes de Becas</t>
  </si>
  <si>
    <t>Postulantes a Becas de Capacitación</t>
  </si>
  <si>
    <t>Privado (Desempleado)</t>
  </si>
  <si>
    <t>Privado (Desempleados)</t>
  </si>
  <si>
    <t>Actividades Programadas e Iniciadas</t>
  </si>
  <si>
    <t>Acumulada al 2do Trimestre (Enero - Junio) 2026</t>
  </si>
  <si>
    <r>
      <rPr>
        <b/>
        <sz val="7.5"/>
        <rFont val="Arial"/>
        <family val="2"/>
      </rPr>
      <t>Fecha:</t>
    </r>
  </si>
  <si>
    <r>
      <rPr>
        <sz val="8"/>
        <rFont val="Arial MT"/>
        <family val="2"/>
      </rPr>
      <t>11:09:37</t>
    </r>
    <r>
      <rPr>
        <sz val="8"/>
        <rFont val="Times New Roman"/>
        <family val="1"/>
      </rPr>
      <t xml:space="preserve"> </t>
    </r>
    <r>
      <rPr>
        <sz val="8"/>
        <rFont val="Arial MT"/>
        <family val="2"/>
      </rPr>
      <t>am</t>
    </r>
  </si>
  <si>
    <r>
      <rPr>
        <b/>
        <sz val="7.5"/>
        <rFont val="Arial"/>
        <family val="2"/>
      </rPr>
      <t>Tipo</t>
    </r>
    <r>
      <rPr>
        <sz val="7.5"/>
        <rFont val="Times New Roman"/>
        <family val="1"/>
      </rPr>
      <t xml:space="preserve"> </t>
    </r>
    <r>
      <rPr>
        <b/>
        <sz val="7.5"/>
        <rFont val="Arial"/>
        <family val="2"/>
      </rPr>
      <t>Programación:</t>
    </r>
    <r>
      <rPr>
        <sz val="7.5"/>
        <rFont val="Times New Roman"/>
        <family val="1"/>
      </rPr>
      <t xml:space="preserve"> </t>
    </r>
    <r>
      <rPr>
        <b/>
        <sz val="7.5"/>
        <rFont val="Arial"/>
        <family val="2"/>
      </rPr>
      <t>Todos</t>
    </r>
    <r>
      <rPr>
        <sz val="7.5"/>
        <rFont val="Times New Roman"/>
        <family val="1"/>
      </rPr>
      <t xml:space="preserve"> </t>
    </r>
    <r>
      <rPr>
        <b/>
        <sz val="7.5"/>
        <rFont val="Arial"/>
        <family val="2"/>
      </rPr>
      <t>/</t>
    </r>
    <r>
      <rPr>
        <sz val="7.5"/>
        <rFont val="Times New Roman"/>
        <family val="1"/>
      </rPr>
      <t xml:space="preserve"> </t>
    </r>
    <r>
      <rPr>
        <b/>
        <sz val="7.5"/>
        <rFont val="Arial"/>
        <family val="2"/>
      </rPr>
      <t>Fecha</t>
    </r>
    <r>
      <rPr>
        <sz val="7.5"/>
        <rFont val="Times New Roman"/>
        <family val="1"/>
      </rPr>
      <t xml:space="preserve"> </t>
    </r>
    <r>
      <rPr>
        <b/>
        <sz val="7.5"/>
        <rFont val="Arial"/>
        <family val="2"/>
      </rPr>
      <t>Desde:</t>
    </r>
    <r>
      <rPr>
        <sz val="7.5"/>
        <rFont val="Times New Roman"/>
        <family val="1"/>
      </rPr>
      <t xml:space="preserve"> </t>
    </r>
    <r>
      <rPr>
        <b/>
        <sz val="7.5"/>
        <rFont val="Arial"/>
        <family val="2"/>
      </rPr>
      <t>01</t>
    </r>
    <r>
      <rPr>
        <sz val="7.5"/>
        <rFont val="Times New Roman"/>
        <family val="1"/>
      </rPr>
      <t xml:space="preserve"> </t>
    </r>
    <r>
      <rPr>
        <b/>
        <sz val="7.5"/>
        <rFont val="Arial"/>
        <family val="2"/>
      </rPr>
      <t>Ene</t>
    </r>
    <r>
      <rPr>
        <sz val="7.5"/>
        <rFont val="Times New Roman"/>
        <family val="1"/>
      </rPr>
      <t xml:space="preserve"> </t>
    </r>
    <r>
      <rPr>
        <b/>
        <sz val="7.5"/>
        <rFont val="Arial"/>
        <family val="2"/>
      </rPr>
      <t>2026</t>
    </r>
    <r>
      <rPr>
        <sz val="7.5"/>
        <rFont val="Times New Roman"/>
        <family val="1"/>
      </rPr>
      <t xml:space="preserve"> </t>
    </r>
    <r>
      <rPr>
        <b/>
        <sz val="7.5"/>
        <rFont val="Arial"/>
        <family val="2"/>
      </rPr>
      <t>/</t>
    </r>
    <r>
      <rPr>
        <sz val="7.5"/>
        <rFont val="Times New Roman"/>
        <family val="1"/>
      </rPr>
      <t xml:space="preserve"> </t>
    </r>
    <r>
      <rPr>
        <b/>
        <sz val="7.5"/>
        <rFont val="Arial"/>
        <family val="2"/>
      </rPr>
      <t>Hasta:</t>
    </r>
    <r>
      <rPr>
        <sz val="7.5"/>
        <rFont val="Times New Roman"/>
        <family val="1"/>
      </rPr>
      <t xml:space="preserve"> </t>
    </r>
    <r>
      <rPr>
        <b/>
        <sz val="7.5"/>
        <rFont val="Arial"/>
        <family val="2"/>
      </rPr>
      <t>30</t>
    </r>
    <r>
      <rPr>
        <sz val="7.5"/>
        <rFont val="Times New Roman"/>
        <family val="1"/>
      </rPr>
      <t xml:space="preserve"> </t>
    </r>
    <r>
      <rPr>
        <b/>
        <sz val="7.5"/>
        <rFont val="Arial"/>
        <family val="2"/>
      </rPr>
      <t>Jun</t>
    </r>
    <r>
      <rPr>
        <sz val="7.5"/>
        <rFont val="Times New Roman"/>
        <family val="1"/>
      </rPr>
      <t xml:space="preserve"> </t>
    </r>
    <r>
      <rPr>
        <b/>
        <sz val="7.5"/>
        <rFont val="Arial"/>
        <family val="2"/>
      </rPr>
      <t>2026</t>
    </r>
  </si>
  <si>
    <r>
      <rPr>
        <vertAlign val="superscript"/>
        <sz val="8"/>
        <rFont val="Arial MT"/>
        <family val="2"/>
      </rPr>
      <t>1</t>
    </r>
    <r>
      <rPr>
        <vertAlign val="superscript"/>
        <sz val="8"/>
        <rFont val="Times New Roman"/>
        <family val="1"/>
      </rPr>
      <t xml:space="preserve">                </t>
    </r>
    <r>
      <rPr>
        <sz val="8"/>
        <rFont val="Arial MT"/>
        <family val="2"/>
      </rPr>
      <t xml:space="preserve">de </t>
    </r>
    <r>
      <rPr>
        <sz val="8"/>
        <rFont val="Times New Roman"/>
        <family val="1"/>
      </rPr>
      <t xml:space="preserve">             </t>
    </r>
    <r>
      <rPr>
        <vertAlign val="superscript"/>
        <sz val="8"/>
        <rFont val="Arial MT"/>
        <family val="2"/>
      </rPr>
      <t>2</t>
    </r>
  </si>
  <si>
    <r>
      <rPr>
        <b/>
        <sz val="7.5"/>
        <rFont val="Arial"/>
        <family val="2"/>
      </rPr>
      <t>Enero</t>
    </r>
    <r>
      <rPr>
        <sz val="7.5"/>
        <rFont val="Times New Roman"/>
        <family val="1"/>
      </rPr>
      <t xml:space="preserve">  </t>
    </r>
    <r>
      <rPr>
        <b/>
        <sz val="7.5"/>
        <rFont val="Arial"/>
        <family val="2"/>
      </rPr>
      <t>2026</t>
    </r>
  </si>
  <si>
    <r>
      <rPr>
        <b/>
        <sz val="7.5"/>
        <rFont val="Arial"/>
        <family val="2"/>
      </rPr>
      <t>Programado</t>
    </r>
  </si>
  <si>
    <r>
      <rPr>
        <b/>
        <sz val="7.5"/>
        <rFont val="Arial"/>
        <family val="2"/>
      </rPr>
      <t>Ejecutado</t>
    </r>
  </si>
  <si>
    <r>
      <rPr>
        <b/>
        <sz val="7.5"/>
        <rFont val="Arial"/>
        <family val="2"/>
      </rPr>
      <t>Sector</t>
    </r>
  </si>
  <si>
    <r>
      <rPr>
        <b/>
        <sz val="7.5"/>
        <rFont val="Arial"/>
        <family val="2"/>
      </rPr>
      <t>Regular</t>
    </r>
  </si>
  <si>
    <r>
      <rPr>
        <b/>
        <sz val="7.5"/>
        <rFont val="Arial"/>
        <family val="2"/>
      </rPr>
      <t>Abierta</t>
    </r>
  </si>
  <si>
    <r>
      <rPr>
        <b/>
        <sz val="7.5"/>
        <rFont val="Arial"/>
        <family val="2"/>
      </rPr>
      <t>Total</t>
    </r>
  </si>
  <si>
    <r>
      <rPr>
        <b/>
        <sz val="7.5"/>
        <rFont val="Arial"/>
        <family val="2"/>
      </rPr>
      <t>Horas</t>
    </r>
    <r>
      <rPr>
        <sz val="7.5"/>
        <rFont val="Times New Roman"/>
        <family val="1"/>
      </rPr>
      <t xml:space="preserve"> </t>
    </r>
    <r>
      <rPr>
        <b/>
        <sz val="7.5"/>
        <rFont val="Arial"/>
        <family val="2"/>
      </rPr>
      <t>Clase</t>
    </r>
  </si>
  <si>
    <r>
      <rPr>
        <sz val="8"/>
        <rFont val="Arial MT"/>
        <family val="2"/>
      </rPr>
      <t>Privado</t>
    </r>
  </si>
  <si>
    <r>
      <rPr>
        <sz val="8"/>
        <rFont val="Arial MT"/>
        <family val="2"/>
      </rPr>
      <t>Público</t>
    </r>
  </si>
  <si>
    <r>
      <rPr>
        <b/>
        <sz val="7.5"/>
        <rFont val="Arial"/>
        <family val="2"/>
      </rPr>
      <t>Febrero</t>
    </r>
    <r>
      <rPr>
        <sz val="7.5"/>
        <rFont val="Times New Roman"/>
        <family val="1"/>
      </rPr>
      <t xml:space="preserve">  </t>
    </r>
    <r>
      <rPr>
        <b/>
        <sz val="7.5"/>
        <rFont val="Arial"/>
        <family val="2"/>
      </rPr>
      <t>2026</t>
    </r>
  </si>
  <si>
    <r>
      <rPr>
        <sz val="8"/>
        <rFont val="Arial MT"/>
        <family val="2"/>
      </rPr>
      <t>Ministerio</t>
    </r>
    <r>
      <rPr>
        <sz val="8"/>
        <rFont val="Times New Roman"/>
        <family val="1"/>
      </rPr>
      <t xml:space="preserve"> </t>
    </r>
    <r>
      <rPr>
        <sz val="8"/>
        <rFont val="Arial MT"/>
        <family val="2"/>
      </rPr>
      <t>de</t>
    </r>
    <r>
      <rPr>
        <sz val="8"/>
        <rFont val="Times New Roman"/>
        <family val="1"/>
      </rPr>
      <t xml:space="preserve"> </t>
    </r>
    <r>
      <rPr>
        <sz val="8"/>
        <rFont val="Arial MT"/>
        <family val="2"/>
      </rPr>
      <t>Hacienda</t>
    </r>
    <r>
      <rPr>
        <sz val="8"/>
        <rFont val="Times New Roman"/>
        <family val="1"/>
      </rPr>
      <t xml:space="preserve"> </t>
    </r>
    <r>
      <rPr>
        <sz val="8"/>
        <rFont val="Arial MT"/>
        <family val="2"/>
      </rPr>
      <t>y</t>
    </r>
    <r>
      <rPr>
        <sz val="8"/>
        <rFont val="Times New Roman"/>
        <family val="1"/>
      </rPr>
      <t xml:space="preserve"> </t>
    </r>
    <r>
      <rPr>
        <sz val="8"/>
        <rFont val="Arial MT"/>
        <family val="2"/>
      </rPr>
      <t>sus</t>
    </r>
    <r>
      <rPr>
        <sz val="8"/>
        <rFont val="Times New Roman"/>
        <family val="1"/>
      </rPr>
      <t xml:space="preserve"> </t>
    </r>
    <r>
      <rPr>
        <sz val="8"/>
        <rFont val="Arial MT"/>
        <family val="2"/>
      </rPr>
      <t>Dependencias</t>
    </r>
  </si>
  <si>
    <r>
      <rPr>
        <b/>
        <sz val="7.5"/>
        <rFont val="Arial"/>
        <family val="2"/>
      </rPr>
      <t>Marzo</t>
    </r>
    <r>
      <rPr>
        <sz val="7.5"/>
        <rFont val="Times New Roman"/>
        <family val="1"/>
      </rPr>
      <t xml:space="preserve">  </t>
    </r>
    <r>
      <rPr>
        <b/>
        <sz val="7.5"/>
        <rFont val="Arial"/>
        <family val="2"/>
      </rPr>
      <t>2026</t>
    </r>
  </si>
  <si>
    <r>
      <rPr>
        <b/>
        <sz val="7.5"/>
        <rFont val="Arial"/>
        <family val="2"/>
      </rPr>
      <t>Abril</t>
    </r>
    <r>
      <rPr>
        <sz val="7.5"/>
        <rFont val="Times New Roman"/>
        <family val="1"/>
      </rPr>
      <t xml:space="preserve">  </t>
    </r>
    <r>
      <rPr>
        <b/>
        <sz val="7.5"/>
        <rFont val="Arial"/>
        <family val="2"/>
      </rPr>
      <t>2026</t>
    </r>
  </si>
  <si>
    <r>
      <rPr>
        <b/>
        <sz val="7.5"/>
        <rFont val="Arial"/>
        <family val="2"/>
      </rPr>
      <t>Mayo</t>
    </r>
    <r>
      <rPr>
        <sz val="7.5"/>
        <rFont val="Times New Roman"/>
        <family val="1"/>
      </rPr>
      <t xml:space="preserve">  </t>
    </r>
    <r>
      <rPr>
        <b/>
        <sz val="7.5"/>
        <rFont val="Arial"/>
        <family val="2"/>
      </rPr>
      <t>2026</t>
    </r>
  </si>
  <si>
    <r>
      <rPr>
        <b/>
        <sz val="7.5"/>
        <rFont val="Arial"/>
        <family val="2"/>
      </rPr>
      <t>Junio</t>
    </r>
    <r>
      <rPr>
        <sz val="7.5"/>
        <rFont val="Times New Roman"/>
        <family val="1"/>
      </rPr>
      <t xml:space="preserve">  </t>
    </r>
    <r>
      <rPr>
        <b/>
        <sz val="7.5"/>
        <rFont val="Arial"/>
        <family val="2"/>
      </rPr>
      <t>2026</t>
    </r>
  </si>
  <si>
    <r>
      <rPr>
        <b/>
        <sz val="7.5"/>
        <rFont val="Arial"/>
        <family val="2"/>
      </rPr>
      <t>Total</t>
    </r>
    <r>
      <rPr>
        <sz val="7.5"/>
        <rFont val="Times New Roman"/>
        <family val="1"/>
      </rPr>
      <t xml:space="preserve"> </t>
    </r>
    <r>
      <rPr>
        <b/>
        <sz val="7.5"/>
        <rFont val="Arial"/>
        <family val="2"/>
      </rPr>
      <t>General</t>
    </r>
  </si>
  <si>
    <t>Fuente: Registros por el Departamento Académico en el SIRECAF (Sistema de Registro de Capacitación Fiscal del CAPGEFI) (extraídos 01-07-2026).</t>
  </si>
  <si>
    <r>
      <rPr>
        <b/>
        <sz val="7.5"/>
        <rFont val="Arial"/>
        <family val="2"/>
      </rPr>
      <t>Fecha:</t>
    </r>
    <r>
      <rPr>
        <sz val="7.5"/>
        <rFont val="Times New Roman"/>
        <family val="1"/>
      </rPr>
      <t xml:space="preserve">      </t>
    </r>
    <r>
      <rPr>
        <vertAlign val="superscript"/>
        <sz val="8"/>
        <rFont val="Arial MT"/>
        <family val="2"/>
      </rPr>
      <t>01/07/2026</t>
    </r>
    <r>
      <rPr>
        <vertAlign val="superscript"/>
        <sz val="8"/>
        <rFont val="Times New Roman"/>
        <family val="1"/>
      </rPr>
      <t xml:space="preserve">            </t>
    </r>
    <r>
      <rPr>
        <vertAlign val="superscript"/>
        <sz val="8"/>
        <rFont val="Arial MT"/>
        <family val="2"/>
      </rPr>
      <t>10:55:02</t>
    </r>
    <r>
      <rPr>
        <vertAlign val="superscript"/>
        <sz val="8"/>
        <rFont val="Times New Roman"/>
        <family val="1"/>
      </rPr>
      <t xml:space="preserve"> </t>
    </r>
    <r>
      <rPr>
        <vertAlign val="superscript"/>
        <sz val="8"/>
        <rFont val="Arial MT"/>
        <family val="2"/>
      </rPr>
      <t>am</t>
    </r>
  </si>
  <si>
    <r>
      <rPr>
        <b/>
        <sz val="7.5"/>
        <rFont val="Arial"/>
        <family val="2"/>
      </rPr>
      <t>Fecha</t>
    </r>
    <r>
      <rPr>
        <sz val="7.5"/>
        <rFont val="Times New Roman"/>
        <family val="1"/>
      </rPr>
      <t xml:space="preserve"> </t>
    </r>
    <r>
      <rPr>
        <b/>
        <sz val="7.5"/>
        <rFont val="Arial"/>
        <family val="2"/>
      </rPr>
      <t>Desde:</t>
    </r>
    <r>
      <rPr>
        <sz val="7.5"/>
        <rFont val="Times New Roman"/>
        <family val="1"/>
      </rPr>
      <t xml:space="preserve"> </t>
    </r>
    <r>
      <rPr>
        <b/>
        <sz val="7.5"/>
        <rFont val="Arial"/>
        <family val="2"/>
      </rPr>
      <t>01</t>
    </r>
    <r>
      <rPr>
        <sz val="7.5"/>
        <rFont val="Times New Roman"/>
        <family val="1"/>
      </rPr>
      <t xml:space="preserve"> </t>
    </r>
    <r>
      <rPr>
        <b/>
        <sz val="7.5"/>
        <rFont val="Arial"/>
        <family val="2"/>
      </rPr>
      <t>Ene</t>
    </r>
    <r>
      <rPr>
        <sz val="7.5"/>
        <rFont val="Times New Roman"/>
        <family val="1"/>
      </rPr>
      <t xml:space="preserve"> </t>
    </r>
    <r>
      <rPr>
        <b/>
        <sz val="7.5"/>
        <rFont val="Arial"/>
        <family val="2"/>
      </rPr>
      <t>2026</t>
    </r>
    <r>
      <rPr>
        <sz val="7.5"/>
        <rFont val="Times New Roman"/>
        <family val="1"/>
      </rPr>
      <t xml:space="preserve"> </t>
    </r>
    <r>
      <rPr>
        <b/>
        <sz val="7.5"/>
        <rFont val="Arial"/>
        <family val="2"/>
      </rPr>
      <t>/</t>
    </r>
    <r>
      <rPr>
        <sz val="7.5"/>
        <rFont val="Times New Roman"/>
        <family val="1"/>
      </rPr>
      <t xml:space="preserve"> </t>
    </r>
    <r>
      <rPr>
        <b/>
        <sz val="7.5"/>
        <rFont val="Arial"/>
        <family val="2"/>
      </rPr>
      <t>Hasta:</t>
    </r>
    <r>
      <rPr>
        <sz val="7.5"/>
        <rFont val="Times New Roman"/>
        <family val="1"/>
      </rPr>
      <t xml:space="preserve"> </t>
    </r>
    <r>
      <rPr>
        <b/>
        <sz val="7.5"/>
        <rFont val="Arial"/>
        <family val="2"/>
      </rPr>
      <t>30</t>
    </r>
    <r>
      <rPr>
        <sz val="7.5"/>
        <rFont val="Times New Roman"/>
        <family val="1"/>
      </rPr>
      <t xml:space="preserve"> </t>
    </r>
    <r>
      <rPr>
        <b/>
        <sz val="7.5"/>
        <rFont val="Arial"/>
        <family val="2"/>
      </rPr>
      <t>Jun</t>
    </r>
    <r>
      <rPr>
        <sz val="7.5"/>
        <rFont val="Times New Roman"/>
        <family val="1"/>
      </rPr>
      <t xml:space="preserve"> </t>
    </r>
    <r>
      <rPr>
        <b/>
        <sz val="7.5"/>
        <rFont val="Arial"/>
        <family val="2"/>
      </rPr>
      <t>2026</t>
    </r>
  </si>
  <si>
    <r>
      <rPr>
        <vertAlign val="superscript"/>
        <sz val="8"/>
        <rFont val="Arial MT"/>
        <family val="2"/>
      </rPr>
      <t>1</t>
    </r>
    <r>
      <rPr>
        <vertAlign val="superscript"/>
        <sz val="8"/>
        <rFont val="Times New Roman"/>
        <family val="1"/>
      </rPr>
      <t xml:space="preserve">                </t>
    </r>
    <r>
      <rPr>
        <sz val="8"/>
        <rFont val="Arial MT"/>
        <family val="2"/>
      </rPr>
      <t xml:space="preserve">de </t>
    </r>
    <r>
      <rPr>
        <sz val="8"/>
        <rFont val="Times New Roman"/>
        <family val="1"/>
      </rPr>
      <t xml:space="preserve">          </t>
    </r>
    <r>
      <rPr>
        <vertAlign val="superscript"/>
        <sz val="8"/>
        <rFont val="Arial MT"/>
        <family val="2"/>
      </rPr>
      <t>28</t>
    </r>
  </si>
  <si>
    <t>Masculino *</t>
  </si>
  <si>
    <t>Femenino*</t>
  </si>
  <si>
    <r>
      <rPr>
        <sz val="8"/>
        <rFont val="Arial MT"/>
        <family val="2"/>
      </rPr>
      <t>FOT-125-01-2026</t>
    </r>
  </si>
  <si>
    <r>
      <rPr>
        <sz val="8"/>
        <rFont val="Arial MT"/>
        <family val="2"/>
      </rPr>
      <t>FOT-125-05-2026</t>
    </r>
  </si>
  <si>
    <r>
      <rPr>
        <sz val="8"/>
        <rFont val="Arial MT"/>
        <family val="2"/>
      </rPr>
      <t>FOT-426-02-2026</t>
    </r>
  </si>
  <si>
    <r>
      <rPr>
        <sz val="8"/>
        <rFont val="Arial MT"/>
        <family val="2"/>
      </rPr>
      <t>FOT-097-02-2026</t>
    </r>
  </si>
  <si>
    <r>
      <rPr>
        <sz val="8"/>
        <rFont val="Arial MT"/>
        <family val="2"/>
      </rPr>
      <t>FOT-461-05-2026</t>
    </r>
  </si>
  <si>
    <t>10**</t>
  </si>
  <si>
    <r>
      <rPr>
        <sz val="8"/>
        <rFont val="Arial MT"/>
        <family val="2"/>
      </rPr>
      <t>FOT-288-04-2026</t>
    </r>
  </si>
  <si>
    <r>
      <rPr>
        <sz val="8"/>
        <rFont val="Arial MT"/>
        <family val="2"/>
      </rPr>
      <t>FOT-157-04-2026</t>
    </r>
  </si>
  <si>
    <r>
      <rPr>
        <sz val="8"/>
        <rFont val="Arial MT"/>
        <family val="2"/>
      </rPr>
      <t>FOT-031-06-2026</t>
    </r>
  </si>
  <si>
    <r>
      <rPr>
        <sz val="8"/>
        <rFont val="Arial MT"/>
        <family val="2"/>
      </rPr>
      <t>FOT-242-03-2026</t>
    </r>
  </si>
  <si>
    <r>
      <rPr>
        <sz val="8"/>
        <rFont val="Arial MT"/>
        <family val="2"/>
      </rPr>
      <t>Diplomado:</t>
    </r>
    <r>
      <rPr>
        <sz val="8"/>
        <rFont val="Times New Roman"/>
        <family val="1"/>
      </rPr>
      <t xml:space="preserve"> </t>
    </r>
    <r>
      <rPr>
        <sz val="8"/>
        <rFont val="Arial MT"/>
        <family val="2"/>
      </rPr>
      <t>en</t>
    </r>
    <r>
      <rPr>
        <sz val="8"/>
        <rFont val="Times New Roman"/>
        <family val="1"/>
      </rPr>
      <t xml:space="preserve"> </t>
    </r>
    <r>
      <rPr>
        <sz val="8"/>
        <rFont val="Arial MT"/>
        <family val="2"/>
      </rPr>
      <t>Tributación</t>
    </r>
  </si>
  <si>
    <r>
      <rPr>
        <sz val="8"/>
        <rFont val="Arial MT"/>
        <family val="2"/>
      </rPr>
      <t>FOT-319-01-2026</t>
    </r>
  </si>
  <si>
    <r>
      <rPr>
        <sz val="8"/>
        <rFont val="Arial MT"/>
        <family val="2"/>
      </rPr>
      <t>FOT-390-04-2026</t>
    </r>
  </si>
  <si>
    <r>
      <rPr>
        <sz val="8"/>
        <rFont val="Arial MT"/>
        <family val="2"/>
      </rPr>
      <t>FOT-128-02-2026</t>
    </r>
  </si>
  <si>
    <r>
      <rPr>
        <sz val="8"/>
        <rFont val="Arial MT"/>
        <family val="2"/>
      </rPr>
      <t>FOT-390-11-2026</t>
    </r>
  </si>
  <si>
    <r>
      <rPr>
        <sz val="8"/>
        <rFont val="Arial MT"/>
        <family val="2"/>
      </rPr>
      <t>FOT-031-07-2026</t>
    </r>
  </si>
  <si>
    <r>
      <rPr>
        <sz val="8"/>
        <rFont val="Arial MT"/>
        <family val="2"/>
      </rPr>
      <t>Curso:</t>
    </r>
    <r>
      <rPr>
        <sz val="8"/>
        <rFont val="Times New Roman"/>
        <family val="1"/>
      </rPr>
      <t xml:space="preserve"> </t>
    </r>
    <r>
      <rPr>
        <sz val="8"/>
        <rFont val="Arial MT"/>
        <family val="2"/>
      </rPr>
      <t>Impuesto</t>
    </r>
    <r>
      <rPr>
        <sz val="8"/>
        <rFont val="Times New Roman"/>
        <family val="1"/>
      </rPr>
      <t xml:space="preserve"> </t>
    </r>
    <r>
      <rPr>
        <sz val="8"/>
        <rFont val="Arial MT"/>
        <family val="2"/>
      </rPr>
      <t>Sobre</t>
    </r>
    <r>
      <rPr>
        <sz val="8"/>
        <rFont val="Times New Roman"/>
        <family val="1"/>
      </rPr>
      <t xml:space="preserve"> </t>
    </r>
    <r>
      <rPr>
        <sz val="8"/>
        <rFont val="Arial MT"/>
        <family val="2"/>
      </rPr>
      <t>la</t>
    </r>
    <r>
      <rPr>
        <sz val="8"/>
        <rFont val="Times New Roman"/>
        <family val="1"/>
      </rPr>
      <t xml:space="preserve"> </t>
    </r>
    <r>
      <rPr>
        <sz val="8"/>
        <rFont val="Arial MT"/>
        <family val="2"/>
      </rPr>
      <t>Renta</t>
    </r>
  </si>
  <si>
    <r>
      <rPr>
        <sz val="8"/>
        <rFont val="Arial MT"/>
        <family val="2"/>
      </rPr>
      <t>FOT-022-01-2026</t>
    </r>
  </si>
  <si>
    <r>
      <rPr>
        <sz val="8"/>
        <rFont val="Arial MT"/>
        <family val="2"/>
      </rPr>
      <t>FOT-031-10-2026</t>
    </r>
  </si>
  <si>
    <r>
      <rPr>
        <sz val="8"/>
        <rFont val="Arial MT"/>
        <family val="2"/>
      </rPr>
      <t>FOT-157-05-2026</t>
    </r>
  </si>
  <si>
    <r>
      <rPr>
        <sz val="8"/>
        <rFont val="Arial MT"/>
        <family val="2"/>
      </rPr>
      <t>FOT-390-06-2026</t>
    </r>
  </si>
  <si>
    <r>
      <rPr>
        <sz val="8"/>
        <rFont val="Arial MT"/>
        <family val="2"/>
      </rPr>
      <t>FOT-269-03-2026</t>
    </r>
  </si>
  <si>
    <r>
      <rPr>
        <sz val="8"/>
        <rFont val="Arial MT"/>
        <family val="2"/>
      </rPr>
      <t>FOT-390-05-2026</t>
    </r>
  </si>
  <si>
    <r>
      <rPr>
        <sz val="8"/>
        <rFont val="Arial MT"/>
        <family val="2"/>
      </rPr>
      <t>FOT-097-04-2026</t>
    </r>
  </si>
  <si>
    <r>
      <rPr>
        <sz val="8"/>
        <rFont val="Arial MT"/>
        <family val="2"/>
      </rPr>
      <t>Curso-Taller:</t>
    </r>
    <r>
      <rPr>
        <sz val="8"/>
        <rFont val="Times New Roman"/>
        <family val="1"/>
      </rPr>
      <t xml:space="preserve"> </t>
    </r>
    <r>
      <rPr>
        <sz val="8"/>
        <rFont val="Arial MT"/>
        <family val="2"/>
      </rPr>
      <t>Macroeconomía</t>
    </r>
    <r>
      <rPr>
        <sz val="8"/>
        <rFont val="Times New Roman"/>
        <family val="1"/>
      </rPr>
      <t xml:space="preserve"> </t>
    </r>
    <r>
      <rPr>
        <sz val="8"/>
        <rFont val="Arial MT"/>
        <family val="2"/>
      </rPr>
      <t>Práctica</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Fiscal</t>
    </r>
  </si>
  <si>
    <r>
      <rPr>
        <sz val="8"/>
        <rFont val="Arial MT"/>
        <family val="2"/>
      </rPr>
      <t>FOT-462-01-2026</t>
    </r>
  </si>
  <si>
    <r>
      <rPr>
        <sz val="8"/>
        <rFont val="Arial MT"/>
        <family val="2"/>
      </rPr>
      <t>FOT-031-08-2026</t>
    </r>
  </si>
  <si>
    <r>
      <rPr>
        <sz val="8"/>
        <rFont val="Arial MT"/>
        <family val="2"/>
      </rPr>
      <t>FOT-125-07-2026</t>
    </r>
  </si>
  <si>
    <r>
      <rPr>
        <sz val="8"/>
        <rFont val="Arial MT"/>
        <family val="2"/>
      </rPr>
      <t>FOT-426-05-2026</t>
    </r>
  </si>
  <si>
    <r>
      <rPr>
        <sz val="8"/>
        <rFont val="Arial MT"/>
        <family val="2"/>
      </rPr>
      <t>FOT-269-05-2026</t>
    </r>
  </si>
  <si>
    <r>
      <rPr>
        <sz val="8"/>
        <rFont val="Arial MT"/>
        <family val="2"/>
      </rPr>
      <t>FOT-382-04-2026</t>
    </r>
  </si>
  <si>
    <r>
      <rPr>
        <sz val="8"/>
        <rFont val="Arial MT"/>
        <family val="2"/>
      </rPr>
      <t>FOT-269-04-2026</t>
    </r>
  </si>
  <si>
    <r>
      <rPr>
        <sz val="8"/>
        <rFont val="Arial MT"/>
        <family val="2"/>
      </rPr>
      <t>FOT-157-06-2026</t>
    </r>
  </si>
  <si>
    <r>
      <rPr>
        <sz val="8"/>
        <rFont val="Arial MT"/>
        <family val="2"/>
      </rPr>
      <t>Curso:</t>
    </r>
    <r>
      <rPr>
        <sz val="8"/>
        <rFont val="Times New Roman"/>
        <family val="1"/>
      </rPr>
      <t xml:space="preserve"> </t>
    </r>
    <r>
      <rPr>
        <sz val="8"/>
        <rFont val="Arial MT"/>
        <family val="2"/>
      </rPr>
      <t>Excel</t>
    </r>
    <r>
      <rPr>
        <sz val="8"/>
        <rFont val="Times New Roman"/>
        <family val="1"/>
      </rPr>
      <t xml:space="preserve"> </t>
    </r>
    <r>
      <rPr>
        <sz val="8"/>
        <rFont val="Arial MT"/>
        <family val="2"/>
      </rPr>
      <t>Avanzado</t>
    </r>
  </si>
  <si>
    <r>
      <rPr>
        <sz val="8"/>
        <rFont val="Arial MT"/>
        <family val="2"/>
      </rPr>
      <t>FOA-150-01-2026</t>
    </r>
  </si>
  <si>
    <r>
      <rPr>
        <sz val="8"/>
        <rFont val="Arial MT"/>
        <family val="2"/>
      </rPr>
      <t>FOT-125-04-2026</t>
    </r>
  </si>
  <si>
    <r>
      <rPr>
        <sz val="8"/>
        <rFont val="Arial MT"/>
        <family val="2"/>
      </rPr>
      <t>FOT-031-11-2026</t>
    </r>
  </si>
  <si>
    <r>
      <rPr>
        <sz val="8"/>
        <rFont val="Arial MT"/>
        <family val="2"/>
      </rPr>
      <t>Curso-Taller:</t>
    </r>
    <r>
      <rPr>
        <sz val="8"/>
        <rFont val="Times New Roman"/>
        <family val="1"/>
      </rPr>
      <t xml:space="preserve"> </t>
    </r>
    <r>
      <rPr>
        <sz val="8"/>
        <rFont val="Arial MT"/>
        <family val="2"/>
      </rPr>
      <t>Procesos</t>
    </r>
    <r>
      <rPr>
        <sz val="8"/>
        <rFont val="Times New Roman"/>
        <family val="1"/>
      </rPr>
      <t xml:space="preserve"> </t>
    </r>
    <r>
      <rPr>
        <sz val="8"/>
        <rFont val="Arial MT"/>
        <family val="2"/>
      </rPr>
      <t>Aduaneros</t>
    </r>
    <r>
      <rPr>
        <sz val="8"/>
        <rFont val="Times New Roman"/>
        <family val="1"/>
      </rPr>
      <t xml:space="preserve"> </t>
    </r>
    <r>
      <rPr>
        <sz val="8"/>
        <rFont val="Arial MT"/>
        <family val="2"/>
      </rPr>
      <t>basados</t>
    </r>
    <r>
      <rPr>
        <sz val="8"/>
        <rFont val="Times New Roman"/>
        <family val="1"/>
      </rPr>
      <t xml:space="preserve"> </t>
    </r>
    <r>
      <rPr>
        <sz val="8"/>
        <rFont val="Arial MT"/>
        <family val="2"/>
      </rPr>
      <t>en</t>
    </r>
    <r>
      <rPr>
        <sz val="8"/>
        <rFont val="Times New Roman"/>
        <family val="1"/>
      </rPr>
      <t xml:space="preserve"> </t>
    </r>
    <r>
      <rPr>
        <sz val="8"/>
        <rFont val="Arial MT"/>
        <family val="2"/>
      </rPr>
      <t>la</t>
    </r>
    <r>
      <rPr>
        <sz val="8"/>
        <rFont val="Times New Roman"/>
        <family val="1"/>
      </rPr>
      <t xml:space="preserve"> </t>
    </r>
    <r>
      <rPr>
        <sz val="8"/>
        <rFont val="Arial MT"/>
        <family val="2"/>
      </rPr>
      <t>Ley</t>
    </r>
    <r>
      <rPr>
        <sz val="8"/>
        <rFont val="Times New Roman"/>
        <family val="1"/>
      </rPr>
      <t xml:space="preserve"> </t>
    </r>
    <r>
      <rPr>
        <sz val="8"/>
        <rFont val="Arial MT"/>
        <family val="2"/>
      </rPr>
      <t>168-2021</t>
    </r>
  </si>
  <si>
    <r>
      <rPr>
        <sz val="8"/>
        <rFont val="Arial MT"/>
        <family val="2"/>
      </rPr>
      <t>FOT-440-01-2026</t>
    </r>
  </si>
  <si>
    <r>
      <rPr>
        <sz val="8"/>
        <rFont val="Arial MT"/>
        <family val="2"/>
      </rPr>
      <t>FOT-288-05-2026</t>
    </r>
  </si>
  <si>
    <r>
      <rPr>
        <sz val="8"/>
        <rFont val="Arial MT"/>
        <family val="2"/>
      </rPr>
      <t>FOT-125-08-2026</t>
    </r>
  </si>
  <si>
    <r>
      <rPr>
        <sz val="8"/>
        <rFont val="Arial MT"/>
        <family val="2"/>
      </rPr>
      <t>FOT-390-12-2026</t>
    </r>
  </si>
  <si>
    <r>
      <rPr>
        <sz val="8"/>
        <rFont val="Arial MT"/>
        <family val="2"/>
      </rPr>
      <t>Diplomado:</t>
    </r>
    <r>
      <rPr>
        <sz val="8"/>
        <rFont val="Times New Roman"/>
        <family val="1"/>
      </rPr>
      <t xml:space="preserve"> </t>
    </r>
    <r>
      <rPr>
        <sz val="8"/>
        <rFont val="Arial MT"/>
        <family val="2"/>
      </rPr>
      <t>En</t>
    </r>
    <r>
      <rPr>
        <sz val="8"/>
        <rFont val="Times New Roman"/>
        <family val="1"/>
      </rPr>
      <t xml:space="preserve"> </t>
    </r>
    <r>
      <rPr>
        <sz val="8"/>
        <rFont val="Arial MT"/>
        <family val="2"/>
      </rPr>
      <t>Planificación</t>
    </r>
    <r>
      <rPr>
        <sz val="8"/>
        <rFont val="Times New Roman"/>
        <family val="1"/>
      </rPr>
      <t xml:space="preserve"> </t>
    </r>
    <r>
      <rPr>
        <sz val="8"/>
        <rFont val="Arial MT"/>
        <family val="2"/>
      </rPr>
      <t>Estratégica</t>
    </r>
    <r>
      <rPr>
        <sz val="8"/>
        <rFont val="Times New Roman"/>
        <family val="1"/>
      </rPr>
      <t xml:space="preserve"> </t>
    </r>
    <r>
      <rPr>
        <sz val="8"/>
        <rFont val="Arial MT"/>
        <family val="2"/>
      </rPr>
      <t>en</t>
    </r>
    <r>
      <rPr>
        <sz val="8"/>
        <rFont val="Times New Roman"/>
        <family val="1"/>
      </rPr>
      <t xml:space="preserve"> </t>
    </r>
    <r>
      <rPr>
        <sz val="8"/>
        <rFont val="Arial MT"/>
        <family val="2"/>
      </rPr>
      <t>la</t>
    </r>
    <r>
      <rPr>
        <sz val="8"/>
        <rFont val="Times New Roman"/>
        <family val="1"/>
      </rPr>
      <t xml:space="preserve"> </t>
    </r>
    <r>
      <rPr>
        <sz val="8"/>
        <rFont val="Arial MT"/>
        <family val="2"/>
      </rPr>
      <t>Gestión</t>
    </r>
    <r>
      <rPr>
        <sz val="8"/>
        <rFont val="Times New Roman"/>
        <family val="1"/>
      </rPr>
      <t xml:space="preserve"> </t>
    </r>
    <r>
      <rPr>
        <sz val="8"/>
        <rFont val="Arial MT"/>
        <family val="2"/>
      </rPr>
      <t>Pública</t>
    </r>
  </si>
  <si>
    <r>
      <rPr>
        <sz val="8"/>
        <rFont val="Arial MT"/>
        <family val="2"/>
      </rPr>
      <t>FOT-444-01-2026</t>
    </r>
  </si>
  <si>
    <r>
      <rPr>
        <sz val="8"/>
        <rFont val="Arial MT"/>
        <family val="2"/>
      </rPr>
      <t>FOT-319-02-2026</t>
    </r>
  </si>
  <si>
    <r>
      <rPr>
        <sz val="8"/>
        <rFont val="Arial MT"/>
        <family val="2"/>
      </rPr>
      <t>FOT-031-12-2026</t>
    </r>
  </si>
  <si>
    <r>
      <rPr>
        <sz val="8"/>
        <rFont val="Arial MT"/>
        <family val="2"/>
      </rPr>
      <t>FOT-390-19-2026</t>
    </r>
  </si>
  <si>
    <r>
      <rPr>
        <sz val="8"/>
        <rFont val="Arial MT"/>
        <family val="2"/>
      </rPr>
      <t>FOT-358-04-2026</t>
    </r>
  </si>
  <si>
    <r>
      <rPr>
        <sz val="8"/>
        <rFont val="Arial MT"/>
        <family val="2"/>
      </rPr>
      <t>FOA-153-03-2026</t>
    </r>
  </si>
  <si>
    <r>
      <rPr>
        <sz val="8"/>
        <rFont val="Arial MT"/>
        <family val="2"/>
      </rPr>
      <t>FOT-031-13-2026</t>
    </r>
  </si>
  <si>
    <r>
      <rPr>
        <sz val="8"/>
        <rFont val="Arial MT"/>
        <family val="2"/>
      </rPr>
      <t>FOT-390-08-2026</t>
    </r>
  </si>
  <si>
    <r>
      <rPr>
        <sz val="8"/>
        <rFont val="Arial MT"/>
        <family val="2"/>
      </rPr>
      <t>FOC-014-02-2026</t>
    </r>
  </si>
  <si>
    <r>
      <rPr>
        <sz val="8"/>
        <rFont val="Arial MT"/>
        <family val="2"/>
      </rPr>
      <t>FOT-390-07-2026</t>
    </r>
  </si>
  <si>
    <r>
      <rPr>
        <sz val="8"/>
        <rFont val="Arial MT"/>
        <family val="2"/>
      </rPr>
      <t>FOT-390-15-2026</t>
    </r>
  </si>
  <si>
    <r>
      <rPr>
        <sz val="8"/>
        <rFont val="Arial MT"/>
        <family val="2"/>
      </rPr>
      <t>FOT-331-03-2026</t>
    </r>
  </si>
  <si>
    <r>
      <rPr>
        <sz val="8"/>
        <rFont val="Arial MT"/>
        <family val="2"/>
      </rPr>
      <t>FOT-162-04-2026</t>
    </r>
  </si>
  <si>
    <r>
      <rPr>
        <sz val="8"/>
        <rFont val="Arial MT"/>
        <family val="2"/>
      </rPr>
      <t>FOT-107-07-2026</t>
    </r>
  </si>
  <si>
    <r>
      <rPr>
        <sz val="8"/>
        <rFont val="Arial MT"/>
        <family val="2"/>
      </rPr>
      <t>FOT-157-10-2026</t>
    </r>
  </si>
  <si>
    <r>
      <rPr>
        <sz val="8"/>
        <rFont val="Arial MT"/>
        <family val="2"/>
      </rPr>
      <t>FOT-288-08-2026</t>
    </r>
  </si>
  <si>
    <r>
      <rPr>
        <sz val="8"/>
        <rFont val="Arial MT"/>
        <family val="2"/>
      </rPr>
      <t>FOT-384-02-2026</t>
    </r>
  </si>
  <si>
    <r>
      <rPr>
        <sz val="8"/>
        <rFont val="Arial MT"/>
        <family val="2"/>
      </rPr>
      <t>FOT-126-04-2026</t>
    </r>
  </si>
  <si>
    <r>
      <rPr>
        <sz val="8"/>
        <rFont val="Arial MT"/>
        <family val="2"/>
      </rPr>
      <t>FOT-269-06-2026</t>
    </r>
  </si>
  <si>
    <r>
      <rPr>
        <sz val="8"/>
        <rFont val="Arial MT"/>
        <family val="2"/>
      </rPr>
      <t>FOT-031-09-2026</t>
    </r>
  </si>
  <si>
    <r>
      <rPr>
        <sz val="8"/>
        <rFont val="Arial MT"/>
        <family val="2"/>
      </rPr>
      <t>FOT-269-07-2026</t>
    </r>
  </si>
  <si>
    <r>
      <rPr>
        <sz val="8"/>
        <rFont val="Arial MT"/>
        <family val="2"/>
      </rPr>
      <t>FOT-390-09-2026</t>
    </r>
  </si>
  <si>
    <r>
      <rPr>
        <sz val="8"/>
        <rFont val="Arial MT"/>
        <family val="2"/>
      </rPr>
      <t>FOT-440-02-2026</t>
    </r>
  </si>
  <si>
    <r>
      <rPr>
        <sz val="8"/>
        <rFont val="Arial MT"/>
        <family val="2"/>
      </rPr>
      <t>FOT-269-08-2026</t>
    </r>
  </si>
  <si>
    <r>
      <rPr>
        <sz val="8"/>
        <rFont val="Arial MT"/>
        <family val="2"/>
      </rPr>
      <t>FOT-157-07-2026</t>
    </r>
  </si>
  <si>
    <r>
      <rPr>
        <sz val="8"/>
        <rFont val="Arial MT"/>
        <family val="2"/>
      </rPr>
      <t>FOT-358-05-2026</t>
    </r>
  </si>
  <si>
    <r>
      <rPr>
        <sz val="8"/>
        <rFont val="Arial MT"/>
        <family val="2"/>
      </rPr>
      <t>FOT-162-03-2026</t>
    </r>
  </si>
  <si>
    <r>
      <rPr>
        <sz val="8"/>
        <rFont val="Arial MT"/>
        <family val="2"/>
      </rPr>
      <t>FOC-015-03-2026</t>
    </r>
  </si>
  <si>
    <r>
      <rPr>
        <sz val="8"/>
        <rFont val="Arial MT"/>
        <family val="2"/>
      </rPr>
      <t>FOT-031-14-2026</t>
    </r>
  </si>
  <si>
    <r>
      <rPr>
        <sz val="8"/>
        <rFont val="Arial MT"/>
        <family val="2"/>
      </rPr>
      <t>FOT-390-10-2026</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</si>
  <si>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Términos</t>
    </r>
    <r>
      <rPr>
        <sz val="8"/>
        <rFont val="Times New Roman"/>
        <family val="1"/>
      </rPr>
      <t xml:space="preserve"> </t>
    </r>
    <r>
      <rPr>
        <sz val="8"/>
        <rFont val="Arial MT"/>
        <family val="2"/>
      </rPr>
      <t>de</t>
    </r>
    <r>
      <rPr>
        <sz val="8"/>
        <rFont val="Times New Roman"/>
        <family val="1"/>
      </rPr>
      <t xml:space="preserve"> </t>
    </r>
    <r>
      <rPr>
        <sz val="8"/>
        <rFont val="Arial MT"/>
        <family val="2"/>
      </rPr>
      <t>Referencia</t>
    </r>
    <r>
      <rPr>
        <sz val="8"/>
        <rFont val="Times New Roman"/>
        <family val="1"/>
      </rPr>
      <t xml:space="preserve"> </t>
    </r>
    <r>
      <rPr>
        <sz val="8"/>
        <rFont val="Arial MT"/>
        <family val="2"/>
      </rPr>
      <t>para</t>
    </r>
    <r>
      <rPr>
        <sz val="8"/>
        <rFont val="Times New Roman"/>
        <family val="1"/>
      </rPr>
      <t xml:space="preserve"> </t>
    </r>
    <r>
      <rPr>
        <sz val="8"/>
        <rFont val="Arial MT"/>
        <family val="2"/>
      </rPr>
      <t>Contrataciones</t>
    </r>
    <r>
      <rPr>
        <sz val="8"/>
        <rFont val="Times New Roman"/>
        <family val="1"/>
      </rPr>
      <t xml:space="preserve"> </t>
    </r>
    <r>
      <rPr>
        <sz val="8"/>
        <rFont val="Arial MT"/>
        <family val="2"/>
      </rPr>
      <t>Efectivas</t>
    </r>
  </si>
  <si>
    <r>
      <rPr>
        <sz val="8"/>
        <rFont val="Arial MT"/>
        <family val="2"/>
      </rPr>
      <t>FOT-315-02-2026</t>
    </r>
  </si>
  <si>
    <r>
      <rPr>
        <sz val="8"/>
        <rFont val="Arial MT"/>
        <family val="2"/>
      </rPr>
      <t>FOT-418-02-2026</t>
    </r>
  </si>
  <si>
    <r>
      <rPr>
        <sz val="8"/>
        <rFont val="Arial MT"/>
        <family val="2"/>
      </rPr>
      <t>FOT-130-03-2026</t>
    </r>
  </si>
  <si>
    <r>
      <rPr>
        <sz val="8"/>
        <rFont val="Arial MT"/>
        <family val="2"/>
      </rPr>
      <t>FOT-426-08-2026</t>
    </r>
  </si>
  <si>
    <r>
      <rPr>
        <sz val="8"/>
        <rFont val="Arial MT"/>
        <family val="2"/>
      </rPr>
      <t>FOT-142-03-2026</t>
    </r>
  </si>
  <si>
    <r>
      <rPr>
        <sz val="8"/>
        <rFont val="Arial MT"/>
        <family val="2"/>
      </rPr>
      <t>FOT-107-08-2026</t>
    </r>
  </si>
  <si>
    <r>
      <rPr>
        <sz val="8"/>
        <rFont val="Arial MT"/>
        <family val="2"/>
      </rPr>
      <t>FOT-426-11-2026</t>
    </r>
  </si>
  <si>
    <r>
      <rPr>
        <sz val="8"/>
        <rFont val="Arial MT"/>
        <family val="2"/>
      </rPr>
      <t>FOT-390-21-2026</t>
    </r>
  </si>
  <si>
    <r>
      <rPr>
        <sz val="8"/>
        <rFont val="Arial MT"/>
        <family val="2"/>
      </rPr>
      <t>FOT-126-06-2026</t>
    </r>
  </si>
  <si>
    <r>
      <rPr>
        <sz val="8"/>
        <rFont val="Arial MT"/>
        <family val="2"/>
      </rPr>
      <t>FOT-157-12-2026</t>
    </r>
  </si>
  <si>
    <r>
      <rPr>
        <sz val="8"/>
        <rFont val="Arial MT"/>
        <family val="2"/>
      </rPr>
      <t>FOT-394-08-2026</t>
    </r>
  </si>
  <si>
    <r>
      <rPr>
        <sz val="8"/>
        <rFont val="Arial MT"/>
        <family val="2"/>
      </rPr>
      <t>FOT-142-05-2026</t>
    </r>
  </si>
  <si>
    <r>
      <rPr>
        <sz val="8"/>
        <rFont val="Arial MT"/>
        <family val="2"/>
      </rPr>
      <t>FOT-382-05-2026</t>
    </r>
  </si>
  <si>
    <r>
      <rPr>
        <sz val="8"/>
        <rFont val="Arial MT"/>
        <family val="2"/>
      </rPr>
      <t>FOT-315-01-2026</t>
    </r>
  </si>
  <si>
    <r>
      <rPr>
        <sz val="8"/>
        <rFont val="Arial MT"/>
        <family val="2"/>
      </rPr>
      <t>FOT-426-06-2026</t>
    </r>
  </si>
  <si>
    <r>
      <rPr>
        <sz val="8"/>
        <rFont val="Arial MT"/>
        <family val="2"/>
      </rPr>
      <t>FOT-269-09-2026</t>
    </r>
  </si>
  <si>
    <r>
      <rPr>
        <sz val="8"/>
        <rFont val="Arial MT"/>
        <family val="2"/>
      </rPr>
      <t>FOT-390-16-2026</t>
    </r>
  </si>
  <si>
    <r>
      <rPr>
        <sz val="8"/>
        <rFont val="Arial MT"/>
        <family val="2"/>
      </rPr>
      <t>FOT-125-06-2026</t>
    </r>
  </si>
  <si>
    <r>
      <rPr>
        <sz val="8"/>
        <rFont val="Arial MT"/>
        <family val="2"/>
      </rPr>
      <t>FOT-288-06-2026</t>
    </r>
  </si>
  <si>
    <r>
      <rPr>
        <sz val="8"/>
        <rFont val="Arial MT"/>
        <family val="2"/>
      </rPr>
      <t>FOT-331-04-2026</t>
    </r>
  </si>
  <si>
    <r>
      <rPr>
        <sz val="8"/>
        <rFont val="Arial MT"/>
        <family val="2"/>
      </rPr>
      <t>FOT-162-05-2026</t>
    </r>
  </si>
  <si>
    <r>
      <rPr>
        <sz val="8"/>
        <rFont val="Arial MT"/>
        <family val="2"/>
      </rPr>
      <t>FOT-461-06-2026</t>
    </r>
  </si>
  <si>
    <r>
      <rPr>
        <sz val="8"/>
        <rFont val="Arial MT"/>
        <family val="2"/>
      </rPr>
      <t>FOT-031-15-2026</t>
    </r>
  </si>
  <si>
    <r>
      <rPr>
        <sz val="8"/>
        <rFont val="Arial MT"/>
        <family val="2"/>
      </rPr>
      <t>FOT-390-14-2026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</si>
  <si>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Jubilaciones</t>
    </r>
    <r>
      <rPr>
        <sz val="8"/>
        <rFont val="Times New Roman"/>
        <family val="1"/>
      </rPr>
      <t xml:space="preserve"> </t>
    </r>
    <r>
      <rPr>
        <sz val="8"/>
        <rFont val="Arial MT"/>
        <family val="2"/>
      </rPr>
      <t>y</t>
    </r>
    <r>
      <rPr>
        <sz val="8"/>
        <rFont val="Times New Roman"/>
        <family val="1"/>
      </rPr>
      <t xml:space="preserve"> </t>
    </r>
    <r>
      <rPr>
        <sz val="8"/>
        <rFont val="Arial MT"/>
        <family val="2"/>
      </rPr>
      <t>Pensiones</t>
    </r>
    <r>
      <rPr>
        <sz val="8"/>
        <rFont val="Times New Roman"/>
        <family val="1"/>
      </rPr>
      <t xml:space="preserve"> </t>
    </r>
    <r>
      <rPr>
        <sz val="8"/>
        <rFont val="Arial MT"/>
        <family val="2"/>
      </rPr>
      <t>Basado</t>
    </r>
    <r>
      <rPr>
        <sz val="8"/>
        <rFont val="Times New Roman"/>
        <family val="1"/>
      </rPr>
      <t xml:space="preserve"> </t>
    </r>
    <r>
      <rPr>
        <sz val="8"/>
        <rFont val="Arial MT"/>
        <family val="2"/>
      </rPr>
      <t>en</t>
    </r>
    <r>
      <rPr>
        <sz val="8"/>
        <rFont val="Times New Roman"/>
        <family val="1"/>
      </rPr>
      <t xml:space="preserve"> </t>
    </r>
    <r>
      <rPr>
        <sz val="8"/>
        <rFont val="Arial MT"/>
        <family val="2"/>
      </rPr>
      <t>la</t>
    </r>
    <r>
      <rPr>
        <sz val="8"/>
        <rFont val="Times New Roman"/>
        <family val="1"/>
      </rPr>
      <t xml:space="preserve"> </t>
    </r>
    <r>
      <rPr>
        <sz val="8"/>
        <rFont val="Arial MT"/>
        <family val="2"/>
      </rPr>
      <t>Atención</t>
    </r>
    <r>
      <rPr>
        <sz val="8"/>
        <rFont val="Times New Roman"/>
        <family val="1"/>
      </rPr>
      <t xml:space="preserve"> </t>
    </r>
    <r>
      <rPr>
        <sz val="8"/>
        <rFont val="Arial MT"/>
        <family val="2"/>
      </rPr>
      <t>al</t>
    </r>
    <r>
      <rPr>
        <sz val="8"/>
        <rFont val="Times New Roman"/>
        <family val="1"/>
      </rPr>
      <t xml:space="preserve"> </t>
    </r>
    <r>
      <rPr>
        <sz val="8"/>
        <rFont val="Arial MT"/>
        <family val="2"/>
      </rPr>
      <t>Pensionado</t>
    </r>
  </si>
  <si>
    <r>
      <rPr>
        <sz val="8"/>
        <rFont val="Arial MT"/>
        <family val="2"/>
      </rPr>
      <t>FOT-184-01-2026</t>
    </r>
  </si>
  <si>
    <r>
      <rPr>
        <sz val="8"/>
        <rFont val="Arial MT"/>
        <family val="2"/>
      </rPr>
      <t>FOT-394-05-2026</t>
    </r>
  </si>
  <si>
    <r>
      <rPr>
        <sz val="8"/>
        <rFont val="Arial MT"/>
        <family val="2"/>
      </rPr>
      <t>FOT-390-22-2026</t>
    </r>
  </si>
  <si>
    <r>
      <rPr>
        <sz val="8"/>
        <rFont val="Arial MT"/>
        <family val="2"/>
      </rPr>
      <t>FOT-124-04-2026</t>
    </r>
  </si>
  <si>
    <r>
      <rPr>
        <sz val="8"/>
        <rFont val="Arial MT"/>
        <family val="2"/>
      </rPr>
      <t>FOT-124-05-2026</t>
    </r>
  </si>
  <si>
    <r>
      <rPr>
        <sz val="8"/>
        <rFont val="Arial MT"/>
        <family val="2"/>
      </rPr>
      <t>FOT-107-09-2026</t>
    </r>
  </si>
  <si>
    <r>
      <rPr>
        <sz val="8"/>
        <rFont val="Arial MT"/>
        <family val="2"/>
      </rPr>
      <t>FOT-031-17-2026</t>
    </r>
  </si>
  <si>
    <r>
      <rPr>
        <sz val="8"/>
        <rFont val="Arial MT"/>
        <family val="2"/>
      </rPr>
      <t>Curso-Taller:</t>
    </r>
    <r>
      <rPr>
        <sz val="8"/>
        <rFont val="Times New Roman"/>
        <family val="1"/>
      </rPr>
      <t xml:space="preserve"> </t>
    </r>
    <r>
      <rPr>
        <sz val="8"/>
        <rFont val="Arial MT"/>
        <family val="2"/>
      </rPr>
      <t>Implementación</t>
    </r>
    <r>
      <rPr>
        <sz val="8"/>
        <rFont val="Times New Roman"/>
        <family val="1"/>
      </rPr>
      <t xml:space="preserve"> </t>
    </r>
    <r>
      <rPr>
        <sz val="8"/>
        <rFont val="Arial MT"/>
        <family val="2"/>
      </rPr>
      <t>y</t>
    </r>
    <r>
      <rPr>
        <sz val="8"/>
        <rFont val="Times New Roman"/>
        <family val="1"/>
      </rPr>
      <t xml:space="preserve"> </t>
    </r>
    <r>
      <rPr>
        <sz val="8"/>
        <rFont val="Arial MT"/>
        <family val="2"/>
      </rPr>
      <t>Monitoreo</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Planificación</t>
    </r>
    <r>
      <rPr>
        <sz val="8"/>
        <rFont val="Times New Roman"/>
        <family val="1"/>
      </rPr>
      <t xml:space="preserve"> </t>
    </r>
    <r>
      <rPr>
        <sz val="8"/>
        <rFont val="Arial MT"/>
        <family val="2"/>
      </rPr>
      <t>Operativa</t>
    </r>
  </si>
  <si>
    <r>
      <rPr>
        <sz val="8"/>
        <rFont val="Arial MT"/>
        <family val="2"/>
      </rPr>
      <t>FOT-416-01-2026</t>
    </r>
  </si>
  <si>
    <r>
      <rPr>
        <sz val="8"/>
        <rFont val="Arial MT"/>
        <family val="2"/>
      </rPr>
      <t>FOT-288-11-2026</t>
    </r>
  </si>
  <si>
    <r>
      <rPr>
        <sz val="8"/>
        <rFont val="Arial MT"/>
        <family val="2"/>
      </rPr>
      <t>FOC-016-06-2026</t>
    </r>
  </si>
  <si>
    <r>
      <rPr>
        <sz val="8"/>
        <rFont val="Arial MT"/>
        <family val="2"/>
      </rPr>
      <t>FOT-157-09-2026</t>
    </r>
  </si>
  <si>
    <r>
      <rPr>
        <sz val="8"/>
        <rFont val="Arial MT"/>
        <family val="2"/>
      </rPr>
      <t>FOT-157-13-2026</t>
    </r>
  </si>
  <si>
    <r>
      <rPr>
        <sz val="8"/>
        <rFont val="Arial MT"/>
        <family val="2"/>
      </rPr>
      <t>FOT-394-06-2026</t>
    </r>
  </si>
  <si>
    <r>
      <rPr>
        <sz val="8"/>
        <rFont val="Arial MT"/>
        <family val="2"/>
      </rPr>
      <t>FOT-426-07-2026</t>
    </r>
  </si>
  <si>
    <r>
      <rPr>
        <sz val="8"/>
        <rFont val="Arial MT"/>
        <family val="2"/>
      </rPr>
      <t>FOT-426-13-2026</t>
    </r>
  </si>
  <si>
    <r>
      <rPr>
        <sz val="8"/>
        <rFont val="Arial MT"/>
        <family val="2"/>
      </rPr>
      <t>FOT-242-04-2026</t>
    </r>
  </si>
  <si>
    <r>
      <rPr>
        <sz val="8"/>
        <rFont val="Arial MT"/>
        <family val="2"/>
      </rPr>
      <t>FOT-213-02-2026</t>
    </r>
  </si>
  <si>
    <r>
      <rPr>
        <sz val="8"/>
        <rFont val="Arial MT"/>
        <family val="2"/>
      </rPr>
      <t>FOT-461-07-2026</t>
    </r>
  </si>
  <si>
    <r>
      <rPr>
        <sz val="8"/>
        <rFont val="Arial MT"/>
        <family val="2"/>
      </rPr>
      <t>FOT-031-16-2026</t>
    </r>
  </si>
  <si>
    <r>
      <rPr>
        <sz val="8"/>
        <rFont val="Arial MT"/>
        <family val="2"/>
      </rPr>
      <t>FOT-022-02-2026</t>
    </r>
  </si>
  <si>
    <r>
      <rPr>
        <sz val="8"/>
        <rFont val="Arial MT"/>
        <family val="2"/>
      </rPr>
      <t>FOT-390-23-2026</t>
    </r>
  </si>
  <si>
    <r>
      <rPr>
        <sz val="8"/>
        <rFont val="Arial MT"/>
        <family val="2"/>
      </rPr>
      <t>FOT-097-05-2026</t>
    </r>
  </si>
  <si>
    <r>
      <rPr>
        <sz val="8"/>
        <rFont val="Arial MT"/>
        <family val="2"/>
      </rPr>
      <t>FOT-288-07-2026</t>
    </r>
  </si>
  <si>
    <r>
      <rPr>
        <sz val="8"/>
        <rFont val="Arial MT"/>
        <family val="2"/>
      </rPr>
      <t>FOT-288-09-2026</t>
    </r>
  </si>
  <si>
    <r>
      <rPr>
        <sz val="8"/>
        <rFont val="Arial MT"/>
        <family val="2"/>
      </rPr>
      <t>Curso:</t>
    </r>
    <r>
      <rPr>
        <sz val="8"/>
        <rFont val="Times New Roman"/>
        <family val="1"/>
      </rPr>
      <t xml:space="preserve"> </t>
    </r>
    <r>
      <rPr>
        <sz val="8"/>
        <rFont val="Arial MT"/>
        <family val="2"/>
      </rPr>
      <t>Básico</t>
    </r>
    <r>
      <rPr>
        <sz val="8"/>
        <rFont val="Times New Roman"/>
        <family val="1"/>
      </rPr>
      <t xml:space="preserve"> </t>
    </r>
    <r>
      <rPr>
        <sz val="8"/>
        <rFont val="Arial MT"/>
        <family val="2"/>
      </rPr>
      <t>de</t>
    </r>
    <r>
      <rPr>
        <sz val="8"/>
        <rFont val="Times New Roman"/>
        <family val="1"/>
      </rPr>
      <t xml:space="preserve"> </t>
    </r>
    <r>
      <rPr>
        <sz val="8"/>
        <rFont val="Arial MT"/>
        <family val="2"/>
      </rPr>
      <t>UEPEX</t>
    </r>
  </si>
  <si>
    <r>
      <rPr>
        <sz val="8"/>
        <rFont val="Arial MT"/>
        <family val="2"/>
      </rPr>
      <t>FOT-402-01-2026</t>
    </r>
  </si>
  <si>
    <r>
      <rPr>
        <sz val="8"/>
        <rFont val="Arial MT"/>
        <family val="2"/>
      </rPr>
      <t>FOT-031-18-2026</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</si>
  <si>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y</t>
    </r>
    <r>
      <rPr>
        <sz val="8"/>
        <rFont val="Times New Roman"/>
        <family val="1"/>
      </rPr>
      <t xml:space="preserve"> </t>
    </r>
    <r>
      <rPr>
        <sz val="8"/>
        <rFont val="Arial MT"/>
        <family val="2"/>
      </rPr>
      <t>Presentación</t>
    </r>
    <r>
      <rPr>
        <sz val="8"/>
        <rFont val="Times New Roman"/>
        <family val="1"/>
      </rPr>
      <t xml:space="preserve"> </t>
    </r>
    <r>
      <rPr>
        <sz val="8"/>
        <rFont val="Arial MT"/>
        <family val="2"/>
      </rPr>
      <t>de</t>
    </r>
    <r>
      <rPr>
        <sz val="8"/>
        <rFont val="Times New Roman"/>
        <family val="1"/>
      </rPr>
      <t xml:space="preserve"> </t>
    </r>
    <r>
      <rPr>
        <sz val="8"/>
        <rFont val="Arial MT"/>
        <family val="2"/>
      </rPr>
      <t>Estados</t>
    </r>
    <r>
      <rPr>
        <sz val="8"/>
        <rFont val="Times New Roman"/>
        <family val="1"/>
      </rPr>
      <t xml:space="preserve"> </t>
    </r>
    <r>
      <rPr>
        <sz val="8"/>
        <rFont val="Arial MT"/>
        <family val="2"/>
      </rPr>
      <t>Financieros</t>
    </r>
  </si>
  <si>
    <r>
      <rPr>
        <sz val="8"/>
        <rFont val="Arial MT"/>
        <family val="2"/>
      </rPr>
      <t>FOT-196-01-2026</t>
    </r>
  </si>
  <si>
    <r>
      <rPr>
        <sz val="8"/>
        <rFont val="Arial MT"/>
        <family val="2"/>
      </rPr>
      <t>FOC-016-07-2026</t>
    </r>
  </si>
  <si>
    <r>
      <rPr>
        <sz val="8"/>
        <rFont val="Arial MT"/>
        <family val="2"/>
      </rPr>
      <t>FOT-390-24-2026</t>
    </r>
  </si>
  <si>
    <r>
      <rPr>
        <sz val="8"/>
        <rFont val="Arial MT"/>
        <family val="2"/>
      </rPr>
      <t>FOT-402-02-2026</t>
    </r>
  </si>
  <si>
    <r>
      <rPr>
        <sz val="8"/>
        <rFont val="Arial MT"/>
        <family val="2"/>
      </rPr>
      <t>FOT-107-10-2026</t>
    </r>
  </si>
  <si>
    <r>
      <rPr>
        <sz val="8"/>
        <rFont val="Arial MT"/>
        <family val="2"/>
      </rPr>
      <t>FOT-031-20-2026</t>
    </r>
  </si>
  <si>
    <r>
      <rPr>
        <sz val="8"/>
        <rFont val="Arial MT"/>
        <family val="2"/>
      </rPr>
      <t>FOT-157-11-2026</t>
    </r>
  </si>
  <si>
    <r>
      <rPr>
        <sz val="8"/>
        <rFont val="Arial MT"/>
        <family val="2"/>
      </rPr>
      <t>FOT-128-03-2026</t>
    </r>
  </si>
  <si>
    <r>
      <rPr>
        <sz val="8"/>
        <rFont val="Arial MT"/>
        <family val="2"/>
      </rPr>
      <t>FOT-461-08-2026</t>
    </r>
  </si>
  <si>
    <r>
      <rPr>
        <sz val="8"/>
        <rFont val="Arial MT"/>
        <family val="2"/>
      </rPr>
      <t>FOT-031-19-2026</t>
    </r>
  </si>
  <si>
    <r>
      <rPr>
        <sz val="8"/>
        <rFont val="Arial MT"/>
        <family val="2"/>
      </rPr>
      <t>FOT-130-05-2026</t>
    </r>
  </si>
  <si>
    <r>
      <rPr>
        <sz val="8"/>
        <rFont val="Arial MT"/>
        <family val="2"/>
      </rPr>
      <t>FOT-288-12-2026</t>
    </r>
  </si>
  <si>
    <r>
      <rPr>
        <sz val="8"/>
        <rFont val="Arial MT"/>
        <family val="2"/>
      </rPr>
      <t>FOT-142-06-2026</t>
    </r>
  </si>
  <si>
    <r>
      <rPr>
        <sz val="8"/>
        <rFont val="Arial MT"/>
        <family val="2"/>
      </rPr>
      <t>FOT-358-07-2026</t>
    </r>
  </si>
  <si>
    <r>
      <rPr>
        <sz val="8"/>
        <rFont val="Arial MT"/>
        <family val="2"/>
      </rPr>
      <t>FOT-426-09-2026</t>
    </r>
  </si>
  <si>
    <r>
      <rPr>
        <sz val="8"/>
        <rFont val="Arial MT"/>
        <family val="2"/>
      </rPr>
      <t>FOT-426-12-2026</t>
    </r>
  </si>
  <si>
    <r>
      <rPr>
        <sz val="8"/>
        <rFont val="Arial MT"/>
        <family val="2"/>
      </rPr>
      <t>FOT-157-14-2026</t>
    </r>
  </si>
  <si>
    <r>
      <rPr>
        <sz val="8"/>
        <rFont val="Arial MT"/>
        <family val="2"/>
      </rPr>
      <t>FOT-418-03-2026</t>
    </r>
  </si>
  <si>
    <r>
      <rPr>
        <sz val="8"/>
        <rFont val="Arial MT"/>
        <family val="2"/>
      </rPr>
      <t>FOT-107-11-2026</t>
    </r>
  </si>
  <si>
    <r>
      <rPr>
        <sz val="8"/>
        <rFont val="Arial MT"/>
        <family val="2"/>
      </rPr>
      <t>FOC-015-04-2026</t>
    </r>
  </si>
  <si>
    <r>
      <rPr>
        <sz val="8"/>
        <rFont val="Arial MT"/>
        <family val="2"/>
      </rPr>
      <t>FOT-157-15-2026</t>
    </r>
  </si>
  <si>
    <r>
      <rPr>
        <sz val="8"/>
        <rFont val="Arial MT"/>
        <family val="2"/>
      </rPr>
      <t>FOT-196-02-2026</t>
    </r>
  </si>
  <si>
    <r>
      <rPr>
        <sz val="8"/>
        <rFont val="Arial MT"/>
        <family val="2"/>
      </rPr>
      <t>FOT-440-03-2026</t>
    </r>
  </si>
  <si>
    <r>
      <rPr>
        <sz val="8"/>
        <rFont val="Arial MT"/>
        <family val="2"/>
      </rPr>
      <t>FOT-127-03-2026</t>
    </r>
  </si>
  <si>
    <r>
      <rPr>
        <sz val="8"/>
        <rFont val="Arial MT"/>
        <family val="2"/>
      </rPr>
      <t>FOT-124-06-2026</t>
    </r>
  </si>
  <si>
    <r>
      <rPr>
        <sz val="8"/>
        <rFont val="Arial MT"/>
        <family val="2"/>
      </rPr>
      <t>FOT-394-09-2026</t>
    </r>
  </si>
  <si>
    <r>
      <rPr>
        <sz val="8"/>
        <rFont val="Arial MT"/>
        <family val="2"/>
      </rPr>
      <t>FOA-153-04-2026</t>
    </r>
  </si>
  <si>
    <r>
      <rPr>
        <sz val="8"/>
        <rFont val="Arial MT"/>
        <family val="2"/>
      </rPr>
      <t>FOT-031-22-2026</t>
    </r>
  </si>
  <si>
    <r>
      <rPr>
        <sz val="8"/>
        <rFont val="Arial MT"/>
        <family val="2"/>
      </rPr>
      <t>FOT-031-23-2026</t>
    </r>
  </si>
  <si>
    <r>
      <rPr>
        <sz val="8"/>
        <rFont val="Arial MT"/>
        <family val="2"/>
      </rPr>
      <t>Diplomado:</t>
    </r>
    <r>
      <rPr>
        <sz val="8"/>
        <rFont val="Times New Roman"/>
        <family val="1"/>
      </rPr>
      <t xml:space="preserve"> </t>
    </r>
    <r>
      <rPr>
        <sz val="8"/>
        <rFont val="Arial MT"/>
        <family val="2"/>
      </rPr>
      <t>Tributación</t>
    </r>
  </si>
  <si>
    <r>
      <rPr>
        <sz val="8"/>
        <rFont val="Arial MT"/>
        <family val="2"/>
      </rPr>
      <t>FOT-319-03-2026</t>
    </r>
  </si>
  <si>
    <r>
      <rPr>
        <b/>
        <sz val="11"/>
        <rFont val="Arial"/>
        <family val="2"/>
      </rPr>
      <t>Total</t>
    </r>
    <r>
      <rPr>
        <sz val="11"/>
        <rFont val="Times New Roman"/>
        <family val="1"/>
      </rPr>
      <t xml:space="preserve"> </t>
    </r>
    <r>
      <rPr>
        <b/>
        <sz val="11"/>
        <rFont val="Arial"/>
        <family val="2"/>
      </rPr>
      <t xml:space="preserve">Registros: </t>
    </r>
    <r>
      <rPr>
        <sz val="11"/>
        <rFont val="Times New Roman"/>
        <family val="1"/>
      </rPr>
      <t xml:space="preserve">                         </t>
    </r>
    <r>
      <rPr>
        <b/>
        <vertAlign val="superscript"/>
        <sz val="11"/>
        <rFont val="Arial"/>
        <family val="2"/>
      </rPr>
      <t>665</t>
    </r>
  </si>
  <si>
    <t>**Hay un Participante retirado</t>
  </si>
  <si>
    <t>Solicitudes Realizadas por Estrategias Educativas y Género</t>
  </si>
  <si>
    <t>Fuente: Datos extraídos del SIRECAF (Sistema de Registro de Capacitación Fiscal del CAPGEFI) (extraídos 06-07-2026)</t>
  </si>
  <si>
    <t>Nota: Información generada por el Departamento  de Admisión de Participantes</t>
  </si>
  <si>
    <t>* Agregado por el Departamento de I&amp;P de la Base de Datos suministrada por TIC.</t>
  </si>
  <si>
    <t>Curso: Básico de UEPEX</t>
  </si>
  <si>
    <t>FOT-402-01-2026</t>
  </si>
  <si>
    <t>FOT-402-02-2026</t>
  </si>
  <si>
    <t>FOT-242-04-2026</t>
  </si>
  <si>
    <t>FOT-126-04-2026</t>
  </si>
  <si>
    <t>FOT-126-06-2026</t>
  </si>
  <si>
    <t>FOT-127-03-2026</t>
  </si>
  <si>
    <t>Curso: Fundamentos del Sistema de Jubilaciones y  Pensiones Basado en la Atención al Pensionado</t>
  </si>
  <si>
    <t>FOT-184-01-2026</t>
  </si>
  <si>
    <t>FOT-128-03-2026</t>
  </si>
  <si>
    <t>FOT-130-03-2026</t>
  </si>
  <si>
    <t>FOT-130-05-2026</t>
  </si>
  <si>
    <t>FOT-125-06-2026</t>
  </si>
  <si>
    <t>FOT-213-02-2026</t>
  </si>
  <si>
    <t>FOT-022-02-2026</t>
  </si>
  <si>
    <t>FOT-124-04-2026</t>
  </si>
  <si>
    <t>FOT-124-05-2026</t>
  </si>
  <si>
    <t>FOT-124-06-2026</t>
  </si>
  <si>
    <t>FOT-031-09-2026</t>
  </si>
  <si>
    <t>FOT-031-13-2026</t>
  </si>
  <si>
    <t>FOT-031-14-2026</t>
  </si>
  <si>
    <t>FOT-031-15-2026</t>
  </si>
  <si>
    <t>FOT-031-16-2026</t>
  </si>
  <si>
    <t>FOT-031-17-2026</t>
  </si>
  <si>
    <t>FOT-031-18-2026</t>
  </si>
  <si>
    <t>FOT-031-19-2026</t>
  </si>
  <si>
    <t>FOT-031-20-2026</t>
  </si>
  <si>
    <t>FOT-031-22-2026</t>
  </si>
  <si>
    <t>FOT-031-23-2026</t>
  </si>
  <si>
    <t>FOT-384-02-2026</t>
  </si>
  <si>
    <t>FOT-390-07-2026</t>
  </si>
  <si>
    <t>FOT-390-08-2026</t>
  </si>
  <si>
    <t>FOT-390-09-2026</t>
  </si>
  <si>
    <t>FOT-390-10-2026</t>
  </si>
  <si>
    <t>FOT-390-14-2026</t>
  </si>
  <si>
    <t>FOT-390-15-2026</t>
  </si>
  <si>
    <t>FOT-390-16-2026</t>
  </si>
  <si>
    <t>FOT-390-19-2026</t>
  </si>
  <si>
    <t>FOT-390-21-2026</t>
  </si>
  <si>
    <t>FOT-390-22-2026</t>
  </si>
  <si>
    <t>FOT-390-23-2026</t>
  </si>
  <si>
    <t>FOT-390-24-2026</t>
  </si>
  <si>
    <t>Curso-Taller: Elaboración de Términos de Referencia para Contrataciones Efectivas</t>
  </si>
  <si>
    <t>FOT-315-01-2026</t>
  </si>
  <si>
    <t>FOT-315-02-2026</t>
  </si>
  <si>
    <t>Curso-Taller: Elaboración y Presentación de Estados Financieros</t>
  </si>
  <si>
    <t>FOT-196-01-2026</t>
  </si>
  <si>
    <t>FOT-196-02-2026</t>
  </si>
  <si>
    <t>FOT-097-05-2026</t>
  </si>
  <si>
    <t>FOT-331-03-2026</t>
  </si>
  <si>
    <t>FOT-331-04-2026</t>
  </si>
  <si>
    <t>FOT-418-02-2026</t>
  </si>
  <si>
    <t>FOT-418-03-2026</t>
  </si>
  <si>
    <t>Curso-Taller: Implementación y Monitoreo de la Planificación Operativa</t>
  </si>
  <si>
    <t>FOT-416-01-2026</t>
  </si>
  <si>
    <t>FOT-440-02-2026</t>
  </si>
  <si>
    <t>FOT-440-03-2026</t>
  </si>
  <si>
    <t>FOT-426-06-2026</t>
  </si>
  <si>
    <t>FOT-426-07-2026</t>
  </si>
  <si>
    <t>FOT-426-08-2026</t>
  </si>
  <si>
    <t>FOT-426-09-2026</t>
  </si>
  <si>
    <t>FOT-426-11-2026</t>
  </si>
  <si>
    <t>FOT-426-12-2026</t>
  </si>
  <si>
    <t>FOT-426-13-2026</t>
  </si>
  <si>
    <t>FOT-358-04-2026</t>
  </si>
  <si>
    <t>FOT-358-05-2026</t>
  </si>
  <si>
    <t>FOT-358-07-2026</t>
  </si>
  <si>
    <t>FOT-288-06-2026</t>
  </si>
  <si>
    <t>FOT-288-07-2026</t>
  </si>
  <si>
    <t>FOT-288-08-2026</t>
  </si>
  <si>
    <t>FOT-288-09-2026</t>
  </si>
  <si>
    <t>FOT-288-11-2026</t>
  </si>
  <si>
    <t>FOT-288-12-2026</t>
  </si>
  <si>
    <t>FOT-269-06-2026</t>
  </si>
  <si>
    <t>FOT-269-07-2026</t>
  </si>
  <si>
    <t>FOT-269-08-2026</t>
  </si>
  <si>
    <t>FOT-269-09-2026</t>
  </si>
  <si>
    <t>Diplomado: Tributación</t>
  </si>
  <si>
    <t>FOT-319-03-2026</t>
  </si>
  <si>
    <t>FOT-142-03-2026</t>
  </si>
  <si>
    <t>FOT-142-05-2026</t>
  </si>
  <si>
    <t>FOT-142-06-2026</t>
  </si>
  <si>
    <t>FOT-162-03-2026</t>
  </si>
  <si>
    <t>FOT-162-04-2026</t>
  </si>
  <si>
    <t>FOT-162-05-2026</t>
  </si>
  <si>
    <t>FOT-461-06-2026</t>
  </si>
  <si>
    <t>FOT-461-07-2026</t>
  </si>
  <si>
    <t>FOT-461-08-2026</t>
  </si>
  <si>
    <t>FOT-107-07-2026</t>
  </si>
  <si>
    <t>FOT-107-08-2026</t>
  </si>
  <si>
    <t>FOT-107-09-2026</t>
  </si>
  <si>
    <t>FOT-107-10-2026</t>
  </si>
  <si>
    <t>FOT-107-11-2026</t>
  </si>
  <si>
    <t>FOC-014-02-2026</t>
  </si>
  <si>
    <t>FOC-015-03-2026</t>
  </si>
  <si>
    <t>FOC-015-04-2026</t>
  </si>
  <si>
    <t>FOC-016-06-2026</t>
  </si>
  <si>
    <t>FOC-016-07-2026</t>
  </si>
  <si>
    <t>FOT-157-07-2026</t>
  </si>
  <si>
    <t>FOT-157-09-2026</t>
  </si>
  <si>
    <t>FOT-157-10-2026</t>
  </si>
  <si>
    <t>FOT-157-11-2026</t>
  </si>
  <si>
    <t>FOT-157-12-2026</t>
  </si>
  <si>
    <t>FOT-157-13-2026</t>
  </si>
  <si>
    <t>FOT-157-14-2026</t>
  </si>
  <si>
    <t>FOT-157-15-2026</t>
  </si>
  <si>
    <t>FOA-153-03-2026</t>
  </si>
  <si>
    <t>FOA-153-04-2026</t>
  </si>
  <si>
    <t>FOT-394-05-2026</t>
  </si>
  <si>
    <t>FOT-394-06-2026</t>
  </si>
  <si>
    <t>FOT-394-08-2026</t>
  </si>
  <si>
    <t>FOT-394-09-2026</t>
  </si>
  <si>
    <t>FOT-382-05-2026</t>
  </si>
  <si>
    <t>Nombre del Evento por Código</t>
  </si>
  <si>
    <t xml:space="preserve"> Masculino</t>
  </si>
  <si>
    <t xml:space="preserve">Cantidad de Horas Clases </t>
  </si>
  <si>
    <t>Fecha:      01/07/2026            10:55:02 am</t>
  </si>
  <si>
    <t>Página:  1                de           28</t>
  </si>
  <si>
    <t>Solicitudes Realizadas por Estrategias Educativas, Género y Horas Clases</t>
  </si>
  <si>
    <t>Total de Registros: 665</t>
  </si>
  <si>
    <t>Fuente: Datos extraídos de la Base de Datos suministrada por TIC de las "Solicitudes Realizadas Por Estrategias Educativas" de los Registros del Departamento de Admisión de Participantes en el SIRECAF (Sistema de Registro de Capacitación Fiscal del CAPGEFI) (extraídos 06-07-2026)</t>
  </si>
  <si>
    <t>Cantidad de Solicitudes Admitidas por Código</t>
  </si>
  <si>
    <t>ABRIL</t>
  </si>
  <si>
    <t>Introductorio a la Organización Administrativa y Financiera del Estado</t>
  </si>
  <si>
    <t>Planificación y Gestión de Proyectos de Inversión Pública del Estado</t>
  </si>
  <si>
    <t xml:space="preserve"> Gestión de Tesorería y Mercados Financieros</t>
  </si>
  <si>
    <t>Fundamentos del Sistema de Contabilidad Gubernamental</t>
  </si>
  <si>
    <t>Ética en la Gestión Financiera del Estado</t>
  </si>
  <si>
    <t>Estados Financieros Gubernamentales de Propósito General</t>
  </si>
  <si>
    <t>Elaboración de Términos de Referencia para Contrataciones Efectivas</t>
  </si>
  <si>
    <t>La Ejecución del Presupuesto del Gasto</t>
  </si>
  <si>
    <t>Programación de Caja</t>
  </si>
  <si>
    <t>La Evaluación de Proyectos de Inversión Pública</t>
  </si>
  <si>
    <t>ENERO</t>
  </si>
  <si>
    <t>El Sistema Nacional de Planificación e Inversión Pública en la República Dominicana</t>
  </si>
  <si>
    <t>FEBRERO</t>
  </si>
  <si>
    <t>JUNIO</t>
  </si>
  <si>
    <t>Semi-Presencial</t>
  </si>
  <si>
    <t>Gestión de Tesorería y Mercados Financieros</t>
  </si>
  <si>
    <t>El Proceso de Pagos</t>
  </si>
  <si>
    <t>Fundamentos de Planificación y Gestión de la Inversión Pública del Estado</t>
  </si>
  <si>
    <t>Diplomado en Tributación</t>
  </si>
  <si>
    <t>Tributación del Impuesto Sobre la Renta</t>
  </si>
  <si>
    <t>MARZO</t>
  </si>
  <si>
    <t>MAYO</t>
  </si>
  <si>
    <t>Administración de Contratos de Bienes y Servicios de Consultoría en General</t>
  </si>
  <si>
    <t xml:space="preserve"> Normas Internacionales de Contabilidad del Sector Público (NICSP)</t>
  </si>
  <si>
    <t>SubTotal</t>
  </si>
  <si>
    <t>Nombre del Evento por Código y Módulo</t>
  </si>
  <si>
    <t>Reposiciones Admitidas por  Estrategias Educativas, Código y Módulo</t>
  </si>
  <si>
    <t>Participantes Admitidos en Reposiciones de Módulos por Mes y Modalidad</t>
  </si>
  <si>
    <r>
      <rPr>
        <b/>
        <sz val="8.5"/>
        <rFont val="Arial"/>
        <family val="2"/>
      </rPr>
      <t xml:space="preserve">República Dominicana
</t>
    </r>
    <r>
      <rPr>
        <sz val="19.5"/>
        <rFont val="Arial MT"/>
        <family val="2"/>
      </rPr>
      <t xml:space="preserve">Ministerio de Hacienda y Economía
</t>
    </r>
    <r>
      <rPr>
        <b/>
        <sz val="10.5"/>
        <rFont val="Arial"/>
        <family val="2"/>
      </rPr>
      <t xml:space="preserve">CENTRO DE CAPACITACIÓN EN PLANIFICACIÓN, INVERSIÓN PÚBLICA Y GESTIÓN FISCAL (CAPGEFI)
</t>
    </r>
    <r>
      <rPr>
        <b/>
        <sz val="9.5"/>
        <rFont val="Arial"/>
        <family val="2"/>
      </rPr>
      <t>Participantes que Iniciaron el 1er Dia por Estrategias Educativas, Género y Horas-Clases</t>
    </r>
  </si>
  <si>
    <r>
      <rPr>
        <b/>
        <sz val="7.5"/>
        <rFont val="Arial"/>
        <family val="2"/>
      </rPr>
      <t xml:space="preserve">Fecha:     </t>
    </r>
    <r>
      <rPr>
        <vertAlign val="superscript"/>
        <sz val="8"/>
        <rFont val="Arial MT"/>
        <family val="2"/>
      </rPr>
      <t>03/07/2026            7:50:25 am</t>
    </r>
  </si>
  <si>
    <r>
      <rPr>
        <b/>
        <sz val="7.5"/>
        <rFont val="Arial"/>
        <family val="2"/>
      </rPr>
      <t>Fecha Desde: 01 Ene 2026 / Hasta: 30 Jun 2026</t>
    </r>
  </si>
  <si>
    <r>
      <rPr>
        <sz val="8"/>
        <rFont val="Arial MT"/>
        <family val="2"/>
      </rPr>
      <t>1              de</t>
    </r>
    <r>
      <rPr>
        <sz val="8"/>
        <rFont val="Times New Roman"/>
        <family val="1"/>
      </rPr>
      <t xml:space="preserve">              </t>
    </r>
    <r>
      <rPr>
        <sz val="8"/>
        <rFont val="Arial MT"/>
        <family val="2"/>
      </rPr>
      <t>8</t>
    </r>
  </si>
  <si>
    <t>Nombre del Evento</t>
  </si>
  <si>
    <t>Cantidad de Estudiantes Iniciaron</t>
  </si>
  <si>
    <t>Cantidad de Horas Clases</t>
  </si>
  <si>
    <t>Femeninos</t>
  </si>
  <si>
    <t>Masculinos</t>
  </si>
  <si>
    <t>Curso-Taller: Procesos Aduaneros basados en la Ley 168-2022</t>
  </si>
  <si>
    <t>Socialización: Implementación efectiva de la Ley 47-25 y su Reglamento 52-27</t>
  </si>
  <si>
    <t>Socialización: Implementación efectiva de la Ley 47-25 y su Reglamento 52-28</t>
  </si>
  <si>
    <t>Socialización: Implementación efectiva de la Ley 47-25 y su Reglamento 52-29</t>
  </si>
  <si>
    <t>Socialización: Implementación efectiva de la Ley 47-25 y su Reglamento 52-30</t>
  </si>
  <si>
    <t>Socialización: Implementación efectiva de la Ley 47-25 y su Reglamento 52-31</t>
  </si>
  <si>
    <t>Socialización: Implementación efectiva de la Ley 47-25 y su Reglamento 52-32</t>
  </si>
  <si>
    <t>Socialización: Implementación efectiva de la Ley 47-25 y su Reglamento 52-33</t>
  </si>
  <si>
    <r>
      <rPr>
        <b/>
        <sz val="7.5"/>
        <rFont val="Arial"/>
        <family val="2"/>
      </rPr>
      <t>Total Registros:</t>
    </r>
    <r>
      <rPr>
        <sz val="7.5"/>
        <rFont val="Times New Roman"/>
        <family val="1"/>
      </rPr>
      <t xml:space="preserve">                       </t>
    </r>
    <r>
      <rPr>
        <b/>
        <sz val="7.5"/>
        <rFont val="Arial"/>
        <family val="2"/>
      </rPr>
      <t>192</t>
    </r>
  </si>
  <si>
    <t>Fuente: Datos extraídos del SIRECAF (Sistema de Registro de Capacitación Fiscal del CAPGEFI) (extraídos 03-07-2026)</t>
  </si>
  <si>
    <t>Enero - Junio 2026</t>
  </si>
  <si>
    <t>Segundo trimestre</t>
  </si>
  <si>
    <t>Básico de Técnicas Aduaneras</t>
  </si>
  <si>
    <t>Fundamentos del Sistema Nacional de Compras y Contrataciones Públicas</t>
  </si>
  <si>
    <t>Fundamentos del Sistema Compras y Contrataciones Públicas</t>
  </si>
  <si>
    <t>Fundamentos del Sistema de Compras y Contrataciones Públicas</t>
  </si>
  <si>
    <t>Ética en la Gestión Financiera del Estad</t>
  </si>
  <si>
    <t>Total general :                                          44 Temáticas</t>
  </si>
  <si>
    <t>Demanda de Capacitación
Acumulada al 2do Trimestre (Enero - Junio) 2026</t>
  </si>
  <si>
    <t>CENTRO DE CAPACITACIÓN EN PLANIFICACIÓN, INVERSIÓN PÚBLICA Y GESTIÓN FISCAL (CAPGEFI)</t>
  </si>
  <si>
    <t>Fecha Desde: 01 Ene 2026 / Hasta: 30 Jun 2026</t>
  </si>
  <si>
    <t>Horas-Clases</t>
  </si>
  <si>
    <t>13/04/2026</t>
  </si>
  <si>
    <t>20/04/2026</t>
  </si>
  <si>
    <t>22/04/2026</t>
  </si>
  <si>
    <t>27/04/2026</t>
  </si>
  <si>
    <t>28/04/2026</t>
  </si>
  <si>
    <t>FOT-031-48-2025</t>
  </si>
  <si>
    <t>11/05/2026</t>
  </si>
  <si>
    <t>15/05/2026</t>
  </si>
  <si>
    <t>18/05/2026</t>
  </si>
  <si>
    <t>21/05/2026</t>
  </si>
  <si>
    <t>25/05/2026</t>
  </si>
  <si>
    <t>09/06/2026</t>
  </si>
  <si>
    <t>22/06/2026</t>
  </si>
  <si>
    <t>23/06/2026</t>
  </si>
  <si>
    <t>597</t>
  </si>
  <si>
    <t>564</t>
  </si>
  <si>
    <t>Totales Revisados</t>
  </si>
  <si>
    <t>Acumulada al 2do Trimestre (Enero -Junio) 2026</t>
  </si>
  <si>
    <r>
      <t xml:space="preserve">En los meses analizados, a </t>
    </r>
    <r>
      <rPr>
        <b/>
        <sz val="11"/>
        <rFont val="Calibri"/>
        <family val="2"/>
      </rPr>
      <t>564</t>
    </r>
    <r>
      <rPr>
        <sz val="11"/>
        <rFont val="Calibri"/>
        <family val="2"/>
      </rPr>
      <t xml:space="preserve"> participantes, equivalentes al 100% de los que aprobaron la capacitación, se les emitieron diplomas; correspondientes a treinta </t>
    </r>
    <r>
      <rPr>
        <b/>
        <sz val="11"/>
        <rFont val="Calibri"/>
        <family val="2"/>
      </rPr>
      <t>(30)</t>
    </r>
    <r>
      <rPr>
        <sz val="11"/>
        <rFont val="Calibri"/>
        <family val="2"/>
      </rPr>
      <t xml:space="preserve"> acciones de capacitación, distribuidas en  los Cursos: Básico de Técnicas Aduaneras, Diplomado en Planificación y Gestión de Proyectos de Inversión Pública del Estado, el Diplomado en Tributación, el Diplomado de Compras Públicas Orientado a Resultados, el Diplomado en Contabilidad Gubernamental, el Diplomado en Tributación y las Especializaciones en Técnicas: en Presupuesto Público y en Tesorería. En las que se agotaron un total de 3,462 horas-clases.
Cabe señalar que, a partir de 2015, se resolutó una modificación curricular en virtud de la cual ahora sólo se titulan los cursos completos, no así los diferentes módulos que los componen.   (ver cuadro de Egresados por Acción de Capacitación).
</t>
    </r>
  </si>
  <si>
    <t>Ciclo de Vida de un Proyecto</t>
  </si>
  <si>
    <t>CENTRO DE CAPACITACIÓN EN PLANIFICACIÓN, INVERSIÓN PÚBLICA Y GESTIÓN FISCAL  (CAPGEFI)</t>
  </si>
  <si>
    <t>Tipo Programación: Todos / Fecha Desde: 01 Ene 2026 / Hasta: 30 Jun 2026</t>
  </si>
  <si>
    <t>Cantidad de Participantes</t>
  </si>
  <si>
    <t>Horas Clases</t>
  </si>
  <si>
    <t>19/05/2026</t>
  </si>
  <si>
    <t>05/06/2026</t>
  </si>
  <si>
    <t>06/05/2026</t>
  </si>
  <si>
    <t>11/06/2026</t>
  </si>
  <si>
    <t>13/05/2026</t>
  </si>
  <si>
    <t>15/04/2026</t>
  </si>
  <si>
    <t>20/05/2026</t>
  </si>
  <si>
    <t>23/04/2026</t>
  </si>
  <si>
    <t>23/05/2026</t>
  </si>
  <si>
    <t>26/05/2026</t>
  </si>
  <si>
    <t>27/06/2026</t>
  </si>
  <si>
    <t>03/06/2026</t>
  </si>
  <si>
    <t>FOT-269-06-2025</t>
  </si>
  <si>
    <t>06/04/2026</t>
  </si>
  <si>
    <t>07/04/2026</t>
  </si>
  <si>
    <t>Diplomado: En Hacienda e Inversión Pública</t>
  </si>
  <si>
    <t>08/05/2026</t>
  </si>
  <si>
    <t>13/06/2026</t>
  </si>
  <si>
    <t>22/05/2026</t>
  </si>
  <si>
    <t>24/06/2026</t>
  </si>
  <si>
    <t>Regular Semipresencial</t>
  </si>
  <si>
    <t>18/04/2026</t>
  </si>
  <si>
    <t>08/06/2026</t>
  </si>
  <si>
    <t>09/05/2026</t>
  </si>
  <si>
    <t>10/06/2026</t>
  </si>
  <si>
    <t>16/06/2026</t>
  </si>
  <si>
    <t>21/04/2026</t>
  </si>
  <si>
    <t>10/04/2026</t>
  </si>
  <si>
    <t>12/05/2026</t>
  </si>
  <si>
    <t>14/04/2026</t>
  </si>
  <si>
    <t>16/04/2026</t>
  </si>
  <si>
    <t>28/05/2026</t>
  </si>
  <si>
    <t>29/06/2026</t>
  </si>
  <si>
    <t>Abierta Semipresencial</t>
  </si>
  <si>
    <t>17/06/2026</t>
  </si>
  <si>
    <t>06/06/2026</t>
  </si>
  <si>
    <t>11/04/2026</t>
  </si>
  <si>
    <t>25/04/2026</t>
  </si>
  <si>
    <t>25/06/2026</t>
  </si>
  <si>
    <t>15/06/2026</t>
  </si>
  <si>
    <t>29/04/2026</t>
  </si>
  <si>
    <t>Subtotal Sectores Público y  Privado*</t>
  </si>
  <si>
    <t>4,504</t>
  </si>
  <si>
    <t>2,836</t>
  </si>
  <si>
    <t>1,668</t>
  </si>
  <si>
    <t>3,878</t>
  </si>
  <si>
    <t>626</t>
  </si>
  <si>
    <t>Totales Revisados*</t>
  </si>
  <si>
    <t>Fuente: Registros del Departamento Académico en el SIRECAF (Sistema de Registro de Capacitación Fiscal del CAPGEFI) (extraídos 01-07-2026)</t>
  </si>
  <si>
    <t>Información generada por el Departamento Académico en  Gestión y Administración Académica</t>
  </si>
  <si>
    <r>
      <t xml:space="preserve">             Como es posible observar a partir de los cuadros adjuntos, sobre la base de un total de 6,707 solicitudes de individuos nuevos y 559 reposiciones de módulos de participantes reprobados en capacitaciones culminadas, los que estarán inscriptos en 220 capacitaciones pertenecientes a 44 temáticas diversas, de las que se han iniciados 192 acciones de capacitación en el período enero - junio 2026; de las cuales, al término del período, habían concluido</t>
    </r>
    <r>
      <rPr>
        <sz val="11"/>
        <color rgb="FFFF0000"/>
        <rFont val="Arial"/>
        <family val="2"/>
      </rPr>
      <t xml:space="preserve"> </t>
    </r>
    <r>
      <rPr>
        <sz val="11"/>
        <rFont val="Arial"/>
        <family val="2"/>
      </rPr>
      <t>157</t>
    </r>
    <r>
      <rPr>
        <sz val="11"/>
        <color theme="1"/>
        <rFont val="Arial"/>
        <family val="2"/>
      </rPr>
      <t xml:space="preserve">. En las mismas se incluyen capacitaciones del período específico de análisis (enero -Junio) y de periodos anteriores. En términos de personas, iniciaron 5,154 nuevos participantes que fueron admitidos en el proceso. Están en proceso de inicio </t>
    </r>
    <r>
      <rPr>
        <sz val="11"/>
        <rFont val="Arial"/>
        <family val="2"/>
      </rPr>
      <t>1,553</t>
    </r>
    <r>
      <rPr>
        <sz val="11"/>
        <color theme="1"/>
        <rFont val="Arial"/>
        <family val="2"/>
      </rPr>
      <t xml:space="preserve"> servidores de la administración financiera del Estado. Dado que al inicio de cada capacitación modular, como en el Básico de Técnicas Aduaneras, los Diplomados y Especializaciones, se le permite reponer módulos al participante reprobado en capacitaciones anteriores, a lo que se adicionan las actividades iniciadas en meses previos; tenemos que la cantidad de personas que concluyeron las capacitaciones en el lapso referido es</t>
    </r>
    <r>
      <rPr>
        <sz val="11"/>
        <color rgb="FFFF0000"/>
        <rFont val="Arial"/>
        <family val="2"/>
      </rPr>
      <t xml:space="preserve"> </t>
    </r>
    <r>
      <rPr>
        <sz val="11"/>
        <rFont val="Arial"/>
        <family val="2"/>
      </rPr>
      <t>4,504</t>
    </r>
    <r>
      <rPr>
        <sz val="11"/>
        <color theme="1"/>
        <rFont val="Arial"/>
        <family val="2"/>
      </rPr>
      <t>.</t>
    </r>
  </si>
  <si>
    <t>Nota: En Concluídos se incluyen actividades de meses anteriores en este último.</t>
  </si>
  <si>
    <t>Semipresencial</t>
  </si>
  <si>
    <t>Total Semipresencial</t>
  </si>
  <si>
    <t>Acumulado al 2do Trimestre (enero-junio) 2026</t>
  </si>
  <si>
    <t>Acumulado al 2do Trimestre 2026</t>
  </si>
  <si>
    <t>Acumulada al 2do Trimestre (Enero -junio) 2026</t>
  </si>
  <si>
    <t>Dirigido</t>
  </si>
  <si>
    <t>El total de 4,504 participantes que culminaron las capacitaciones, según reportes del SIRECAF. De éstos, 2,950 (65.50%) participantes fueron del Resto del Sector Público; 1,046 contribuyentes, equivalentes al 23.22%, son del Sector Privado; para los Sectores Público y Privado, fueron el 1.29% (58) y para el Ministerio de Hacienda y Economía y sus Dependencias 450 (9.99%).  En términos de género, el 62.97% pertenecen al sexo femenino (2,836), mientras que para los hombres fue del 37.03% correspondientes a 1,668 participantes. Cuando vemos los datos segun modalidad registrada en el SIRECAF, observamos que un 58.06% (2,615 participantes) corresponde a virtual;  el 38.79% (1,747) a presencial y el resto 3.15% (142) a la modalidad semipresencial. De este total aprobaron la capacitación el 86.10% y el resto 13.90% fueron reprobados al momento de realizar la misma.</t>
  </si>
  <si>
    <t>Hay cinco participantes con error de recalculo en los aprobados.</t>
  </si>
  <si>
    <t>De las 157 acciones de capacitación concluidas en las cuales se ejecutaron 6,015 horas-clases, el 47.77% fueron planificadas en la modalidad presencial;el 48.41% en la modalidad virtual y  el resto (3.82%) en la modalidad semipresencial, según reportes del SIRECAF.  De éstas, 111 (70.70%) fueron destinadas al Sector Público; 39 equivalentes al 24.84%, estuvieron dirigidas al Sector Privado; 2 (1.27%), fueron dirigidas a los Sectores Público y Privado y 5 (3.18%) al Ministerio de Hacienda y Economía y sus áreas misionales. Las que fueron diseñadas en la programación regular el 62.42% y el 37.58% en la programación abierta.</t>
  </si>
  <si>
    <t xml:space="preserve">                   Dentro del conjunto de servicios que el Centro de Documentación presta a la ciudadanía se encuentra el de consulta de documentos y servicios relacionados; en este caso, a través del Centro de Documentación "Dr. Raymundo Amaro Guzmán". Como se muestra en el cuadro y gráficos subsiguientes, tenemos en nuestro haber libros, revistas, boletines, informes y otros materiales impresos, así como digitales, los cuales son consultados, esencialmente, por estudiantes provenientes de centros de estudios del país.  La asistencia se presta tanto de manera presencial como a distancia. En el período se recibieron 220 cajas conteniendo documentos varios del antiguo Ministerio de Economía. Adicionalmente se le prestó asistencia presencial a dos servidoras del Ministerio de H y E, las que consultaron 8 textos.  De igual manera realizaron 759 visitas para consultas de los registros que hay en el Koha. </t>
  </si>
  <si>
    <t>Lic. en Mercadotecnia</t>
  </si>
  <si>
    <t>Lic. en Negocios Internacionales</t>
  </si>
  <si>
    <t>Maestría en Administración</t>
  </si>
  <si>
    <t>Lic. en Administración Portuaria</t>
  </si>
  <si>
    <t>Lic. en Relaciones Internacionales</t>
  </si>
  <si>
    <t>Ministerio de Hacienda y Economía
Centro de Capacitación en Planificación, Inversión Pública  y Gestión Fiscal  
Departamento de Admisión de Participantes  
Acumulado al 2do Trimestre (Enero - Junio) 2026</t>
  </si>
  <si>
    <t>Acciones de Capacitación Culminadas por modalidad docente, programación, sector y Horas Clases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</si>
</sst>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_(&quot;RD$&quot;* #,##0.00_);_(&quot;RD$&quot;* \(#,##0.00\);_(&quot;RD$&quot;* &quot;-&quot;??_);_(@_)"/>
    <numFmt numFmtId="166" formatCode="dd\/mm\/yyyy"/>
    <numFmt numFmtId="167" formatCode="h\:mm\:ss\ AM/PM"/>
    <numFmt numFmtId="168" formatCode="0.0%"/>
    <numFmt numFmtId="169" formatCode="_-* #,##0.00\ _€_-;\-* #,##0.00\ _€_-;_-* &quot;-&quot;??\ _€_-;_-@_-"/>
    <numFmt numFmtId="170" formatCode="mm/dd/yyyy;@"/>
    <numFmt numFmtId="171" formatCode="dd/mm/yyyy;@"/>
  </numFmts>
  <fonts count="12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7.5"/>
      <name val="Arial"/>
      <family val="2"/>
    </font>
    <font>
      <sz val="8"/>
      <color rgb="FF000000"/>
      <name val="Arial"/>
      <family val="2"/>
    </font>
    <font>
      <b/>
      <sz val="8.5"/>
      <name val="Arial"/>
      <family val="2"/>
    </font>
    <font>
      <b/>
      <sz val="8.5"/>
      <color rgb="FF000000"/>
      <name val="Arial"/>
      <family val="2"/>
    </font>
    <font>
      <b/>
      <sz val="9.5"/>
      <name val="Arial"/>
      <family val="2"/>
    </font>
    <font>
      <sz val="7.5"/>
      <name val="Times New Roman"/>
      <family val="1"/>
    </font>
    <font>
      <sz val="8"/>
      <name val="Times New Roman"/>
      <family val="1"/>
    </font>
    <font>
      <sz val="10"/>
      <color rgb="FF000000"/>
      <name val="Times New Roman"/>
      <family val="1"/>
    </font>
    <font>
      <b/>
      <sz val="11"/>
      <color theme="1"/>
      <name val="Calibri"/>
      <family val="2"/>
      <scheme val="minor"/>
    </font>
    <font>
      <sz val="11"/>
      <color theme="1"/>
      <name val="Calibri"/>
      <family val="2"/>
    </font>
    <font>
      <sz val="12"/>
      <color theme="1"/>
      <name val="Palatino Linotype"/>
      <family val="1"/>
    </font>
    <font>
      <b/>
      <sz val="12"/>
      <color theme="1"/>
      <name val="Palatino Linotype"/>
      <family val="1"/>
    </font>
    <font>
      <b/>
      <sz val="12"/>
      <color rgb="FF000000"/>
      <name val="Palatino Linotype"/>
      <family val="1"/>
    </font>
    <font>
      <sz val="11"/>
      <color theme="1"/>
      <name val="Arial"/>
      <family val="2"/>
    </font>
    <font>
      <b/>
      <i/>
      <sz val="12"/>
      <color rgb="FF000000"/>
      <name val="Calibri"/>
      <family val="2"/>
    </font>
    <font>
      <b/>
      <i/>
      <sz val="14"/>
      <color rgb="FF000000"/>
      <name val="Calibri"/>
      <family val="2"/>
    </font>
    <font>
      <sz val="11"/>
      <name val="Calibri"/>
      <family val="2"/>
    </font>
    <font>
      <b/>
      <sz val="10"/>
      <color rgb="FF000000"/>
      <name val="Calibri"/>
      <family val="2"/>
    </font>
    <font>
      <b/>
      <i/>
      <sz val="11"/>
      <color rgb="FF000000"/>
      <name val="Calibri"/>
      <family val="2"/>
    </font>
    <font>
      <b/>
      <sz val="11"/>
      <color rgb="FF000000"/>
      <name val="Calibri"/>
      <family val="2"/>
    </font>
    <font>
      <b/>
      <sz val="11"/>
      <name val="Calibri"/>
      <family val="2"/>
    </font>
    <font>
      <sz val="11"/>
      <color rgb="FF000000"/>
      <name val="Calibri"/>
      <family val="2"/>
    </font>
    <font>
      <sz val="9"/>
      <color rgb="FF000000"/>
      <name val="Times New Roman"/>
      <family val="1"/>
    </font>
    <font>
      <sz val="10"/>
      <name val="Times New Roman"/>
      <family val="1"/>
    </font>
    <font>
      <sz val="8"/>
      <name val="Arial MT"/>
      <family val="2"/>
    </font>
    <font>
      <sz val="10"/>
      <color indexed="8"/>
      <name val="Arial"/>
      <family val="2"/>
    </font>
    <font>
      <b/>
      <sz val="10"/>
      <color rgb="FF000000"/>
      <name val="Times New Roman"/>
      <family val="1"/>
    </font>
    <font>
      <sz val="8"/>
      <color rgb="FF000000"/>
      <name val="Times New Roman"/>
      <family val="1"/>
    </font>
    <font>
      <b/>
      <sz val="11"/>
      <color theme="1"/>
      <name val="Calibri"/>
      <family val="2"/>
    </font>
    <font>
      <b/>
      <sz val="10"/>
      <color indexed="8"/>
      <name val="Arial"/>
      <family val="2"/>
    </font>
    <font>
      <b/>
      <sz val="12"/>
      <color indexed="8"/>
      <name val="Arial"/>
      <family val="2"/>
    </font>
    <font>
      <b/>
      <sz val="11"/>
      <color indexed="8"/>
      <name val="Arial"/>
      <family val="2"/>
    </font>
    <font>
      <b/>
      <sz val="9"/>
      <color indexed="8"/>
      <name val="Arial"/>
      <family val="2"/>
    </font>
    <font>
      <sz val="9"/>
      <color indexed="8"/>
      <name val="Arial"/>
      <family val="2"/>
    </font>
    <font>
      <b/>
      <sz val="12"/>
      <color theme="1"/>
      <name val="Calibri"/>
      <family val="2"/>
      <scheme val="minor"/>
    </font>
    <font>
      <b/>
      <sz val="10"/>
      <color theme="1"/>
      <name val="Calibri"/>
      <family val="2"/>
      <scheme val="minor"/>
    </font>
    <font>
      <sz val="12"/>
      <name val="Calibri"/>
      <family val="2"/>
      <scheme val="minor"/>
    </font>
    <font>
      <b/>
      <sz val="12"/>
      <name val="Calibri"/>
      <family val="2"/>
      <scheme val="minor"/>
    </font>
    <font>
      <sz val="9"/>
      <color theme="1"/>
      <name val="Calibri"/>
      <family val="2"/>
      <scheme val="minor"/>
    </font>
    <font>
      <b/>
      <sz val="8"/>
      <color theme="1"/>
      <name val="Calibri"/>
      <family val="2"/>
      <scheme val="minor"/>
    </font>
    <font>
      <sz val="11"/>
      <color theme="1"/>
      <name val="Palatino Linotype"/>
      <family val="1"/>
    </font>
    <font>
      <b/>
      <sz val="11"/>
      <color theme="1"/>
      <name val="Palatino Linotype"/>
      <family val="1"/>
    </font>
    <font>
      <sz val="16"/>
      <color theme="1"/>
      <name val="Palatino Linotype"/>
      <family val="1"/>
    </font>
    <font>
      <sz val="8"/>
      <color rgb="FF000000"/>
      <name val="Arial MT"/>
      <family val="2"/>
    </font>
    <font>
      <sz val="8"/>
      <name val="Arial MT"/>
    </font>
    <font>
      <sz val="12"/>
      <color rgb="FF000000"/>
      <name val="Times New Roman"/>
      <family val="1"/>
    </font>
    <font>
      <sz val="9"/>
      <color rgb="FF000000"/>
      <name val="Arial"/>
      <family val="2"/>
    </font>
    <font>
      <b/>
      <sz val="11"/>
      <color theme="0"/>
      <name val="Calibri"/>
      <family val="2"/>
      <scheme val="minor"/>
    </font>
    <font>
      <b/>
      <sz val="14"/>
      <color theme="1"/>
      <name val="Calibri"/>
      <family val="2"/>
      <scheme val="minor"/>
    </font>
    <font>
      <b/>
      <sz val="16"/>
      <color theme="1"/>
      <name val="Calibri"/>
      <family val="2"/>
      <scheme val="minor"/>
    </font>
    <font>
      <sz val="11"/>
      <color theme="1"/>
      <name val="Calibri"/>
      <family val="2"/>
    </font>
    <font>
      <sz val="9"/>
      <color rgb="FF000000"/>
      <name val="Calibri"/>
      <family val="2"/>
    </font>
    <font>
      <sz val="6"/>
      <color rgb="FF000000"/>
      <name val="Calibri"/>
      <family val="2"/>
    </font>
    <font>
      <sz val="8"/>
      <color rgb="FF000000"/>
      <name val="Calibri"/>
      <family val="2"/>
    </font>
    <font>
      <sz val="10"/>
      <color rgb="FF000000"/>
      <name val="Calibri"/>
      <family val="2"/>
    </font>
    <font>
      <b/>
      <sz val="12"/>
      <name val="Calibri"/>
      <family val="2"/>
    </font>
    <font>
      <sz val="10"/>
      <color theme="1"/>
      <name val="Times New Roman"/>
      <family val="1"/>
    </font>
    <font>
      <b/>
      <sz val="16"/>
      <color theme="1"/>
      <name val="Palatino Linotype"/>
      <family val="1"/>
    </font>
    <font>
      <b/>
      <sz val="11"/>
      <color theme="0"/>
      <name val="Calibri"/>
      <family val="2"/>
    </font>
    <font>
      <sz val="11"/>
      <color theme="0"/>
      <name val="Calibri"/>
      <family val="2"/>
    </font>
    <font>
      <sz val="6"/>
      <name val="Calibri"/>
      <family val="2"/>
    </font>
    <font>
      <sz val="6"/>
      <color theme="1"/>
      <name val="Calibri"/>
      <family val="2"/>
    </font>
    <font>
      <b/>
      <sz val="9"/>
      <color theme="0"/>
      <name val="Calibri"/>
      <family val="2"/>
    </font>
    <font>
      <b/>
      <sz val="11"/>
      <name val="Calibri"/>
      <family val="2"/>
      <scheme val="minor"/>
    </font>
    <font>
      <sz val="11"/>
      <name val="Calibri"/>
      <family val="2"/>
      <scheme val="minor"/>
    </font>
    <font>
      <sz val="7"/>
      <color rgb="FF595959"/>
      <name val="Calibri"/>
      <family val="2"/>
    </font>
    <font>
      <b/>
      <sz val="10"/>
      <color rgb="FFFFFFFF"/>
      <name val="Gotham"/>
      <family val="3"/>
    </font>
    <font>
      <sz val="10"/>
      <color rgb="FFFFFFFF"/>
      <name val="Gotham"/>
      <family val="3"/>
    </font>
    <font>
      <sz val="10"/>
      <color rgb="FF2C2C2D"/>
      <name val="Gotham"/>
      <family val="3"/>
    </font>
    <font>
      <sz val="10"/>
      <name val="Times New Roman"/>
      <family val="2"/>
      <charset val="204"/>
    </font>
    <font>
      <b/>
      <sz val="10.5"/>
      <name val="Arial"/>
      <family val="2"/>
    </font>
    <font>
      <vertAlign val="superscript"/>
      <sz val="8"/>
      <name val="Arial MT"/>
      <family val="2"/>
    </font>
    <font>
      <vertAlign val="superscript"/>
      <sz val="8"/>
      <name val="Times New Roman"/>
      <family val="1"/>
    </font>
    <font>
      <b/>
      <sz val="9.5"/>
      <color rgb="FF000000"/>
      <name val="Arial"/>
      <family val="2"/>
    </font>
    <font>
      <sz val="7.5"/>
      <name val="Times New Roman"/>
      <family val="2"/>
    </font>
    <font>
      <sz val="22"/>
      <color indexed="8"/>
      <name val="English111 Vivace BT"/>
      <charset val="1"/>
    </font>
    <font>
      <b/>
      <sz val="9"/>
      <color rgb="FFFFFFFF"/>
      <name val="Arial"/>
      <family val="2"/>
    </font>
    <font>
      <b/>
      <sz val="9"/>
      <color rgb="FFFFFFFF"/>
      <name val="Aptos Narrow"/>
      <family val="2"/>
    </font>
    <font>
      <b/>
      <sz val="9"/>
      <color rgb="FF000000"/>
      <name val="Arial"/>
      <family val="2"/>
    </font>
    <font>
      <b/>
      <sz val="8"/>
      <color rgb="FFFFFFFF"/>
      <name val="Arial"/>
      <family val="2"/>
    </font>
    <font>
      <b/>
      <sz val="8"/>
      <color rgb="FF000000"/>
      <name val="Arial"/>
      <family val="2"/>
    </font>
    <font>
      <sz val="11"/>
      <color rgb="FF006100"/>
      <name val="Calibri"/>
      <family val="2"/>
      <scheme val="minor"/>
    </font>
    <font>
      <sz val="11"/>
      <color theme="0"/>
      <name val="Calibri"/>
      <family val="2"/>
      <scheme val="minor"/>
    </font>
    <font>
      <sz val="11"/>
      <color rgb="FF006100"/>
      <name val="Palatino Linotype"/>
      <family val="1"/>
    </font>
    <font>
      <sz val="10"/>
      <name val="Palatino Linotype"/>
      <family val="1"/>
    </font>
    <font>
      <sz val="10"/>
      <color theme="1"/>
      <name val="Palatino Linotype"/>
      <family val="1"/>
    </font>
    <font>
      <sz val="8"/>
      <color theme="1"/>
      <name val="Palatino Linotype"/>
      <family val="1"/>
    </font>
    <font>
      <sz val="11"/>
      <name val="Palatino Linotype"/>
      <family val="1"/>
    </font>
    <font>
      <b/>
      <sz val="11"/>
      <name val="Palatino Linotype"/>
      <family val="1"/>
    </font>
    <font>
      <sz val="12"/>
      <color theme="1"/>
      <name val="Calibri"/>
      <family val="2"/>
      <scheme val="minor"/>
    </font>
    <font>
      <b/>
      <sz val="22"/>
      <color theme="1"/>
      <name val="Calibri"/>
      <family val="2"/>
      <scheme val="minor"/>
    </font>
    <font>
      <sz val="14"/>
      <color theme="1"/>
      <name val="Calibri"/>
      <family val="2"/>
      <scheme val="minor"/>
    </font>
    <font>
      <sz val="12"/>
      <color rgb="FF000000"/>
      <name val="Calibri"/>
      <family val="2"/>
    </font>
    <font>
      <b/>
      <sz val="12"/>
      <color rgb="FF000000"/>
      <name val="Times New Roman"/>
      <family val="1"/>
    </font>
    <font>
      <b/>
      <sz val="7.5"/>
      <color rgb="FF000000"/>
      <name val="Arial"/>
      <family val="2"/>
    </font>
    <font>
      <b/>
      <sz val="8"/>
      <color rgb="FF000000"/>
      <name val="Arial MT"/>
    </font>
    <font>
      <sz val="11"/>
      <color rgb="FF000000"/>
      <name val="Times New Roman"/>
      <family val="1"/>
    </font>
    <font>
      <b/>
      <sz val="11"/>
      <name val="Arial"/>
      <family val="2"/>
    </font>
    <font>
      <sz val="11"/>
      <name val="Times New Roman"/>
      <family val="1"/>
    </font>
    <font>
      <b/>
      <vertAlign val="superscript"/>
      <sz val="11"/>
      <name val="Arial"/>
      <family val="2"/>
    </font>
    <font>
      <b/>
      <sz val="11"/>
      <color rgb="FF000000"/>
      <name val="Times New Roman"/>
      <family val="1"/>
    </font>
    <font>
      <b/>
      <sz val="10"/>
      <name val="Times New Roman"/>
      <family val="1"/>
    </font>
    <font>
      <sz val="11"/>
      <color rgb="FF000000"/>
      <name val="Aptos Narrow"/>
      <family val="2"/>
    </font>
    <font>
      <b/>
      <sz val="11"/>
      <color rgb="FF000000"/>
      <name val="Aptos Narrow"/>
      <family val="2"/>
    </font>
    <font>
      <sz val="8"/>
      <color rgb="FF000000"/>
      <name val="Aptos Narrow"/>
      <family val="2"/>
    </font>
    <font>
      <sz val="19.5"/>
      <name val="Arial MT"/>
      <family val="2"/>
    </font>
    <font>
      <sz val="9"/>
      <color rgb="FF000000"/>
      <name val="Arial MT"/>
      <family val="2"/>
    </font>
    <font>
      <sz val="11"/>
      <color rgb="FFFF0000"/>
      <name val="Arial"/>
      <family val="2"/>
    </font>
    <font>
      <b/>
      <sz val="10"/>
      <color rgb="FFFFFFFF"/>
      <name val="Gotham"/>
    </font>
    <font>
      <sz val="10"/>
      <color rgb="FFFFFFFF"/>
      <name val="Gotham"/>
    </font>
    <font>
      <sz val="10"/>
      <color rgb="FF2C2C2D"/>
      <name val="Gotham"/>
    </font>
    <font>
      <sz val="11"/>
      <name val="Arial"/>
      <family val="2"/>
    </font>
    <font>
      <sz val="8"/>
      <color indexed="8"/>
      <name val="Arial"/>
      <family val="2"/>
    </font>
    <font>
      <b/>
      <sz val="14"/>
      <name val="Arial"/>
      <family val="2"/>
    </font>
  </fonts>
  <fills count="18">
    <fill>
      <patternFill patternType="none"/>
    </fill>
    <fill>
      <patternFill patternType="gray125"/>
    </fill>
    <fill>
      <patternFill patternType="solid">
        <fgColor rgb="FFC0C0C0"/>
      </patternFill>
    </fill>
    <fill>
      <patternFill patternType="solid">
        <fgColor rgb="FF808080"/>
      </patternFill>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rgb="FF1E497C"/>
        <bgColor indexed="64"/>
      </patternFill>
    </fill>
    <fill>
      <patternFill patternType="solid">
        <fgColor rgb="FF162F56"/>
        <bgColor indexed="64"/>
      </patternFill>
    </fill>
    <fill>
      <patternFill patternType="solid">
        <fgColor rgb="FF5182D2"/>
        <bgColor indexed="64"/>
      </patternFill>
    </fill>
    <fill>
      <patternFill patternType="solid">
        <fgColor rgb="FFC4D5F0"/>
        <bgColor indexed="64"/>
      </patternFill>
    </fill>
    <fill>
      <patternFill patternType="solid">
        <fgColor rgb="FF1E3E75"/>
        <bgColor indexed="64"/>
      </patternFill>
    </fill>
    <fill>
      <patternFill patternType="solid">
        <fgColor rgb="FFD9D9D9"/>
        <bgColor indexed="64"/>
      </patternFill>
    </fill>
    <fill>
      <patternFill patternType="solid">
        <fgColor rgb="FFC6EFCE"/>
      </patternFill>
    </fill>
    <fill>
      <patternFill patternType="solid">
        <fgColor theme="9"/>
      </patternFill>
    </fill>
    <fill>
      <patternFill patternType="solid">
        <fgColor theme="9"/>
        <bgColor indexed="64"/>
      </patternFill>
    </fill>
    <fill>
      <patternFill patternType="solid">
        <fgColor theme="7" tint="0.79998168889431442"/>
        <bgColor indexed="64"/>
      </patternFill>
    </fill>
    <fill>
      <patternFill patternType="solid">
        <fgColor rgb="FFBFBFBF"/>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rgb="FF000000"/>
      </bottom>
      <diagonal/>
    </border>
    <border>
      <left/>
      <right/>
      <top style="medium">
        <color indexed="64"/>
      </top>
      <bottom style="medium">
        <color indexed="64"/>
      </bottom>
      <diagonal/>
    </border>
    <border>
      <left style="medium">
        <color rgb="FF000000"/>
      </left>
      <right/>
      <top style="thin">
        <color rgb="FF000000"/>
      </top>
      <bottom style="thin">
        <color rgb="FF000000"/>
      </bottom>
      <diagonal/>
    </border>
    <border>
      <left/>
      <right/>
      <top style="thin">
        <color rgb="FF000000"/>
      </top>
      <bottom/>
      <diagonal/>
    </border>
    <border>
      <left/>
      <right/>
      <top style="thin">
        <color indexed="64"/>
      </top>
      <bottom style="thin">
        <color theme="0"/>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top/>
      <bottom style="medium">
        <color rgb="FF000000"/>
      </bottom>
      <diagonal/>
    </border>
    <border>
      <left style="medium">
        <color indexed="64"/>
      </left>
      <right style="medium">
        <color indexed="64"/>
      </right>
      <top style="medium">
        <color rgb="FF000000"/>
      </top>
      <bottom/>
      <diagonal/>
    </border>
    <border>
      <left style="medium">
        <color indexed="64"/>
      </left>
      <right/>
      <top/>
      <bottom style="medium">
        <color indexed="64"/>
      </bottom>
      <diagonal/>
    </border>
    <border>
      <left/>
      <right style="medium">
        <color rgb="FF000000"/>
      </right>
      <top/>
      <bottom style="medium">
        <color indexed="64"/>
      </bottom>
      <diagonal/>
    </border>
    <border>
      <left/>
      <right/>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F2F2F2"/>
      </left>
      <right style="medium">
        <color rgb="FFF2F2F2"/>
      </right>
      <top style="medium">
        <color rgb="FFF2F2F2"/>
      </top>
      <bottom style="medium">
        <color rgb="FFF2F2F2"/>
      </bottom>
      <diagonal/>
    </border>
    <border>
      <left style="medium">
        <color rgb="FFF2F2F2"/>
      </left>
      <right style="medium">
        <color rgb="FFF2F2F2"/>
      </right>
      <top/>
      <bottom style="medium">
        <color rgb="FFF2F2F2"/>
      </bottom>
      <diagonal/>
    </border>
    <border>
      <left style="medium">
        <color rgb="FFF2F2F2"/>
      </left>
      <right style="medium">
        <color rgb="FFF2F2F2"/>
      </right>
      <top/>
      <bottom/>
      <diagonal/>
    </border>
    <border>
      <left/>
      <right style="medium">
        <color rgb="FFF2F2F2"/>
      </right>
      <top/>
      <bottom style="medium">
        <color rgb="FFF2F2F2"/>
      </bottom>
      <diagonal/>
    </border>
    <border>
      <left style="medium">
        <color rgb="FFF2F2F2"/>
      </left>
      <right style="medium">
        <color rgb="FFF2F2F2"/>
      </right>
      <top style="medium">
        <color rgb="FFF2F2F2"/>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s>
  <cellStyleXfs count="33">
    <xf numFmtId="0" fontId="0" fillId="0" borderId="0"/>
    <xf numFmtId="43" fontId="22" fillId="0" borderId="0" applyFont="0" applyFill="0" applyBorder="0" applyAlignment="0" applyProtection="0"/>
    <xf numFmtId="9" fontId="22" fillId="0" borderId="0" applyFont="0" applyFill="0" applyBorder="0" applyAlignment="0" applyProtection="0"/>
    <xf numFmtId="0" fontId="24" fillId="0" borderId="0"/>
    <xf numFmtId="0" fontId="22" fillId="0" borderId="0"/>
    <xf numFmtId="0" fontId="22" fillId="0" borderId="0"/>
    <xf numFmtId="0" fontId="22" fillId="0" borderId="0"/>
    <xf numFmtId="0" fontId="40" fillId="0" borderId="0">
      <alignment vertical="top"/>
    </xf>
    <xf numFmtId="43" fontId="22" fillId="0" borderId="0" applyFont="0" applyFill="0" applyBorder="0" applyAlignment="0" applyProtection="0"/>
    <xf numFmtId="43" fontId="24" fillId="0" borderId="0" applyFont="0" applyFill="0" applyBorder="0" applyAlignment="0" applyProtection="0"/>
    <xf numFmtId="0" fontId="14" fillId="0" borderId="0"/>
    <xf numFmtId="43" fontId="14" fillId="0" borderId="0" applyFont="0" applyFill="0" applyBorder="0" applyAlignment="0" applyProtection="0"/>
    <xf numFmtId="0" fontId="24" fillId="0" borderId="0"/>
    <xf numFmtId="0" fontId="14" fillId="0" borderId="0"/>
    <xf numFmtId="165" fontId="14" fillId="0" borderId="0" applyFont="0" applyFill="0" applyBorder="0" applyAlignment="0" applyProtection="0"/>
    <xf numFmtId="43" fontId="24" fillId="0" borderId="0" applyFont="0" applyFill="0" applyBorder="0" applyAlignment="0" applyProtection="0"/>
    <xf numFmtId="0" fontId="24" fillId="0" borderId="0"/>
    <xf numFmtId="9" fontId="14" fillId="0" borderId="0" applyFont="0" applyFill="0" applyBorder="0" applyAlignment="0" applyProtection="0"/>
    <xf numFmtId="0" fontId="13" fillId="0" borderId="0"/>
    <xf numFmtId="0" fontId="12" fillId="0" borderId="0"/>
    <xf numFmtId="0" fontId="65" fillId="0" borderId="0"/>
    <xf numFmtId="0" fontId="9" fillId="0" borderId="0"/>
    <xf numFmtId="0" fontId="8" fillId="0" borderId="0"/>
    <xf numFmtId="0" fontId="7" fillId="0" borderId="0"/>
    <xf numFmtId="0" fontId="6" fillId="0" borderId="0"/>
    <xf numFmtId="0" fontId="96" fillId="13" borderId="0" applyNumberFormat="0" applyBorder="0" applyAlignment="0" applyProtection="0"/>
    <xf numFmtId="0" fontId="97" fillId="14" borderId="0" applyNumberFormat="0" applyBorder="0" applyAlignment="0" applyProtection="0"/>
    <xf numFmtId="0" fontId="5" fillId="0" borderId="0"/>
    <xf numFmtId="0" fontId="5" fillId="0" borderId="0"/>
    <xf numFmtId="165" fontId="5" fillId="0" borderId="0" applyFont="0" applyFill="0" applyBorder="0" applyAlignment="0" applyProtection="0"/>
    <xf numFmtId="0" fontId="4" fillId="0" borderId="0"/>
    <xf numFmtId="0" fontId="3" fillId="0" borderId="0"/>
    <xf numFmtId="0" fontId="2" fillId="0" borderId="0"/>
  </cellStyleXfs>
  <cellXfs count="626">
    <xf numFmtId="0" fontId="0" fillId="0" borderId="0" xfId="0" applyAlignment="1">
      <alignment horizontal="left" vertical="top"/>
    </xf>
    <xf numFmtId="0" fontId="24" fillId="0" borderId="0" xfId="3"/>
    <xf numFmtId="0" fontId="24" fillId="0" borderId="0" xfId="3" applyAlignment="1">
      <alignment horizontal="justify" vertical="justify"/>
    </xf>
    <xf numFmtId="164" fontId="24" fillId="0" borderId="0" xfId="3" applyNumberFormat="1"/>
    <xf numFmtId="3" fontId="24" fillId="0" borderId="6" xfId="3" applyNumberFormat="1" applyBorder="1" applyAlignment="1">
      <alignment horizontal="center"/>
    </xf>
    <xf numFmtId="0" fontId="22" fillId="0" borderId="0" xfId="4" applyAlignment="1">
      <alignment horizontal="left" vertical="top"/>
    </xf>
    <xf numFmtId="0" fontId="22" fillId="0" borderId="0" xfId="6" applyAlignment="1">
      <alignment horizontal="left" vertical="top"/>
    </xf>
    <xf numFmtId="0" fontId="40" fillId="0" borderId="0" xfId="7">
      <alignment vertical="top"/>
    </xf>
    <xf numFmtId="0" fontId="14" fillId="0" borderId="0" xfId="10"/>
    <xf numFmtId="0" fontId="54" fillId="0" borderId="0" xfId="10" applyFont="1"/>
    <xf numFmtId="0" fontId="23" fillId="5" borderId="0" xfId="10" applyFont="1" applyFill="1" applyAlignment="1">
      <alignment wrapText="1"/>
    </xf>
    <xf numFmtId="0" fontId="49" fillId="5" borderId="0" xfId="10" applyFont="1" applyFill="1"/>
    <xf numFmtId="0" fontId="49" fillId="5" borderId="0" xfId="10" applyFont="1" applyFill="1" applyAlignment="1">
      <alignment wrapText="1"/>
    </xf>
    <xf numFmtId="0" fontId="49" fillId="5" borderId="0" xfId="10" applyFont="1" applyFill="1" applyAlignment="1">
      <alignment horizontal="center" wrapText="1"/>
    </xf>
    <xf numFmtId="0" fontId="47" fillId="0" borderId="0" xfId="7" applyFont="1" applyAlignment="1">
      <alignment horizontal="center" vertical="top" wrapText="1"/>
    </xf>
    <xf numFmtId="0" fontId="47" fillId="0" borderId="0" xfId="7" applyFont="1" applyAlignment="1">
      <alignment horizontal="left" vertical="top" wrapText="1" readingOrder="1"/>
    </xf>
    <xf numFmtId="0" fontId="40" fillId="0" borderId="0" xfId="7" applyAlignment="1">
      <alignment vertical="top" wrapText="1"/>
    </xf>
    <xf numFmtId="0" fontId="40" fillId="0" borderId="0" xfId="7" applyAlignment="1">
      <alignment horizontal="center" vertical="top" wrapText="1"/>
    </xf>
    <xf numFmtId="0" fontId="48" fillId="0" borderId="0" xfId="7" applyFont="1">
      <alignment vertical="top"/>
    </xf>
    <xf numFmtId="3" fontId="48" fillId="0" borderId="0" xfId="7" applyNumberFormat="1" applyFont="1" applyAlignment="1">
      <alignment horizontal="right" vertical="top" wrapText="1"/>
    </xf>
    <xf numFmtId="0" fontId="65" fillId="0" borderId="0" xfId="20"/>
    <xf numFmtId="0" fontId="66" fillId="0" borderId="41" xfId="20" applyFont="1" applyBorder="1" applyAlignment="1">
      <alignment wrapText="1"/>
    </xf>
    <xf numFmtId="0" fontId="66" fillId="0" borderId="41" xfId="20" applyFont="1" applyBorder="1" applyAlignment="1">
      <alignment vertical="center"/>
    </xf>
    <xf numFmtId="0" fontId="67" fillId="0" borderId="4" xfId="20" applyFont="1" applyBorder="1" applyAlignment="1">
      <alignment wrapText="1"/>
    </xf>
    <xf numFmtId="3" fontId="66" fillId="0" borderId="4" xfId="20" applyNumberFormat="1" applyFont="1" applyBorder="1" applyAlignment="1">
      <alignment vertical="center"/>
    </xf>
    <xf numFmtId="2" fontId="65" fillId="0" borderId="0" xfId="20" applyNumberFormat="1"/>
    <xf numFmtId="0" fontId="65" fillId="0" borderId="0" xfId="20" applyAlignment="1">
      <alignment horizontal="center"/>
    </xf>
    <xf numFmtId="3" fontId="65" fillId="0" borderId="0" xfId="20" applyNumberFormat="1"/>
    <xf numFmtId="164" fontId="65" fillId="0" borderId="0" xfId="20" applyNumberFormat="1"/>
    <xf numFmtId="0" fontId="66" fillId="0" borderId="0" xfId="20" applyFont="1" applyAlignment="1">
      <alignment horizontal="center" vertical="top" wrapText="1"/>
    </xf>
    <xf numFmtId="0" fontId="36" fillId="0" borderId="0" xfId="20" applyFont="1" applyAlignment="1">
      <alignment vertical="top"/>
    </xf>
    <xf numFmtId="0" fontId="69" fillId="0" borderId="0" xfId="20" applyFont="1" applyAlignment="1">
      <alignment horizontal="center" vertical="top"/>
    </xf>
    <xf numFmtId="0" fontId="36" fillId="0" borderId="0" xfId="20" applyFont="1" applyAlignment="1">
      <alignment horizontal="right" vertical="top"/>
    </xf>
    <xf numFmtId="0" fontId="31" fillId="0" borderId="0" xfId="20" applyFont="1" applyAlignment="1">
      <alignment horizontal="justify" vertical="justify" wrapText="1"/>
    </xf>
    <xf numFmtId="0" fontId="31" fillId="0" borderId="0" xfId="20" applyFont="1" applyAlignment="1">
      <alignment horizontal="justify" vertical="justify"/>
    </xf>
    <xf numFmtId="3" fontId="66" fillId="0" borderId="12" xfId="20" applyNumberFormat="1" applyFont="1" applyBorder="1" applyAlignment="1">
      <alignment horizontal="center" vertical="center"/>
    </xf>
    <xf numFmtId="0" fontId="65" fillId="0" borderId="0" xfId="20" applyAlignment="1">
      <alignment vertical="center"/>
    </xf>
    <xf numFmtId="0" fontId="34" fillId="0" borderId="12" xfId="20" applyFont="1" applyBorder="1" applyAlignment="1">
      <alignment horizontal="center" vertical="top"/>
    </xf>
    <xf numFmtId="0" fontId="35" fillId="0" borderId="12" xfId="20" applyFont="1" applyBorder="1"/>
    <xf numFmtId="10" fontId="22" fillId="0" borderId="0" xfId="2" applyNumberFormat="1" applyFont="1" applyFill="1" applyBorder="1" applyAlignment="1">
      <alignment horizontal="center" vertical="center"/>
    </xf>
    <xf numFmtId="10" fontId="71" fillId="0" borderId="0" xfId="2" applyNumberFormat="1" applyFont="1" applyAlignment="1">
      <alignment horizontal="center" vertical="center"/>
    </xf>
    <xf numFmtId="0" fontId="22" fillId="0" borderId="0" xfId="0" applyFont="1" applyAlignment="1">
      <alignment horizontal="center" vertical="center"/>
    </xf>
    <xf numFmtId="0" fontId="71" fillId="0" borderId="0" xfId="3" applyFont="1" applyAlignment="1">
      <alignment horizontal="center" vertical="center"/>
    </xf>
    <xf numFmtId="0" fontId="41" fillId="0" borderId="0" xfId="0" applyFont="1" applyAlignment="1">
      <alignment horizontal="center" vertical="center"/>
    </xf>
    <xf numFmtId="3" fontId="22" fillId="0" borderId="0" xfId="0" applyNumberFormat="1" applyFont="1" applyAlignment="1">
      <alignment horizontal="center" vertical="center"/>
    </xf>
    <xf numFmtId="0" fontId="34" fillId="0" borderId="0" xfId="3" applyFont="1" applyAlignment="1">
      <alignment horizontal="center" vertical="center"/>
    </xf>
    <xf numFmtId="0" fontId="34" fillId="0" borderId="0" xfId="3" applyFont="1" applyAlignment="1">
      <alignment horizontal="center" vertical="center" wrapText="1"/>
    </xf>
    <xf numFmtId="0" fontId="34" fillId="0" borderId="11" xfId="3" applyFont="1" applyBorder="1" applyAlignment="1">
      <alignment horizontal="center" vertical="center" wrapText="1"/>
    </xf>
    <xf numFmtId="3" fontId="36" fillId="0" borderId="0" xfId="3" applyNumberFormat="1" applyFont="1" applyAlignment="1">
      <alignment horizontal="center" vertical="center"/>
    </xf>
    <xf numFmtId="3" fontId="34" fillId="0" borderId="0" xfId="3" applyNumberFormat="1" applyFont="1" applyAlignment="1">
      <alignment horizontal="center" vertical="center"/>
    </xf>
    <xf numFmtId="0" fontId="24" fillId="0" borderId="0" xfId="3" applyAlignment="1">
      <alignment vertical="center"/>
    </xf>
    <xf numFmtId="0" fontId="34" fillId="6" borderId="11" xfId="3" applyFont="1" applyFill="1" applyBorder="1" applyAlignment="1">
      <alignment horizontal="center" vertical="top"/>
    </xf>
    <xf numFmtId="0" fontId="77" fillId="7" borderId="12" xfId="20" applyFont="1" applyFill="1" applyBorder="1" applyAlignment="1">
      <alignment horizontal="center" vertical="center" wrapText="1"/>
    </xf>
    <xf numFmtId="0" fontId="78" fillId="6" borderId="22" xfId="10" applyFont="1" applyFill="1" applyBorder="1" applyAlignment="1">
      <alignment horizontal="center" vertical="center" wrapText="1"/>
    </xf>
    <xf numFmtId="0" fontId="78" fillId="6" borderId="23" xfId="10" applyFont="1" applyFill="1" applyBorder="1" applyAlignment="1">
      <alignment horizontal="center" vertical="center" wrapText="1"/>
    </xf>
    <xf numFmtId="0" fontId="78" fillId="6" borderId="24" xfId="10" applyFont="1" applyFill="1" applyBorder="1" applyAlignment="1">
      <alignment horizontal="center" vertical="center" wrapText="1"/>
    </xf>
    <xf numFmtId="0" fontId="78" fillId="6" borderId="26" xfId="10" applyFont="1" applyFill="1" applyBorder="1" applyAlignment="1">
      <alignment horizontal="center" vertical="center"/>
    </xf>
    <xf numFmtId="0" fontId="78" fillId="6" borderId="27" xfId="10" applyFont="1" applyFill="1" applyBorder="1" applyAlignment="1">
      <alignment horizontal="center" vertical="center" wrapText="1"/>
    </xf>
    <xf numFmtId="0" fontId="78" fillId="6" borderId="28" xfId="10" applyFont="1" applyFill="1" applyBorder="1" applyAlignment="1">
      <alignment horizontal="center" vertical="center" wrapText="1"/>
    </xf>
    <xf numFmtId="0" fontId="62" fillId="7" borderId="31" xfId="10" applyFont="1" applyFill="1" applyBorder="1" applyAlignment="1">
      <alignment horizontal="center"/>
    </xf>
    <xf numFmtId="0" fontId="62" fillId="7" borderId="34" xfId="10" applyFont="1" applyFill="1" applyBorder="1" applyAlignment="1">
      <alignment horizontal="center"/>
    </xf>
    <xf numFmtId="0" fontId="62" fillId="7" borderId="35" xfId="10" applyFont="1" applyFill="1" applyBorder="1" applyAlignment="1">
      <alignment horizontal="center"/>
    </xf>
    <xf numFmtId="0" fontId="23" fillId="0" borderId="18" xfId="10" applyFont="1" applyBorder="1" applyAlignment="1">
      <alignment horizontal="center"/>
    </xf>
    <xf numFmtId="0" fontId="23" fillId="5" borderId="16" xfId="10" applyFont="1" applyFill="1" applyBorder="1" applyAlignment="1">
      <alignment horizontal="center"/>
    </xf>
    <xf numFmtId="0" fontId="23" fillId="5" borderId="6" xfId="10" applyFont="1" applyFill="1" applyBorder="1" applyAlignment="1">
      <alignment horizontal="center"/>
    </xf>
    <xf numFmtId="0" fontId="23" fillId="5" borderId="19" xfId="10" applyFont="1" applyFill="1" applyBorder="1" applyAlignment="1">
      <alignment horizontal="center"/>
    </xf>
    <xf numFmtId="0" fontId="23" fillId="5" borderId="10" xfId="10" applyFont="1" applyFill="1" applyBorder="1" applyAlignment="1">
      <alignment horizontal="center"/>
    </xf>
    <xf numFmtId="0" fontId="23" fillId="5" borderId="29" xfId="10" applyFont="1" applyFill="1" applyBorder="1" applyAlignment="1">
      <alignment horizontal="center"/>
    </xf>
    <xf numFmtId="0" fontId="23" fillId="5" borderId="23" xfId="10" applyFont="1" applyFill="1" applyBorder="1" applyAlignment="1">
      <alignment horizontal="center"/>
    </xf>
    <xf numFmtId="0" fontId="80" fillId="0" borderId="0" xfId="0" applyFont="1" applyAlignment="1">
      <alignment horizontal="center" vertical="center" readingOrder="1"/>
    </xf>
    <xf numFmtId="0" fontId="31" fillId="0" borderId="0" xfId="20" applyFont="1"/>
    <xf numFmtId="0" fontId="31" fillId="0" borderId="42" xfId="20" applyFont="1" applyBorder="1"/>
    <xf numFmtId="0" fontId="10" fillId="0" borderId="0" xfId="10" applyFont="1"/>
    <xf numFmtId="0" fontId="22" fillId="0" borderId="0" xfId="6" applyAlignment="1">
      <alignment horizontal="left" vertical="center"/>
    </xf>
    <xf numFmtId="3" fontId="71" fillId="0" borderId="0" xfId="3" applyNumberFormat="1" applyFont="1" applyAlignment="1">
      <alignment horizontal="center" vertical="center"/>
    </xf>
    <xf numFmtId="0" fontId="22" fillId="0" borderId="0" xfId="5" applyAlignment="1">
      <alignment vertical="center" wrapText="1"/>
    </xf>
    <xf numFmtId="0" fontId="55" fillId="0" borderId="0" xfId="5" applyFont="1" applyAlignment="1">
      <alignment vertical="center"/>
    </xf>
    <xf numFmtId="0" fontId="56" fillId="0" borderId="0" xfId="5" applyFont="1" applyAlignment="1">
      <alignment vertical="center"/>
    </xf>
    <xf numFmtId="0" fontId="38" fillId="0" borderId="0" xfId="5" applyFont="1" applyAlignment="1">
      <alignment horizontal="center" vertical="center" wrapText="1"/>
    </xf>
    <xf numFmtId="0" fontId="8" fillId="0" borderId="0" xfId="22" applyAlignment="1">
      <alignment horizontal="center" vertical="center"/>
    </xf>
    <xf numFmtId="0" fontId="8" fillId="0" borderId="0" xfId="22" applyAlignment="1">
      <alignment vertical="center"/>
    </xf>
    <xf numFmtId="0" fontId="8" fillId="0" borderId="0" xfId="22" applyAlignment="1">
      <alignment vertical="center" wrapText="1"/>
    </xf>
    <xf numFmtId="0" fontId="0" fillId="0" borderId="0" xfId="0"/>
    <xf numFmtId="3" fontId="79" fillId="0" borderId="16" xfId="10" applyNumberFormat="1" applyFont="1" applyBorder="1" applyAlignment="1">
      <alignment horizontal="center"/>
    </xf>
    <xf numFmtId="3" fontId="79" fillId="0" borderId="13" xfId="10" applyNumberFormat="1" applyFont="1" applyBorder="1" applyAlignment="1">
      <alignment horizontal="center"/>
    </xf>
    <xf numFmtId="3" fontId="79" fillId="0" borderId="14" xfId="10" applyNumberFormat="1" applyFont="1" applyBorder="1" applyAlignment="1">
      <alignment horizontal="center"/>
    </xf>
    <xf numFmtId="3" fontId="79" fillId="5" borderId="18" xfId="10" applyNumberFormat="1" applyFont="1" applyFill="1" applyBorder="1" applyAlignment="1">
      <alignment horizontal="center"/>
    </xf>
    <xf numFmtId="3" fontId="79" fillId="5" borderId="6" xfId="10" applyNumberFormat="1" applyFont="1" applyFill="1" applyBorder="1" applyAlignment="1">
      <alignment horizontal="center"/>
    </xf>
    <xf numFmtId="3" fontId="78" fillId="5" borderId="19" xfId="10" applyNumberFormat="1" applyFont="1" applyFill="1" applyBorder="1" applyAlignment="1">
      <alignment horizontal="center"/>
    </xf>
    <xf numFmtId="3" fontId="11" fillId="5" borderId="17" xfId="10" applyNumberFormat="1" applyFont="1" applyFill="1" applyBorder="1" applyAlignment="1">
      <alignment horizontal="center"/>
    </xf>
    <xf numFmtId="3" fontId="79" fillId="0" borderId="10" xfId="10" applyNumberFormat="1" applyFont="1" applyBorder="1" applyAlignment="1">
      <alignment horizontal="center"/>
    </xf>
    <xf numFmtId="3" fontId="79" fillId="0" borderId="6" xfId="10" applyNumberFormat="1" applyFont="1" applyBorder="1" applyAlignment="1">
      <alignment horizontal="center"/>
    </xf>
    <xf numFmtId="3" fontId="79" fillId="0" borderId="9" xfId="10" applyNumberFormat="1" applyFont="1" applyBorder="1" applyAlignment="1">
      <alignment horizontal="center"/>
    </xf>
    <xf numFmtId="3" fontId="11" fillId="0" borderId="29" xfId="10" applyNumberFormat="1" applyFont="1" applyBorder="1" applyAlignment="1">
      <alignment horizontal="center"/>
    </xf>
    <xf numFmtId="3" fontId="11" fillId="0" borderId="23" xfId="10" applyNumberFormat="1" applyFont="1" applyBorder="1" applyAlignment="1">
      <alignment horizontal="center"/>
    </xf>
    <xf numFmtId="3" fontId="11" fillId="0" borderId="24" xfId="10" applyNumberFormat="1" applyFont="1" applyBorder="1" applyAlignment="1">
      <alignment horizontal="center"/>
    </xf>
    <xf numFmtId="3" fontId="79" fillId="5" borderId="21" xfId="10" applyNumberFormat="1" applyFont="1" applyFill="1" applyBorder="1" applyAlignment="1">
      <alignment horizontal="center"/>
    </xf>
    <xf numFmtId="3" fontId="11" fillId="0" borderId="21" xfId="10" applyNumberFormat="1" applyFont="1" applyBorder="1" applyAlignment="1">
      <alignment horizontal="center"/>
    </xf>
    <xf numFmtId="3" fontId="11" fillId="0" borderId="10" xfId="10" applyNumberFormat="1" applyFont="1" applyBorder="1" applyAlignment="1">
      <alignment horizontal="center"/>
    </xf>
    <xf numFmtId="3" fontId="11" fillId="0" borderId="6" xfId="10" applyNumberFormat="1" applyFont="1" applyBorder="1" applyAlignment="1">
      <alignment horizontal="center"/>
    </xf>
    <xf numFmtId="3" fontId="11" fillId="0" borderId="9" xfId="10" applyNumberFormat="1" applyFont="1" applyBorder="1" applyAlignment="1">
      <alignment horizontal="center"/>
    </xf>
    <xf numFmtId="3" fontId="11" fillId="0" borderId="17" xfId="10" applyNumberFormat="1" applyFont="1" applyBorder="1" applyAlignment="1">
      <alignment horizontal="center"/>
    </xf>
    <xf numFmtId="3" fontId="79" fillId="0" borderId="29" xfId="10" applyNumberFormat="1" applyFont="1" applyBorder="1" applyAlignment="1">
      <alignment horizontal="center"/>
    </xf>
    <xf numFmtId="3" fontId="79" fillId="0" borderId="23" xfId="10" applyNumberFormat="1" applyFont="1" applyBorder="1" applyAlignment="1">
      <alignment horizontal="center"/>
    </xf>
    <xf numFmtId="3" fontId="79" fillId="0" borderId="24" xfId="10" applyNumberFormat="1" applyFont="1" applyBorder="1" applyAlignment="1">
      <alignment horizontal="center"/>
    </xf>
    <xf numFmtId="3" fontId="11" fillId="5" borderId="21" xfId="10" applyNumberFormat="1" applyFont="1" applyFill="1" applyBorder="1" applyAlignment="1">
      <alignment horizontal="center"/>
    </xf>
    <xf numFmtId="3" fontId="62" fillId="7" borderId="32" xfId="10" applyNumberFormat="1" applyFont="1" applyFill="1" applyBorder="1" applyAlignment="1">
      <alignment horizontal="center"/>
    </xf>
    <xf numFmtId="3" fontId="62" fillId="7" borderId="33" xfId="10" applyNumberFormat="1" applyFont="1" applyFill="1" applyBorder="1" applyAlignment="1">
      <alignment horizontal="center"/>
    </xf>
    <xf numFmtId="0" fontId="24" fillId="0" borderId="6" xfId="3" applyBorder="1" applyAlignment="1">
      <alignment horizontal="center" vertical="center" wrapText="1"/>
    </xf>
    <xf numFmtId="0" fontId="24" fillId="0" borderId="0" xfId="3" applyAlignment="1">
      <alignment vertical="center" wrapText="1"/>
    </xf>
    <xf numFmtId="0" fontId="23" fillId="0" borderId="18" xfId="10" applyFont="1" applyBorder="1" applyAlignment="1">
      <alignment horizontal="center" vertical="center" wrapText="1"/>
    </xf>
    <xf numFmtId="3" fontId="11" fillId="0" borderId="26" xfId="10" applyNumberFormat="1" applyFont="1" applyBorder="1" applyAlignment="1">
      <alignment horizontal="center" vertical="center"/>
    </xf>
    <xf numFmtId="3" fontId="11" fillId="0" borderId="27" xfId="10" applyNumberFormat="1" applyFont="1" applyBorder="1" applyAlignment="1">
      <alignment horizontal="center" vertical="center"/>
    </xf>
    <xf numFmtId="3" fontId="11" fillId="0" borderId="30" xfId="10" applyNumberFormat="1" applyFont="1" applyBorder="1" applyAlignment="1">
      <alignment horizontal="center" vertical="center"/>
    </xf>
    <xf numFmtId="3" fontId="79" fillId="5" borderId="18" xfId="10" applyNumberFormat="1" applyFont="1" applyFill="1" applyBorder="1" applyAlignment="1">
      <alignment horizontal="center" vertical="center"/>
    </xf>
    <xf numFmtId="3" fontId="79" fillId="5" borderId="6" xfId="10" applyNumberFormat="1" applyFont="1" applyFill="1" applyBorder="1" applyAlignment="1">
      <alignment horizontal="center" vertical="center"/>
    </xf>
    <xf numFmtId="3" fontId="78" fillId="5" borderId="19" xfId="10" applyNumberFormat="1" applyFont="1" applyFill="1" applyBorder="1" applyAlignment="1">
      <alignment horizontal="center" vertical="center"/>
    </xf>
    <xf numFmtId="3" fontId="11" fillId="0" borderId="21" xfId="10" applyNumberFormat="1" applyFont="1" applyBorder="1" applyAlignment="1">
      <alignment horizontal="center" vertical="center"/>
    </xf>
    <xf numFmtId="0" fontId="23" fillId="5" borderId="29" xfId="10" applyFont="1" applyFill="1" applyBorder="1" applyAlignment="1">
      <alignment horizontal="center" vertical="center"/>
    </xf>
    <xf numFmtId="0" fontId="23" fillId="5" borderId="23" xfId="10" applyFont="1" applyFill="1" applyBorder="1" applyAlignment="1">
      <alignment horizontal="center" vertical="center"/>
    </xf>
    <xf numFmtId="0" fontId="23" fillId="5" borderId="19" xfId="10" applyFont="1" applyFill="1" applyBorder="1" applyAlignment="1">
      <alignment horizontal="center" vertical="center"/>
    </xf>
    <xf numFmtId="0" fontId="14" fillId="0" borderId="0" xfId="10" applyAlignment="1">
      <alignment vertical="center"/>
    </xf>
    <xf numFmtId="0" fontId="7" fillId="0" borderId="0" xfId="23"/>
    <xf numFmtId="0" fontId="81" fillId="8" borderId="6" xfId="23" applyFont="1" applyFill="1" applyBorder="1" applyAlignment="1">
      <alignment horizontal="center" vertical="center"/>
    </xf>
    <xf numFmtId="0" fontId="81" fillId="8" borderId="6" xfId="23" applyFont="1" applyFill="1" applyBorder="1" applyAlignment="1">
      <alignment horizontal="center" vertical="center" wrapText="1"/>
    </xf>
    <xf numFmtId="0" fontId="83" fillId="10" borderId="6" xfId="23" applyFont="1" applyFill="1" applyBorder="1" applyAlignment="1">
      <alignment horizontal="center" vertical="center" wrapText="1"/>
    </xf>
    <xf numFmtId="0" fontId="83" fillId="0" borderId="6" xfId="23" applyFont="1" applyBorder="1" applyAlignment="1">
      <alignment horizontal="center" vertical="center" wrapText="1"/>
    </xf>
    <xf numFmtId="0" fontId="83" fillId="0" borderId="6" xfId="23" applyFont="1" applyBorder="1" applyAlignment="1">
      <alignment horizontal="right" vertical="center"/>
    </xf>
    <xf numFmtId="0" fontId="81" fillId="11" borderId="6" xfId="23" applyFont="1" applyFill="1" applyBorder="1" applyAlignment="1">
      <alignment vertical="center" wrapText="1"/>
    </xf>
    <xf numFmtId="0" fontId="81" fillId="11" borderId="6" xfId="23" applyFont="1" applyFill="1" applyBorder="1" applyAlignment="1">
      <alignment horizontal="right" vertical="center"/>
    </xf>
    <xf numFmtId="0" fontId="22" fillId="0" borderId="0" xfId="6" applyAlignment="1">
      <alignment horizontal="left" vertical="center" wrapText="1"/>
    </xf>
    <xf numFmtId="1" fontId="58" fillId="0" borderId="1" xfId="6" applyNumberFormat="1" applyFont="1" applyBorder="1" applyAlignment="1">
      <alignment horizontal="center" vertical="top" shrinkToFit="1"/>
    </xf>
    <xf numFmtId="0" fontId="59" fillId="0" borderId="1" xfId="6" applyFont="1" applyBorder="1" applyAlignment="1">
      <alignment horizontal="center" vertical="top" wrapText="1"/>
    </xf>
    <xf numFmtId="1" fontId="58" fillId="0" borderId="2" xfId="6" applyNumberFormat="1" applyFont="1" applyBorder="1" applyAlignment="1">
      <alignment horizontal="center" vertical="top" shrinkToFit="1"/>
    </xf>
    <xf numFmtId="0" fontId="22" fillId="0" borderId="6" xfId="6" applyBorder="1" applyAlignment="1">
      <alignment horizontal="left" vertical="center" wrapText="1"/>
    </xf>
    <xf numFmtId="0" fontId="22" fillId="0" borderId="6" xfId="6" applyBorder="1" applyAlignment="1">
      <alignment horizontal="left" vertical="top" wrapText="1"/>
    </xf>
    <xf numFmtId="0" fontId="22" fillId="0" borderId="6" xfId="6" applyBorder="1" applyAlignment="1">
      <alignment horizontal="left" vertical="top"/>
    </xf>
    <xf numFmtId="1" fontId="58" fillId="0" borderId="2" xfId="6" applyNumberFormat="1" applyFont="1" applyBorder="1" applyAlignment="1">
      <alignment horizontal="left" vertical="top" indent="4" shrinkToFit="1"/>
    </xf>
    <xf numFmtId="0" fontId="22" fillId="0" borderId="0" xfId="6" applyAlignment="1">
      <alignment vertical="top"/>
    </xf>
    <xf numFmtId="3" fontId="48" fillId="0" borderId="0" xfId="7" applyNumberFormat="1" applyFont="1" applyAlignment="1">
      <alignment horizontal="center" vertical="top" wrapText="1"/>
    </xf>
    <xf numFmtId="0" fontId="48" fillId="0" borderId="0" xfId="7" applyFont="1" applyAlignment="1">
      <alignment horizontal="left" vertical="top" wrapText="1" readingOrder="1"/>
    </xf>
    <xf numFmtId="0" fontId="48" fillId="0" borderId="0" xfId="7" applyFont="1" applyAlignment="1">
      <alignment horizontal="center" vertical="top" wrapText="1"/>
    </xf>
    <xf numFmtId="0" fontId="48" fillId="0" borderId="0" xfId="7" applyFont="1" applyAlignment="1">
      <alignment horizontal="left" vertical="top" wrapText="1"/>
    </xf>
    <xf numFmtId="0" fontId="44" fillId="0" borderId="0" xfId="7" applyFont="1">
      <alignment vertical="top"/>
    </xf>
    <xf numFmtId="3" fontId="47" fillId="0" borderId="0" xfId="7" applyNumberFormat="1" applyFont="1" applyAlignment="1">
      <alignment horizontal="center" vertical="top" wrapText="1"/>
    </xf>
    <xf numFmtId="10" fontId="24" fillId="0" borderId="0" xfId="2" applyNumberFormat="1" applyFont="1" applyAlignment="1">
      <alignment horizontal="left"/>
    </xf>
    <xf numFmtId="10" fontId="24" fillId="0" borderId="0" xfId="2" applyNumberFormat="1" applyFont="1"/>
    <xf numFmtId="0" fontId="43" fillId="0" borderId="0" xfId="3" applyFont="1"/>
    <xf numFmtId="0" fontId="49" fillId="0" borderId="0" xfId="10" applyFont="1"/>
    <xf numFmtId="0" fontId="51" fillId="5" borderId="0" xfId="10" applyFont="1" applyFill="1"/>
    <xf numFmtId="0" fontId="52" fillId="5" borderId="0" xfId="10" applyFont="1" applyFill="1"/>
    <xf numFmtId="3" fontId="51" fillId="5" borderId="0" xfId="10" applyNumberFormat="1" applyFont="1" applyFill="1"/>
    <xf numFmtId="3" fontId="52" fillId="5" borderId="0" xfId="10" applyNumberFormat="1" applyFont="1" applyFill="1"/>
    <xf numFmtId="0" fontId="23" fillId="5" borderId="10" xfId="10" applyFont="1" applyFill="1" applyBorder="1" applyAlignment="1">
      <alignment horizontal="center" wrapText="1"/>
    </xf>
    <xf numFmtId="0" fontId="22" fillId="0" borderId="0" xfId="5" applyAlignment="1">
      <alignment vertical="center"/>
    </xf>
    <xf numFmtId="0" fontId="5" fillId="0" borderId="0" xfId="27"/>
    <xf numFmtId="0" fontId="5" fillId="0" borderId="0" xfId="27" applyAlignment="1">
      <alignment horizontal="center"/>
    </xf>
    <xf numFmtId="0" fontId="55" fillId="0" borderId="0" xfId="27" applyFont="1" applyAlignment="1">
      <alignment horizontal="center"/>
    </xf>
    <xf numFmtId="10" fontId="55" fillId="0" borderId="0" xfId="27" applyNumberFormat="1" applyFont="1" applyAlignment="1">
      <alignment horizontal="center"/>
    </xf>
    <xf numFmtId="0" fontId="97" fillId="14" borderId="0" xfId="26" applyAlignment="1">
      <alignment horizontal="center"/>
    </xf>
    <xf numFmtId="10" fontId="97" fillId="14" borderId="0" xfId="26" applyNumberFormat="1" applyAlignment="1">
      <alignment horizontal="center"/>
    </xf>
    <xf numFmtId="0" fontId="55" fillId="0" borderId="0" xfId="27" applyFont="1"/>
    <xf numFmtId="0" fontId="5" fillId="0" borderId="0" xfId="27" applyAlignment="1">
      <alignment horizontal="left"/>
    </xf>
    <xf numFmtId="168" fontId="56" fillId="0" borderId="0" xfId="2" applyNumberFormat="1" applyFont="1" applyAlignment="1">
      <alignment horizontal="center"/>
    </xf>
    <xf numFmtId="0" fontId="55" fillId="0" borderId="0" xfId="26" applyFont="1" applyFill="1" applyAlignment="1">
      <alignment horizontal="left"/>
    </xf>
    <xf numFmtId="0" fontId="55" fillId="0" borderId="0" xfId="26" applyFont="1" applyFill="1" applyAlignment="1">
      <alignment horizontal="center"/>
    </xf>
    <xf numFmtId="0" fontId="55" fillId="0" borderId="0" xfId="27" applyFont="1" applyAlignment="1">
      <alignment horizontal="left"/>
    </xf>
    <xf numFmtId="0" fontId="97" fillId="15" borderId="0" xfId="0" applyFont="1" applyFill="1" applyAlignment="1">
      <alignment horizontal="center"/>
    </xf>
    <xf numFmtId="10" fontId="62" fillId="15" borderId="0" xfId="0" applyNumberFormat="1" applyFont="1" applyFill="1" applyAlignment="1">
      <alignment horizontal="center"/>
    </xf>
    <xf numFmtId="9" fontId="56" fillId="0" borderId="0" xfId="27" applyNumberFormat="1" applyFont="1" applyAlignment="1">
      <alignment horizontal="center"/>
    </xf>
    <xf numFmtId="0" fontId="97" fillId="14" borderId="0" xfId="27" applyFont="1" applyFill="1" applyAlignment="1">
      <alignment horizontal="center"/>
    </xf>
    <xf numFmtId="9" fontId="97" fillId="14" borderId="0" xfId="27" applyNumberFormat="1" applyFont="1" applyFill="1" applyAlignment="1">
      <alignment horizontal="center"/>
    </xf>
    <xf numFmtId="0" fontId="98" fillId="0" borderId="0" xfId="25" applyFont="1" applyFill="1" applyAlignment="1">
      <alignment horizontal="center"/>
    </xf>
    <xf numFmtId="10" fontId="98" fillId="0" borderId="0" xfId="25" applyNumberFormat="1" applyFont="1" applyFill="1" applyAlignment="1">
      <alignment horizontal="center"/>
    </xf>
    <xf numFmtId="10" fontId="56" fillId="0" borderId="0" xfId="27" applyNumberFormat="1" applyFont="1" applyAlignment="1">
      <alignment horizontal="center"/>
    </xf>
    <xf numFmtId="9" fontId="55" fillId="0" borderId="0" xfId="27" applyNumberFormat="1" applyFont="1" applyAlignment="1">
      <alignment horizontal="center"/>
    </xf>
    <xf numFmtId="9" fontId="55" fillId="0" borderId="59" xfId="27" applyNumberFormat="1" applyFont="1" applyBorder="1" applyAlignment="1">
      <alignment horizontal="center"/>
    </xf>
    <xf numFmtId="0" fontId="55" fillId="0" borderId="59" xfId="27" applyFont="1" applyBorder="1" applyAlignment="1">
      <alignment horizontal="center"/>
    </xf>
    <xf numFmtId="10" fontId="56" fillId="0" borderId="59" xfId="27" applyNumberFormat="1" applyFont="1" applyBorder="1" applyAlignment="1">
      <alignment horizontal="center"/>
    </xf>
    <xf numFmtId="0" fontId="98" fillId="0" borderId="0" xfId="25" applyFont="1" applyFill="1" applyBorder="1" applyAlignment="1">
      <alignment horizontal="center"/>
    </xf>
    <xf numFmtId="10" fontId="98" fillId="0" borderId="0" xfId="25" applyNumberFormat="1" applyFont="1" applyFill="1" applyBorder="1" applyAlignment="1">
      <alignment horizontal="center"/>
    </xf>
    <xf numFmtId="0" fontId="100" fillId="0" borderId="0" xfId="27" applyFont="1" applyAlignment="1">
      <alignment horizontal="center" vertical="center"/>
    </xf>
    <xf numFmtId="0" fontId="55" fillId="0" borderId="0" xfId="27" applyFont="1" applyAlignment="1">
      <alignment horizontal="center" vertical="center"/>
    </xf>
    <xf numFmtId="0" fontId="55" fillId="0" borderId="0" xfId="27" applyFont="1" applyAlignment="1">
      <alignment horizontal="center" vertical="center" wrapText="1"/>
    </xf>
    <xf numFmtId="0" fontId="101" fillId="0" borderId="0" xfId="27" applyFont="1" applyAlignment="1">
      <alignment horizontal="left"/>
    </xf>
    <xf numFmtId="0" fontId="102" fillId="0" borderId="0" xfId="26" applyFont="1" applyFill="1" applyAlignment="1">
      <alignment horizontal="center"/>
    </xf>
    <xf numFmtId="9" fontId="97" fillId="15" borderId="0" xfId="0" applyNumberFormat="1" applyFont="1" applyFill="1" applyAlignment="1">
      <alignment horizontal="center"/>
    </xf>
    <xf numFmtId="0" fontId="102" fillId="0" borderId="0" xfId="25" applyFont="1" applyFill="1" applyAlignment="1">
      <alignment horizontal="left"/>
    </xf>
    <xf numFmtId="0" fontId="102" fillId="0" borderId="0" xfId="25" applyFont="1" applyFill="1" applyAlignment="1">
      <alignment horizontal="center"/>
    </xf>
    <xf numFmtId="9" fontId="103" fillId="0" borderId="0" xfId="25" applyNumberFormat="1" applyFont="1" applyFill="1" applyAlignment="1">
      <alignment horizontal="center"/>
    </xf>
    <xf numFmtId="0" fontId="102" fillId="0" borderId="0" xfId="25" applyNumberFormat="1" applyFont="1" applyFill="1" applyAlignment="1">
      <alignment horizontal="center"/>
    </xf>
    <xf numFmtId="0" fontId="104" fillId="0" borderId="0" xfId="28" applyFont="1"/>
    <xf numFmtId="0" fontId="5" fillId="0" borderId="0" xfId="28"/>
    <xf numFmtId="0" fontId="106" fillId="0" borderId="0" xfId="28" applyFont="1"/>
    <xf numFmtId="0" fontId="60" fillId="0" borderId="0" xfId="0" applyFont="1" applyAlignment="1">
      <alignment horizontal="left" vertical="top"/>
    </xf>
    <xf numFmtId="0" fontId="49" fillId="16" borderId="6" xfId="28" applyFont="1" applyFill="1" applyBorder="1" applyAlignment="1">
      <alignment horizontal="center"/>
    </xf>
    <xf numFmtId="0" fontId="104" fillId="0" borderId="6" xfId="28" applyFont="1" applyBorder="1" applyAlignment="1">
      <alignment horizontal="center" vertical="center"/>
    </xf>
    <xf numFmtId="0" fontId="107" fillId="0" borderId="6" xfId="0" applyFont="1" applyBorder="1" applyAlignment="1">
      <alignment horizontal="center" vertical="center"/>
    </xf>
    <xf numFmtId="0" fontId="62" fillId="7" borderId="60" xfId="28" applyFont="1" applyFill="1" applyBorder="1" applyAlignment="1">
      <alignment horizontal="center" vertical="center" wrapText="1"/>
    </xf>
    <xf numFmtId="0" fontId="62" fillId="7" borderId="60" xfId="28" applyFont="1" applyFill="1" applyBorder="1" applyAlignment="1">
      <alignment horizontal="center" vertical="center"/>
    </xf>
    <xf numFmtId="0" fontId="5" fillId="0" borderId="61" xfId="28" applyBorder="1" applyAlignment="1">
      <alignment vertical="center" wrapText="1"/>
    </xf>
    <xf numFmtId="0" fontId="5" fillId="0" borderId="61" xfId="28" applyBorder="1" applyAlignment="1">
      <alignment horizontal="center" vertical="center" wrapText="1"/>
    </xf>
    <xf numFmtId="0" fontId="5" fillId="0" borderId="61" xfId="28" applyBorder="1" applyAlignment="1">
      <alignment horizontal="center" vertical="center"/>
    </xf>
    <xf numFmtId="165" fontId="22" fillId="0" borderId="61" xfId="29" applyFont="1" applyBorder="1" applyAlignment="1">
      <alignment horizontal="right" vertical="center"/>
    </xf>
    <xf numFmtId="165" fontId="0" fillId="0" borderId="61" xfId="29" applyFont="1" applyBorder="1" applyAlignment="1">
      <alignment horizontal="right" vertical="center"/>
    </xf>
    <xf numFmtId="43" fontId="5" fillId="0" borderId="0" xfId="1" applyFont="1"/>
    <xf numFmtId="0" fontId="62" fillId="7" borderId="60" xfId="28" applyFont="1" applyFill="1" applyBorder="1" applyAlignment="1">
      <alignment vertical="center"/>
    </xf>
    <xf numFmtId="165" fontId="62" fillId="7" borderId="60" xfId="28" applyNumberFormat="1" applyFont="1" applyFill="1" applyBorder="1" applyAlignment="1">
      <alignment horizontal="right" vertical="center"/>
    </xf>
    <xf numFmtId="169" fontId="5" fillId="0" borderId="0" xfId="28" applyNumberFormat="1"/>
    <xf numFmtId="0" fontId="5" fillId="0" borderId="0" xfId="28" applyAlignment="1">
      <alignment wrapText="1"/>
    </xf>
    <xf numFmtId="43" fontId="5" fillId="0" borderId="0" xfId="15" applyFont="1" applyBorder="1"/>
    <xf numFmtId="0" fontId="104" fillId="0" borderId="0" xfId="28" applyFont="1" applyAlignment="1">
      <alignment vertical="top" wrapText="1"/>
    </xf>
    <xf numFmtId="0" fontId="104" fillId="0" borderId="6" xfId="28" applyFont="1" applyBorder="1"/>
    <xf numFmtId="0" fontId="5" fillId="0" borderId="0" xfId="28" applyAlignment="1">
      <alignment horizontal="center"/>
    </xf>
    <xf numFmtId="0" fontId="49" fillId="16" borderId="6" xfId="28" applyFont="1" applyFill="1" applyBorder="1" applyAlignment="1">
      <alignment horizontal="center" vertical="center"/>
    </xf>
    <xf numFmtId="0" fontId="104" fillId="0" borderId="24" xfId="28" applyFont="1" applyBorder="1" applyAlignment="1">
      <alignment vertical="top"/>
    </xf>
    <xf numFmtId="0" fontId="104" fillId="0" borderId="38" xfId="28" applyFont="1" applyBorder="1" applyAlignment="1">
      <alignment vertical="top" wrapText="1"/>
    </xf>
    <xf numFmtId="0" fontId="104" fillId="0" borderId="0" xfId="28" applyFont="1" applyAlignment="1">
      <alignment horizontal="center"/>
    </xf>
    <xf numFmtId="0" fontId="5" fillId="0" borderId="0" xfId="28" applyAlignment="1">
      <alignment horizontal="center" vertical="center" wrapText="1"/>
    </xf>
    <xf numFmtId="0" fontId="107" fillId="0" borderId="6" xfId="0" applyFont="1" applyBorder="1" applyAlignment="1">
      <alignment horizontal="center"/>
    </xf>
    <xf numFmtId="0" fontId="104" fillId="0" borderId="6" xfId="28" applyFont="1" applyBorder="1" applyAlignment="1">
      <alignment horizontal="center"/>
    </xf>
    <xf numFmtId="0" fontId="55" fillId="0" borderId="0" xfId="10" applyFont="1" applyAlignment="1">
      <alignment horizontal="left"/>
    </xf>
    <xf numFmtId="0" fontId="55" fillId="0" borderId="0" xfId="10" applyFont="1" applyAlignment="1">
      <alignment horizontal="center"/>
    </xf>
    <xf numFmtId="0" fontId="49" fillId="16" borderId="6" xfId="28" applyFont="1" applyFill="1" applyBorder="1" applyAlignment="1">
      <alignment horizontal="center" wrapText="1"/>
    </xf>
    <xf numFmtId="0" fontId="22" fillId="0" borderId="0" xfId="5" applyAlignment="1">
      <alignment vertical="top"/>
    </xf>
    <xf numFmtId="0" fontId="22" fillId="0" borderId="0" xfId="6" applyAlignment="1">
      <alignment horizontal="left" wrapText="1"/>
    </xf>
    <xf numFmtId="1" fontId="58" fillId="0" borderId="2" xfId="6" applyNumberFormat="1" applyFont="1" applyBorder="1" applyAlignment="1">
      <alignment horizontal="left" vertical="top" indent="5" shrinkToFit="1"/>
    </xf>
    <xf numFmtId="0" fontId="22" fillId="0" borderId="0" xfId="6" applyAlignment="1">
      <alignment horizontal="center" vertical="top"/>
    </xf>
    <xf numFmtId="0" fontId="22" fillId="0" borderId="0" xfId="6" applyAlignment="1">
      <alignment horizontal="left" vertical="top" wrapText="1"/>
    </xf>
    <xf numFmtId="170" fontId="58" fillId="0" borderId="0" xfId="6" applyNumberFormat="1" applyFont="1" applyAlignment="1">
      <alignment horizontal="left" vertical="center" indent="1" shrinkToFit="1"/>
    </xf>
    <xf numFmtId="0" fontId="22" fillId="0" borderId="0" xfId="6" applyAlignment="1">
      <alignment vertical="center" wrapText="1"/>
    </xf>
    <xf numFmtId="0" fontId="22" fillId="0" borderId="0" xfId="6" applyAlignment="1">
      <alignment vertical="top" wrapText="1"/>
    </xf>
    <xf numFmtId="0" fontId="15" fillId="2" borderId="1" xfId="6" applyFont="1" applyFill="1" applyBorder="1" applyAlignment="1">
      <alignment horizontal="center" vertical="top" wrapText="1"/>
    </xf>
    <xf numFmtId="0" fontId="22" fillId="2" borderId="1" xfId="6" applyFill="1" applyBorder="1" applyAlignment="1">
      <alignment horizontal="center" vertical="top" wrapText="1"/>
    </xf>
    <xf numFmtId="0" fontId="22" fillId="0" borderId="1" xfId="6" applyBorder="1" applyAlignment="1">
      <alignment horizontal="left" vertical="center" wrapText="1"/>
    </xf>
    <xf numFmtId="0" fontId="15" fillId="0" borderId="1" xfId="6" applyFont="1" applyBorder="1" applyAlignment="1">
      <alignment horizontal="center" vertical="top" wrapText="1"/>
    </xf>
    <xf numFmtId="1" fontId="109" fillId="0" borderId="1" xfId="6" applyNumberFormat="1" applyFont="1" applyBorder="1" applyAlignment="1">
      <alignment horizontal="center" vertical="top" shrinkToFit="1"/>
    </xf>
    <xf numFmtId="0" fontId="22" fillId="0" borderId="1" xfId="6" applyBorder="1" applyAlignment="1">
      <alignment horizontal="left" vertical="top" wrapText="1"/>
    </xf>
    <xf numFmtId="0" fontId="22" fillId="0" borderId="1" xfId="6" applyBorder="1" applyAlignment="1">
      <alignment horizontal="center" vertical="top" wrapText="1"/>
    </xf>
    <xf numFmtId="3" fontId="109" fillId="0" borderId="1" xfId="6" applyNumberFormat="1" applyFont="1" applyBorder="1" applyAlignment="1">
      <alignment horizontal="center" vertical="top" shrinkToFit="1"/>
    </xf>
    <xf numFmtId="1" fontId="58" fillId="0" borderId="6" xfId="6" applyNumberFormat="1" applyFont="1" applyBorder="1" applyAlignment="1">
      <alignment horizontal="center" vertical="top" shrinkToFit="1"/>
    </xf>
    <xf numFmtId="1" fontId="22" fillId="0" borderId="0" xfId="6" applyNumberFormat="1" applyAlignment="1">
      <alignment horizontal="left" vertical="top"/>
    </xf>
    <xf numFmtId="1" fontId="110" fillId="5" borderId="2" xfId="6" applyNumberFormat="1" applyFont="1" applyFill="1" applyBorder="1" applyAlignment="1">
      <alignment horizontal="center" vertical="top" shrinkToFit="1"/>
    </xf>
    <xf numFmtId="1" fontId="58" fillId="5" borderId="1" xfId="6" applyNumberFormat="1" applyFont="1" applyFill="1" applyBorder="1" applyAlignment="1">
      <alignment horizontal="center" vertical="top" shrinkToFit="1"/>
    </xf>
    <xf numFmtId="0" fontId="59" fillId="5" borderId="1" xfId="6" applyFont="1" applyFill="1" applyBorder="1" applyAlignment="1">
      <alignment horizontal="center" vertical="top" wrapText="1"/>
    </xf>
    <xf numFmtId="1" fontId="58" fillId="5" borderId="2" xfId="6" applyNumberFormat="1" applyFont="1" applyFill="1" applyBorder="1" applyAlignment="1">
      <alignment horizontal="center" vertical="top" shrinkToFit="1"/>
    </xf>
    <xf numFmtId="1" fontId="58" fillId="5" borderId="6" xfId="6" applyNumberFormat="1" applyFont="1" applyFill="1" applyBorder="1" applyAlignment="1">
      <alignment horizontal="center" vertical="top" shrinkToFit="1"/>
    </xf>
    <xf numFmtId="0" fontId="22" fillId="5" borderId="6" xfId="6" applyFill="1" applyBorder="1" applyAlignment="1">
      <alignment horizontal="left" vertical="top"/>
    </xf>
    <xf numFmtId="0" fontId="22" fillId="5" borderId="0" xfId="6" applyFill="1" applyAlignment="1">
      <alignment horizontal="left" vertical="top"/>
    </xf>
    <xf numFmtId="1" fontId="58" fillId="0" borderId="6" xfId="6" applyNumberFormat="1" applyFont="1" applyBorder="1" applyAlignment="1">
      <alignment horizontal="left" vertical="top" indent="5" shrinkToFit="1"/>
    </xf>
    <xf numFmtId="1" fontId="58" fillId="0" borderId="6" xfId="6" applyNumberFormat="1" applyFont="1" applyBorder="1" applyAlignment="1">
      <alignment horizontal="left" vertical="top" indent="4" shrinkToFit="1"/>
    </xf>
    <xf numFmtId="3" fontId="111" fillId="0" borderId="0" xfId="6" applyNumberFormat="1" applyFont="1" applyAlignment="1">
      <alignment vertical="top" wrapText="1"/>
    </xf>
    <xf numFmtId="0" fontId="111" fillId="0" borderId="0" xfId="6" applyFont="1" applyAlignment="1">
      <alignment horizontal="left" vertical="top" wrapText="1"/>
    </xf>
    <xf numFmtId="0" fontId="15" fillId="2" borderId="1" xfId="6" applyFont="1" applyFill="1" applyBorder="1" applyAlignment="1">
      <alignment horizontal="center" vertical="center" wrapText="1"/>
    </xf>
    <xf numFmtId="0" fontId="22" fillId="2" borderId="2" xfId="6" applyFill="1" applyBorder="1" applyAlignment="1">
      <alignment horizontal="left" vertical="center" wrapText="1" indent="2"/>
    </xf>
    <xf numFmtId="0" fontId="41" fillId="2" borderId="6" xfId="6" applyFont="1" applyFill="1" applyBorder="1" applyAlignment="1">
      <alignment horizontal="left" vertical="center" wrapText="1" indent="2"/>
    </xf>
    <xf numFmtId="3" fontId="18" fillId="3" borderId="49" xfId="6" applyNumberFormat="1" applyFont="1" applyFill="1" applyBorder="1" applyAlignment="1">
      <alignment horizontal="left" vertical="top" indent="6" shrinkToFit="1"/>
    </xf>
    <xf numFmtId="3" fontId="18" fillId="3" borderId="23" xfId="6" applyNumberFormat="1" applyFont="1" applyFill="1" applyBorder="1" applyAlignment="1">
      <alignment horizontal="left" vertical="top" indent="6" shrinkToFit="1"/>
    </xf>
    <xf numFmtId="3" fontId="115" fillId="0" borderId="6" xfId="6" applyNumberFormat="1" applyFont="1" applyBorder="1" applyAlignment="1">
      <alignment vertical="top" wrapText="1"/>
    </xf>
    <xf numFmtId="0" fontId="0" fillId="0" borderId="0" xfId="0" applyAlignment="1">
      <alignment horizontal="left" vertical="top" wrapText="1"/>
    </xf>
    <xf numFmtId="0" fontId="41" fillId="0" borderId="0" xfId="0" applyFont="1" applyAlignment="1">
      <alignment horizontal="left" vertical="top"/>
    </xf>
    <xf numFmtId="0" fontId="41" fillId="0" borderId="6" xfId="0" applyFont="1" applyBorder="1" applyAlignment="1">
      <alignment horizontal="left" vertical="top" wrapText="1"/>
    </xf>
    <xf numFmtId="3" fontId="41" fillId="0" borderId="6" xfId="0" applyNumberFormat="1" applyFont="1" applyBorder="1" applyAlignment="1">
      <alignment horizontal="left" vertical="top"/>
    </xf>
    <xf numFmtId="0" fontId="0" fillId="0" borderId="6" xfId="0" applyBorder="1" applyAlignment="1">
      <alignment horizontal="left" vertical="top" wrapText="1"/>
    </xf>
    <xf numFmtId="3" fontId="0" fillId="0" borderId="6" xfId="0" applyNumberFormat="1" applyBorder="1" applyAlignment="1">
      <alignment horizontal="left" vertical="top"/>
    </xf>
    <xf numFmtId="0" fontId="41" fillId="0" borderId="6" xfId="0" applyFont="1" applyBorder="1" applyAlignment="1">
      <alignment horizontal="left" vertical="top"/>
    </xf>
    <xf numFmtId="0" fontId="50" fillId="0" borderId="0" xfId="23" applyFont="1"/>
    <xf numFmtId="0" fontId="117" fillId="0" borderId="6" xfId="0" applyFont="1" applyBorder="1"/>
    <xf numFmtId="0" fontId="117" fillId="0" borderId="6" xfId="0" applyFont="1" applyBorder="1" applyAlignment="1">
      <alignment horizontal="left" wrapText="1"/>
    </xf>
    <xf numFmtId="0" fontId="118" fillId="0" borderId="6" xfId="0" applyFont="1" applyBorder="1" applyAlignment="1">
      <alignment horizontal="left" wrapText="1"/>
    </xf>
    <xf numFmtId="0" fontId="118" fillId="0" borderId="6" xfId="0" applyFont="1" applyBorder="1"/>
    <xf numFmtId="0" fontId="119" fillId="0" borderId="6" xfId="0" applyFont="1" applyBorder="1" applyAlignment="1">
      <alignment textRotation="255"/>
    </xf>
    <xf numFmtId="0" fontId="59" fillId="0" borderId="2" xfId="6" applyFont="1" applyBorder="1" applyAlignment="1">
      <alignment horizontal="left" vertical="top" wrapText="1"/>
    </xf>
    <xf numFmtId="0" fontId="44" fillId="0" borderId="0" xfId="7" applyFont="1" applyAlignment="1">
      <alignment horizontal="center" vertical="top"/>
    </xf>
    <xf numFmtId="0" fontId="47" fillId="0" borderId="0" xfId="7" applyFont="1" applyAlignment="1">
      <alignment horizontal="left" vertical="top" wrapText="1"/>
    </xf>
    <xf numFmtId="166" fontId="48" fillId="0" borderId="0" xfId="7" applyNumberFormat="1" applyFont="1" applyAlignment="1">
      <alignment horizontal="left" vertical="top" wrapText="1"/>
    </xf>
    <xf numFmtId="0" fontId="17" fillId="17" borderId="2" xfId="6" applyFont="1" applyFill="1" applyBorder="1" applyAlignment="1">
      <alignment horizontal="center" vertical="center" wrapText="1"/>
    </xf>
    <xf numFmtId="0" fontId="39" fillId="0" borderId="2" xfId="6" applyFont="1" applyBorder="1" applyAlignment="1">
      <alignment horizontal="left" vertical="top" wrapText="1"/>
    </xf>
    <xf numFmtId="0" fontId="22" fillId="0" borderId="6" xfId="6" applyBorder="1" applyAlignment="1">
      <alignment horizontal="right" vertical="top"/>
    </xf>
    <xf numFmtId="0" fontId="39" fillId="5" borderId="2" xfId="6" applyFont="1" applyFill="1" applyBorder="1" applyAlignment="1">
      <alignment horizontal="left" vertical="top" wrapText="1"/>
    </xf>
    <xf numFmtId="0" fontId="39" fillId="5" borderId="1" xfId="6" applyFont="1" applyFill="1" applyBorder="1" applyAlignment="1">
      <alignment horizontal="center" vertical="top" wrapText="1"/>
    </xf>
    <xf numFmtId="0" fontId="22" fillId="5" borderId="6" xfId="6" applyFill="1" applyBorder="1" applyAlignment="1">
      <alignment horizontal="right" vertical="top"/>
    </xf>
    <xf numFmtId="0" fontId="22" fillId="0" borderId="6" xfId="6" applyBorder="1" applyAlignment="1">
      <alignment horizontal="right" vertical="center" wrapText="1"/>
    </xf>
    <xf numFmtId="0" fontId="39" fillId="0" borderId="1" xfId="6" applyFont="1" applyBorder="1" applyAlignment="1">
      <alignment horizontal="center" vertical="top" wrapText="1"/>
    </xf>
    <xf numFmtId="1" fontId="59" fillId="0" borderId="2" xfId="6" applyNumberFormat="1" applyFont="1" applyBorder="1" applyAlignment="1">
      <alignment horizontal="center" vertical="top" wrapText="1"/>
    </xf>
    <xf numFmtId="3" fontId="88" fillId="3" borderId="1" xfId="6" applyNumberFormat="1" applyFont="1" applyFill="1" applyBorder="1" applyAlignment="1">
      <alignment horizontal="left" vertical="top" indent="3" shrinkToFit="1"/>
    </xf>
    <xf numFmtId="3" fontId="88" fillId="3" borderId="8" xfId="6" applyNumberFormat="1" applyFont="1" applyFill="1" applyBorder="1" applyAlignment="1">
      <alignment horizontal="left" vertical="top" indent="3" shrinkToFit="1"/>
    </xf>
    <xf numFmtId="0" fontId="42" fillId="0" borderId="0" xfId="5" applyFont="1" applyAlignment="1">
      <alignment vertical="center" wrapText="1"/>
    </xf>
    <xf numFmtId="0" fontId="123" fillId="8" borderId="64" xfId="0" applyFont="1" applyFill="1" applyBorder="1" applyAlignment="1">
      <alignment horizontal="center" vertical="center"/>
    </xf>
    <xf numFmtId="0" fontId="125" fillId="0" borderId="67" xfId="0" applyFont="1" applyBorder="1" applyAlignment="1">
      <alignment horizontal="center" vertical="center" wrapText="1"/>
    </xf>
    <xf numFmtId="0" fontId="125" fillId="0" borderId="67" xfId="0" applyFont="1" applyBorder="1" applyAlignment="1">
      <alignment horizontal="right" vertical="center"/>
    </xf>
    <xf numFmtId="0" fontId="125" fillId="10" borderId="67" xfId="0" applyFont="1" applyFill="1" applyBorder="1" applyAlignment="1">
      <alignment horizontal="center" vertical="center" wrapText="1"/>
    </xf>
    <xf numFmtId="3" fontId="44" fillId="0" borderId="0" xfId="7" applyNumberFormat="1" applyFont="1">
      <alignment vertical="top"/>
    </xf>
    <xf numFmtId="0" fontId="127" fillId="0" borderId="0" xfId="7" applyFont="1">
      <alignment vertical="top"/>
    </xf>
    <xf numFmtId="3" fontId="40" fillId="0" borderId="0" xfId="7" applyNumberFormat="1">
      <alignment vertical="top"/>
    </xf>
    <xf numFmtId="0" fontId="61" fillId="0" borderId="0" xfId="31" applyFont="1"/>
    <xf numFmtId="0" fontId="61" fillId="0" borderId="0" xfId="31" applyFont="1" applyAlignment="1">
      <alignment vertical="top"/>
    </xf>
    <xf numFmtId="0" fontId="40" fillId="0" borderId="0" xfId="7" applyAlignment="1"/>
    <xf numFmtId="3" fontId="40" fillId="0" borderId="0" xfId="7" applyNumberFormat="1" applyAlignment="1"/>
    <xf numFmtId="0" fontId="22" fillId="0" borderId="0" xfId="7" applyFont="1" applyAlignment="1"/>
    <xf numFmtId="0" fontId="117" fillId="5" borderId="6" xfId="0" applyFont="1" applyFill="1" applyBorder="1"/>
    <xf numFmtId="0" fontId="40" fillId="0" borderId="0" xfId="7" applyAlignment="1">
      <alignment horizontal="center" vertical="top"/>
    </xf>
    <xf numFmtId="3" fontId="44" fillId="0" borderId="0" xfId="7" applyNumberFormat="1" applyFont="1" applyAlignment="1">
      <alignment horizontal="center" vertical="top"/>
    </xf>
    <xf numFmtId="0" fontId="47" fillId="0" borderId="0" xfId="7" applyFont="1" applyAlignment="1">
      <alignment horizontal="right" vertical="top" wrapText="1"/>
    </xf>
    <xf numFmtId="0" fontId="44" fillId="0" borderId="0" xfId="7" applyFont="1" applyAlignment="1">
      <alignment horizontal="right" vertical="top"/>
    </xf>
    <xf numFmtId="0" fontId="48" fillId="0" borderId="0" xfId="7" applyFont="1" applyAlignment="1">
      <alignment horizontal="center" vertical="top" wrapText="1" readingOrder="1"/>
    </xf>
    <xf numFmtId="0" fontId="47" fillId="0" borderId="0" xfId="7" applyFont="1" applyAlignment="1">
      <alignment vertical="top" wrapText="1"/>
    </xf>
    <xf numFmtId="3" fontId="40" fillId="0" borderId="0" xfId="7" applyNumberFormat="1" applyAlignment="1">
      <alignment horizontal="left" vertical="top"/>
    </xf>
    <xf numFmtId="0" fontId="35" fillId="0" borderId="11" xfId="3" applyFont="1" applyBorder="1" applyAlignment="1">
      <alignment horizontal="center" vertical="center"/>
    </xf>
    <xf numFmtId="3" fontId="31" fillId="0" borderId="11" xfId="3" applyNumberFormat="1" applyFont="1" applyBorder="1" applyAlignment="1">
      <alignment horizontal="center" vertical="center"/>
    </xf>
    <xf numFmtId="3" fontId="35" fillId="0" borderId="11" xfId="3" applyNumberFormat="1" applyFont="1" applyBorder="1" applyAlignment="1">
      <alignment horizontal="center" vertical="center"/>
    </xf>
    <xf numFmtId="3" fontId="31" fillId="0" borderId="6" xfId="3" applyNumberFormat="1" applyFont="1" applyBorder="1" applyAlignment="1">
      <alignment horizontal="center"/>
    </xf>
    <xf numFmtId="3" fontId="91" fillId="7" borderId="70" xfId="1" applyNumberFormat="1" applyFont="1" applyFill="1" applyBorder="1" applyAlignment="1">
      <alignment horizontal="center" vertical="center" wrapText="1"/>
    </xf>
    <xf numFmtId="0" fontId="91" fillId="7" borderId="36" xfId="6" applyFont="1" applyFill="1" applyBorder="1" applyAlignment="1">
      <alignment horizontal="center" vertical="center" wrapText="1"/>
    </xf>
    <xf numFmtId="0" fontId="92" fillId="7" borderId="69" xfId="6" applyFont="1" applyFill="1" applyBorder="1" applyAlignment="1">
      <alignment horizontal="center" vertical="center" wrapText="1"/>
    </xf>
    <xf numFmtId="0" fontId="61" fillId="0" borderId="52" xfId="6" applyFont="1" applyBorder="1" applyAlignment="1">
      <alignment horizontal="center" vertical="center" wrapText="1"/>
    </xf>
    <xf numFmtId="0" fontId="61" fillId="0" borderId="12" xfId="6" applyFont="1" applyBorder="1" applyAlignment="1">
      <alignment horizontal="center" vertical="center" wrapText="1"/>
    </xf>
    <xf numFmtId="3" fontId="61" fillId="0" borderId="70" xfId="6" applyNumberFormat="1" applyFont="1" applyBorder="1" applyAlignment="1">
      <alignment horizontal="center" vertical="center" wrapText="1"/>
    </xf>
    <xf numFmtId="0" fontId="61" fillId="0" borderId="52" xfId="6" applyFont="1" applyBorder="1" applyAlignment="1">
      <alignment horizontal="center" vertical="center"/>
    </xf>
    <xf numFmtId="0" fontId="91" fillId="7" borderId="12" xfId="6" applyFont="1" applyFill="1" applyBorder="1" applyAlignment="1">
      <alignment horizontal="center" vertical="center" wrapText="1"/>
    </xf>
    <xf numFmtId="0" fontId="37" fillId="0" borderId="0" xfId="6" applyFont="1" applyAlignment="1">
      <alignment horizontal="left" vertical="center" wrapText="1"/>
    </xf>
    <xf numFmtId="0" fontId="2" fillId="0" borderId="0" xfId="32"/>
    <xf numFmtId="0" fontId="95" fillId="12" borderId="52" xfId="32" applyFont="1" applyFill="1" applyBorder="1" applyAlignment="1">
      <alignment horizontal="center" vertical="center" wrapText="1"/>
    </xf>
    <xf numFmtId="0" fontId="95" fillId="12" borderId="6" xfId="32" applyFont="1" applyFill="1" applyBorder="1" applyAlignment="1">
      <alignment horizontal="center" vertical="center" wrapText="1"/>
    </xf>
    <xf numFmtId="0" fontId="16" fillId="0" borderId="52" xfId="32" applyFont="1" applyBorder="1" applyAlignment="1">
      <alignment horizontal="center" vertical="center" wrapText="1"/>
    </xf>
    <xf numFmtId="0" fontId="16" fillId="0" borderId="52" xfId="32" applyFont="1" applyBorder="1" applyAlignment="1">
      <alignment horizontal="center" vertical="center"/>
    </xf>
    <xf numFmtId="3" fontId="93" fillId="12" borderId="52" xfId="32" applyNumberFormat="1" applyFont="1" applyFill="1" applyBorder="1" applyAlignment="1">
      <alignment horizontal="right" vertical="center" wrapText="1"/>
    </xf>
    <xf numFmtId="3" fontId="93" fillId="12" borderId="6" xfId="32" applyNumberFormat="1" applyFont="1" applyFill="1" applyBorder="1" applyAlignment="1">
      <alignment horizontal="right" vertical="center" wrapText="1"/>
    </xf>
    <xf numFmtId="3" fontId="91" fillId="7" borderId="52" xfId="32" applyNumberFormat="1" applyFont="1" applyFill="1" applyBorder="1" applyAlignment="1">
      <alignment horizontal="right" vertical="center"/>
    </xf>
    <xf numFmtId="3" fontId="91" fillId="7" borderId="12" xfId="32" applyNumberFormat="1" applyFont="1" applyFill="1" applyBorder="1" applyAlignment="1">
      <alignment horizontal="right" vertical="center"/>
    </xf>
    <xf numFmtId="3" fontId="91" fillId="7" borderId="6" xfId="32" applyNumberFormat="1" applyFont="1" applyFill="1" applyBorder="1" applyAlignment="1">
      <alignment horizontal="right" vertical="center"/>
    </xf>
    <xf numFmtId="3" fontId="2" fillId="0" borderId="0" xfId="32" applyNumberFormat="1"/>
    <xf numFmtId="3" fontId="61" fillId="0" borderId="52" xfId="32" applyNumberFormat="1" applyFont="1" applyBorder="1" applyAlignment="1">
      <alignment horizontal="right" vertical="center" wrapText="1"/>
    </xf>
    <xf numFmtId="3" fontId="61" fillId="0" borderId="52" xfId="32" applyNumberFormat="1" applyFont="1" applyBorder="1" applyAlignment="1">
      <alignment horizontal="right" vertical="center"/>
    </xf>
    <xf numFmtId="3" fontId="61" fillId="0" borderId="12" xfId="32" applyNumberFormat="1" applyFont="1" applyBorder="1" applyAlignment="1">
      <alignment horizontal="right" vertical="center" wrapText="1"/>
    </xf>
    <xf numFmtId="3" fontId="2" fillId="0" borderId="6" xfId="32" applyNumberFormat="1" applyBorder="1" applyAlignment="1">
      <alignment horizontal="right"/>
    </xf>
    <xf numFmtId="3" fontId="16" fillId="0" borderId="52" xfId="32" applyNumberFormat="1" applyFont="1" applyBorder="1" applyAlignment="1">
      <alignment horizontal="right" vertical="center"/>
    </xf>
    <xf numFmtId="0" fontId="41" fillId="0" borderId="0" xfId="0" applyFont="1" applyAlignment="1">
      <alignment horizontal="center" vertical="center" wrapText="1"/>
    </xf>
    <xf numFmtId="3" fontId="97" fillId="5" borderId="0" xfId="10" applyNumberFormat="1" applyFont="1" applyFill="1" applyAlignment="1">
      <alignment horizontal="center"/>
    </xf>
    <xf numFmtId="3" fontId="62" fillId="5" borderId="0" xfId="10" applyNumberFormat="1" applyFont="1" applyFill="1" applyAlignment="1">
      <alignment horizontal="center"/>
    </xf>
    <xf numFmtId="0" fontId="97" fillId="5" borderId="0" xfId="10" applyFont="1" applyFill="1" applyAlignment="1">
      <alignment horizontal="center"/>
    </xf>
    <xf numFmtId="0" fontId="62" fillId="5" borderId="0" xfId="10" applyFont="1" applyFill="1" applyAlignment="1">
      <alignment horizontal="center"/>
    </xf>
    <xf numFmtId="3" fontId="97" fillId="5" borderId="0" xfId="10" applyNumberFormat="1" applyFont="1" applyFill="1" applyAlignment="1">
      <alignment horizontal="center" vertical="center"/>
    </xf>
    <xf numFmtId="3" fontId="62" fillId="5" borderId="0" xfId="10" applyNumberFormat="1" applyFont="1" applyFill="1" applyAlignment="1">
      <alignment horizontal="center" vertical="center"/>
    </xf>
    <xf numFmtId="0" fontId="62" fillId="5" borderId="0" xfId="10" applyFont="1" applyFill="1" applyAlignment="1">
      <alignment horizontal="center" vertical="center"/>
    </xf>
    <xf numFmtId="0" fontId="62" fillId="5" borderId="0" xfId="10" applyFont="1" applyFill="1" applyAlignment="1">
      <alignment horizontal="center" vertical="center" wrapText="1"/>
    </xf>
    <xf numFmtId="0" fontId="97" fillId="5" borderId="0" xfId="10" applyFont="1" applyFill="1" applyAlignment="1">
      <alignment horizontal="center" vertical="center"/>
    </xf>
    <xf numFmtId="0" fontId="54" fillId="5" borderId="0" xfId="10" applyFont="1" applyFill="1" applyAlignment="1">
      <alignment wrapText="1"/>
    </xf>
    <xf numFmtId="0" fontId="50" fillId="5" borderId="0" xfId="10" applyFont="1" applyFill="1" applyAlignment="1">
      <alignment wrapText="1"/>
    </xf>
    <xf numFmtId="0" fontId="42" fillId="0" borderId="15" xfId="6" applyFont="1" applyBorder="1" applyAlignment="1">
      <alignment horizontal="left" vertical="center" wrapText="1"/>
    </xf>
    <xf numFmtId="0" fontId="22" fillId="0" borderId="0" xfId="6" applyAlignment="1">
      <alignment horizontal="center" vertical="top"/>
    </xf>
    <xf numFmtId="0" fontId="22" fillId="0" borderId="0" xfId="6" applyAlignment="1">
      <alignment horizontal="left" vertical="top" wrapText="1"/>
    </xf>
    <xf numFmtId="0" fontId="22" fillId="0" borderId="0" xfId="6" applyAlignment="1">
      <alignment horizontal="center" vertical="center"/>
    </xf>
    <xf numFmtId="0" fontId="41" fillId="0" borderId="0" xfId="6" applyFont="1" applyAlignment="1">
      <alignment horizontal="center" vertical="center"/>
    </xf>
    <xf numFmtId="0" fontId="115" fillId="0" borderId="0" xfId="6" applyFont="1" applyAlignment="1">
      <alignment horizontal="center" vertical="center" wrapText="1"/>
    </xf>
    <xf numFmtId="0" fontId="34" fillId="0" borderId="0" xfId="6" applyFont="1" applyAlignment="1">
      <alignment horizontal="left" vertical="center" wrapText="1"/>
    </xf>
    <xf numFmtId="49" fontId="36" fillId="0" borderId="12" xfId="6" applyNumberFormat="1" applyFont="1" applyBorder="1" applyAlignment="1">
      <alignment horizontal="left" vertical="center" wrapText="1"/>
    </xf>
    <xf numFmtId="0" fontId="61" fillId="0" borderId="36" xfId="6" applyFont="1" applyBorder="1" applyAlignment="1">
      <alignment horizontal="center" vertical="center"/>
    </xf>
    <xf numFmtId="0" fontId="61" fillId="0" borderId="45" xfId="6" applyFont="1" applyBorder="1" applyAlignment="1">
      <alignment horizontal="center" vertical="center"/>
    </xf>
    <xf numFmtId="0" fontId="61" fillId="0" borderId="71" xfId="6" applyFont="1" applyBorder="1" applyAlignment="1">
      <alignment horizontal="center" vertical="center"/>
    </xf>
    <xf numFmtId="0" fontId="91" fillId="7" borderId="33" xfId="6" applyFont="1" applyFill="1" applyBorder="1" applyAlignment="1">
      <alignment horizontal="center" vertical="center"/>
    </xf>
    <xf numFmtId="0" fontId="91" fillId="7" borderId="34" xfId="6" applyFont="1" applyFill="1" applyBorder="1" applyAlignment="1">
      <alignment horizontal="center" vertical="center"/>
    </xf>
    <xf numFmtId="0" fontId="108" fillId="0" borderId="0" xfId="6" applyFont="1" applyAlignment="1">
      <alignment horizontal="center" vertical="center"/>
    </xf>
    <xf numFmtId="0" fontId="22" fillId="0" borderId="0" xfId="6" applyAlignment="1">
      <alignment horizontal="center" vertical="center" wrapText="1"/>
    </xf>
    <xf numFmtId="0" fontId="22" fillId="0" borderId="0" xfId="6" applyAlignment="1">
      <alignment horizontal="left" wrapText="1"/>
    </xf>
    <xf numFmtId="0" fontId="15" fillId="0" borderId="0" xfId="6" applyFont="1" applyAlignment="1">
      <alignment horizontal="right" vertical="center" wrapText="1"/>
    </xf>
    <xf numFmtId="0" fontId="22" fillId="0" borderId="0" xfId="6" applyAlignment="1">
      <alignment horizontal="left" vertical="center" wrapText="1"/>
    </xf>
    <xf numFmtId="0" fontId="15" fillId="0" borderId="0" xfId="6" applyFont="1" applyAlignment="1">
      <alignment horizontal="right" vertical="top" wrapText="1"/>
    </xf>
    <xf numFmtId="0" fontId="22" fillId="0" borderId="39" xfId="6" applyBorder="1" applyAlignment="1">
      <alignment horizontal="center" vertical="top" wrapText="1"/>
    </xf>
    <xf numFmtId="0" fontId="22" fillId="2" borderId="48" xfId="6" applyFill="1" applyBorder="1" applyAlignment="1">
      <alignment horizontal="left" vertical="top" wrapText="1"/>
    </xf>
    <xf numFmtId="0" fontId="22" fillId="2" borderId="8" xfId="6" applyFill="1" applyBorder="1" applyAlignment="1">
      <alignment horizontal="left" vertical="top" wrapText="1"/>
    </xf>
    <xf numFmtId="0" fontId="15" fillId="2" borderId="2" xfId="6" applyFont="1" applyFill="1" applyBorder="1" applyAlignment="1">
      <alignment horizontal="left" vertical="top" wrapText="1" indent="4"/>
    </xf>
    <xf numFmtId="0" fontId="15" fillId="2" borderId="3" xfId="6" applyFont="1" applyFill="1" applyBorder="1" applyAlignment="1">
      <alignment horizontal="left" vertical="top" wrapText="1" indent="4"/>
    </xf>
    <xf numFmtId="0" fontId="15" fillId="2" borderId="2" xfId="6" applyFont="1" applyFill="1" applyBorder="1" applyAlignment="1">
      <alignment horizontal="left" vertical="top" wrapText="1" indent="5"/>
    </xf>
    <xf numFmtId="0" fontId="15" fillId="2" borderId="4" xfId="6" applyFont="1" applyFill="1" applyBorder="1" applyAlignment="1">
      <alignment horizontal="left" vertical="top" wrapText="1" indent="5"/>
    </xf>
    <xf numFmtId="0" fontId="15" fillId="2" borderId="3" xfId="6" applyFont="1" applyFill="1" applyBorder="1" applyAlignment="1">
      <alignment horizontal="left" vertical="top" wrapText="1" indent="5"/>
    </xf>
    <xf numFmtId="0" fontId="15" fillId="2" borderId="49" xfId="6" applyFont="1" applyFill="1" applyBorder="1" applyAlignment="1">
      <alignment horizontal="center" vertical="top" wrapText="1"/>
    </xf>
    <xf numFmtId="0" fontId="15" fillId="2" borderId="50" xfId="6" applyFont="1" applyFill="1" applyBorder="1" applyAlignment="1">
      <alignment horizontal="center" vertical="top" wrapText="1"/>
    </xf>
    <xf numFmtId="0" fontId="15" fillId="2" borderId="51" xfId="6" applyFont="1" applyFill="1" applyBorder="1" applyAlignment="1">
      <alignment horizontal="center" vertical="top" wrapText="1"/>
    </xf>
    <xf numFmtId="0" fontId="15" fillId="2" borderId="47" xfId="6" applyFont="1" applyFill="1" applyBorder="1" applyAlignment="1">
      <alignment horizontal="center" vertical="top" wrapText="1"/>
    </xf>
    <xf numFmtId="0" fontId="15" fillId="2" borderId="2" xfId="6" applyFont="1" applyFill="1" applyBorder="1" applyAlignment="1">
      <alignment horizontal="center" vertical="top" wrapText="1"/>
    </xf>
    <xf numFmtId="0" fontId="15" fillId="2" borderId="4" xfId="6" applyFont="1" applyFill="1" applyBorder="1" applyAlignment="1">
      <alignment horizontal="center" vertical="top" wrapText="1"/>
    </xf>
    <xf numFmtId="0" fontId="15" fillId="2" borderId="3" xfId="6" applyFont="1" applyFill="1" applyBorder="1" applyAlignment="1">
      <alignment horizontal="center" vertical="top" wrapText="1"/>
    </xf>
    <xf numFmtId="0" fontId="15" fillId="2" borderId="2" xfId="6" applyFont="1" applyFill="1" applyBorder="1" applyAlignment="1">
      <alignment horizontal="left" vertical="top" wrapText="1" indent="2"/>
    </xf>
    <xf numFmtId="0" fontId="15" fillId="2" borderId="3" xfId="6" applyFont="1" applyFill="1" applyBorder="1" applyAlignment="1">
      <alignment horizontal="left" vertical="top" wrapText="1" indent="2"/>
    </xf>
    <xf numFmtId="1" fontId="58" fillId="0" borderId="2" xfId="6" applyNumberFormat="1" applyFont="1" applyBorder="1" applyAlignment="1">
      <alignment horizontal="center" vertical="top" shrinkToFit="1"/>
    </xf>
    <xf numFmtId="1" fontId="58" fillId="0" borderId="3" xfId="6" applyNumberFormat="1" applyFont="1" applyBorder="1" applyAlignment="1">
      <alignment horizontal="center" vertical="top" shrinkToFit="1"/>
    </xf>
    <xf numFmtId="0" fontId="59" fillId="0" borderId="2" xfId="6" applyFont="1" applyBorder="1" applyAlignment="1">
      <alignment horizontal="left" vertical="top" wrapText="1"/>
    </xf>
    <xf numFmtId="0" fontId="59" fillId="0" borderId="3" xfId="6" applyFont="1" applyBorder="1" applyAlignment="1">
      <alignment horizontal="left" vertical="top" wrapText="1"/>
    </xf>
    <xf numFmtId="1" fontId="109" fillId="0" borderId="2" xfId="6" applyNumberFormat="1" applyFont="1" applyBorder="1" applyAlignment="1">
      <alignment horizontal="center" vertical="top" shrinkToFit="1"/>
    </xf>
    <xf numFmtId="1" fontId="109" fillId="0" borderId="3" xfId="6" applyNumberFormat="1" applyFont="1" applyBorder="1" applyAlignment="1">
      <alignment horizontal="center" vertical="top" shrinkToFit="1"/>
    </xf>
    <xf numFmtId="0" fontId="22" fillId="0" borderId="2" xfId="6" applyBorder="1" applyAlignment="1">
      <alignment horizontal="left" vertical="center" wrapText="1"/>
    </xf>
    <xf numFmtId="0" fontId="22" fillId="0" borderId="3" xfId="6" applyBorder="1" applyAlignment="1">
      <alignment horizontal="left" vertical="center" wrapText="1"/>
    </xf>
    <xf numFmtId="0" fontId="22" fillId="2" borderId="2" xfId="6" applyFill="1" applyBorder="1" applyAlignment="1">
      <alignment horizontal="left" vertical="top" wrapText="1" indent="1"/>
    </xf>
    <xf numFmtId="0" fontId="22" fillId="2" borderId="3" xfId="6" applyFill="1" applyBorder="1" applyAlignment="1">
      <alignment horizontal="left" vertical="top" wrapText="1" indent="1"/>
    </xf>
    <xf numFmtId="0" fontId="22" fillId="0" borderId="2" xfId="6" applyBorder="1" applyAlignment="1">
      <alignment horizontal="left" vertical="top" wrapText="1"/>
    </xf>
    <xf numFmtId="0" fontId="22" fillId="0" borderId="3" xfId="6" applyBorder="1" applyAlignment="1">
      <alignment horizontal="left" vertical="top" wrapText="1"/>
    </xf>
    <xf numFmtId="0" fontId="22" fillId="2" borderId="2" xfId="6" applyFill="1" applyBorder="1" applyAlignment="1">
      <alignment horizontal="center" vertical="top" wrapText="1"/>
    </xf>
    <xf numFmtId="0" fontId="22" fillId="2" borderId="3" xfId="6" applyFill="1" applyBorder="1" applyAlignment="1">
      <alignment horizontal="center" vertical="top" wrapText="1"/>
    </xf>
    <xf numFmtId="3" fontId="109" fillId="0" borderId="2" xfId="6" applyNumberFormat="1" applyFont="1" applyBorder="1" applyAlignment="1">
      <alignment horizontal="center" vertical="top" shrinkToFit="1"/>
    </xf>
    <xf numFmtId="3" fontId="109" fillId="0" borderId="3" xfId="6" applyNumberFormat="1" applyFont="1" applyBorder="1" applyAlignment="1">
      <alignment horizontal="center" vertical="top" shrinkToFit="1"/>
    </xf>
    <xf numFmtId="0" fontId="17" fillId="3" borderId="49" xfId="6" applyFont="1" applyFill="1" applyBorder="1" applyAlignment="1">
      <alignment horizontal="left" vertical="top" wrapText="1" indent="20"/>
    </xf>
    <xf numFmtId="0" fontId="17" fillId="3" borderId="42" xfId="6" applyFont="1" applyFill="1" applyBorder="1" applyAlignment="1">
      <alignment horizontal="left" vertical="top" wrapText="1" indent="20"/>
    </xf>
    <xf numFmtId="0" fontId="17" fillId="3" borderId="50" xfId="6" applyFont="1" applyFill="1" applyBorder="1" applyAlignment="1">
      <alignment horizontal="left" vertical="top" wrapText="1" indent="20"/>
    </xf>
    <xf numFmtId="0" fontId="111" fillId="0" borderId="6" xfId="6" applyFont="1" applyBorder="1" applyAlignment="1">
      <alignment horizontal="left" vertical="top" wrapText="1"/>
    </xf>
    <xf numFmtId="0" fontId="42" fillId="0" borderId="0" xfId="5" applyFont="1" applyAlignment="1">
      <alignment horizontal="left" vertical="center" wrapText="1"/>
    </xf>
    <xf numFmtId="171" fontId="58" fillId="0" borderId="2" xfId="6" applyNumberFormat="1" applyFont="1" applyBorder="1" applyAlignment="1">
      <alignment horizontal="center" vertical="top" shrinkToFit="1"/>
    </xf>
    <xf numFmtId="171" fontId="58" fillId="0" borderId="4" xfId="6" applyNumberFormat="1" applyFont="1" applyBorder="1" applyAlignment="1">
      <alignment horizontal="center" vertical="top" shrinkToFit="1"/>
    </xf>
    <xf numFmtId="171" fontId="58" fillId="0" borderId="3" xfId="6" applyNumberFormat="1" applyFont="1" applyBorder="1" applyAlignment="1">
      <alignment horizontal="center" vertical="top" shrinkToFit="1"/>
    </xf>
    <xf numFmtId="0" fontId="22" fillId="5" borderId="2" xfId="6" applyFill="1" applyBorder="1" applyAlignment="1">
      <alignment horizontal="left" vertical="top" wrapText="1"/>
    </xf>
    <xf numFmtId="0" fontId="22" fillId="5" borderId="3" xfId="6" applyFill="1" applyBorder="1" applyAlignment="1">
      <alignment horizontal="left" vertical="top" wrapText="1"/>
    </xf>
    <xf numFmtId="171" fontId="58" fillId="5" borderId="2" xfId="6" applyNumberFormat="1" applyFont="1" applyFill="1" applyBorder="1" applyAlignment="1">
      <alignment horizontal="center" vertical="top" shrinkToFit="1"/>
    </xf>
    <xf numFmtId="171" fontId="58" fillId="5" borderId="4" xfId="6" applyNumberFormat="1" applyFont="1" applyFill="1" applyBorder="1" applyAlignment="1">
      <alignment horizontal="center" vertical="top" shrinkToFit="1"/>
    </xf>
    <xf numFmtId="171" fontId="58" fillId="5" borderId="3" xfId="6" applyNumberFormat="1" applyFont="1" applyFill="1" applyBorder="1" applyAlignment="1">
      <alignment horizontal="center" vertical="top" shrinkToFit="1"/>
    </xf>
    <xf numFmtId="171" fontId="58" fillId="0" borderId="2" xfId="6" applyNumberFormat="1" applyFont="1" applyBorder="1" applyAlignment="1">
      <alignment horizontal="left" vertical="top" indent="3" shrinkToFit="1"/>
    </xf>
    <xf numFmtId="171" fontId="58" fillId="0" borderId="4" xfId="6" applyNumberFormat="1" applyFont="1" applyBorder="1" applyAlignment="1">
      <alignment horizontal="left" vertical="top" indent="3" shrinkToFit="1"/>
    </xf>
    <xf numFmtId="171" fontId="58" fillId="0" borderId="3" xfId="6" applyNumberFormat="1" applyFont="1" applyBorder="1" applyAlignment="1">
      <alignment horizontal="left" vertical="top" indent="3" shrinkToFit="1"/>
    </xf>
    <xf numFmtId="0" fontId="84" fillId="0" borderId="0" xfId="6" applyFont="1" applyAlignment="1">
      <alignment horizontal="center" vertical="center" wrapText="1"/>
    </xf>
    <xf numFmtId="0" fontId="22" fillId="0" borderId="0" xfId="6" applyAlignment="1">
      <alignment horizontal="left" vertical="top" wrapText="1" indent="4"/>
    </xf>
    <xf numFmtId="0" fontId="89" fillId="2" borderId="2" xfId="6" applyFont="1" applyFill="1" applyBorder="1" applyAlignment="1">
      <alignment horizontal="center" vertical="center" wrapText="1"/>
    </xf>
    <xf numFmtId="0" fontId="22" fillId="2" borderId="3" xfId="6" applyFill="1" applyBorder="1" applyAlignment="1">
      <alignment horizontal="center" vertical="center" wrapText="1"/>
    </xf>
    <xf numFmtId="0" fontId="22" fillId="2" borderId="2" xfId="6" applyFill="1" applyBorder="1" applyAlignment="1">
      <alignment horizontal="left" vertical="center" wrapText="1" indent="2"/>
    </xf>
    <xf numFmtId="0" fontId="22" fillId="2" borderId="4" xfId="6" applyFill="1" applyBorder="1" applyAlignment="1">
      <alignment horizontal="left" vertical="center" wrapText="1" indent="2"/>
    </xf>
    <xf numFmtId="0" fontId="22" fillId="2" borderId="3" xfId="6" applyFill="1" applyBorder="1" applyAlignment="1">
      <alignment horizontal="left" vertical="center" wrapText="1" indent="2"/>
    </xf>
    <xf numFmtId="0" fontId="22" fillId="0" borderId="38" xfId="5" applyBorder="1" applyAlignment="1">
      <alignment horizontal="left" vertical="center" wrapText="1"/>
    </xf>
    <xf numFmtId="0" fontId="22" fillId="0" borderId="0" xfId="5" applyAlignment="1">
      <alignment horizontal="left" vertical="center"/>
    </xf>
    <xf numFmtId="0" fontId="50" fillId="0" borderId="6" xfId="23" applyFont="1" applyBorder="1" applyAlignment="1">
      <alignment horizontal="left"/>
    </xf>
    <xf numFmtId="0" fontId="41" fillId="0" borderId="6" xfId="0" applyFont="1" applyBorder="1" applyAlignment="1">
      <alignment horizontal="center" vertical="center"/>
    </xf>
    <xf numFmtId="0" fontId="41" fillId="0" borderId="6" xfId="0" applyFont="1" applyBorder="1" applyAlignment="1">
      <alignment horizontal="center" vertical="top" wrapText="1"/>
    </xf>
    <xf numFmtId="0" fontId="41" fillId="0" borderId="6" xfId="0" applyFont="1" applyBorder="1" applyAlignment="1">
      <alignment horizontal="center" vertical="center" wrapText="1"/>
    </xf>
    <xf numFmtId="0" fontId="41" fillId="0" borderId="0" xfId="6" applyFont="1" applyAlignment="1">
      <alignment horizontal="center" vertical="top"/>
    </xf>
    <xf numFmtId="0" fontId="116" fillId="0" borderId="0" xfId="6" applyFont="1" applyAlignment="1">
      <alignment horizontal="center" vertical="center" wrapText="1"/>
    </xf>
    <xf numFmtId="0" fontId="15" fillId="0" borderId="0" xfId="6" applyFont="1" applyAlignment="1">
      <alignment horizontal="center" vertical="top" wrapText="1"/>
    </xf>
    <xf numFmtId="0" fontId="0" fillId="0" borderId="0" xfId="0" applyAlignment="1">
      <alignment horizontal="center" vertical="top" wrapText="1"/>
    </xf>
    <xf numFmtId="0" fontId="117" fillId="0" borderId="9" xfId="0" applyFont="1" applyBorder="1" applyAlignment="1">
      <alignment horizontal="center"/>
    </xf>
    <xf numFmtId="0" fontId="117" fillId="0" borderId="62" xfId="0" applyFont="1" applyBorder="1" applyAlignment="1">
      <alignment horizontal="center"/>
    </xf>
    <xf numFmtId="0" fontId="117" fillId="0" borderId="10" xfId="0" applyFont="1" applyBorder="1" applyAlignment="1">
      <alignment horizontal="center"/>
    </xf>
    <xf numFmtId="0" fontId="117" fillId="0" borderId="23" xfId="0" applyFont="1" applyBorder="1" applyAlignment="1">
      <alignment horizontal="center" vertical="center" wrapText="1"/>
    </xf>
    <xf numFmtId="0" fontId="117" fillId="0" borderId="61" xfId="0" applyFont="1" applyBorder="1" applyAlignment="1">
      <alignment horizontal="center" vertical="center" wrapText="1"/>
    </xf>
    <xf numFmtId="0" fontId="117" fillId="0" borderId="63" xfId="0" applyFont="1" applyBorder="1" applyAlignment="1">
      <alignment horizontal="center" vertical="center" wrapText="1"/>
    </xf>
    <xf numFmtId="0" fontId="56" fillId="0" borderId="0" xfId="5" applyFont="1" applyAlignment="1">
      <alignment horizontal="center" vertical="center"/>
    </xf>
    <xf numFmtId="0" fontId="83" fillId="10" borderId="6" xfId="23" applyFont="1" applyFill="1" applyBorder="1" applyAlignment="1">
      <alignment horizontal="center" vertical="center" wrapText="1"/>
    </xf>
    <xf numFmtId="0" fontId="83" fillId="0" borderId="6" xfId="23" applyFont="1" applyBorder="1" applyAlignment="1">
      <alignment horizontal="center" vertical="center" wrapText="1"/>
    </xf>
    <xf numFmtId="0" fontId="55" fillId="0" borderId="0" xfId="5" applyFont="1" applyAlignment="1">
      <alignment horizontal="center" vertical="center"/>
    </xf>
    <xf numFmtId="0" fontId="23" fillId="0" borderId="0" xfId="22" applyFont="1" applyAlignment="1">
      <alignment horizontal="center" vertical="center" wrapText="1"/>
    </xf>
    <xf numFmtId="0" fontId="82" fillId="9" borderId="6" xfId="23" applyFont="1" applyFill="1" applyBorder="1" applyAlignment="1">
      <alignment horizontal="center" vertical="center" wrapText="1"/>
    </xf>
    <xf numFmtId="0" fontId="124" fillId="9" borderId="68" xfId="0" applyFont="1" applyFill="1" applyBorder="1" applyAlignment="1">
      <alignment horizontal="center" vertical="center" wrapText="1"/>
    </xf>
    <xf numFmtId="0" fontId="124" fillId="9" borderId="66" xfId="0" applyFont="1" applyFill="1" applyBorder="1" applyAlignment="1">
      <alignment horizontal="center" vertical="center" wrapText="1"/>
    </xf>
    <xf numFmtId="0" fontId="124" fillId="9" borderId="65" xfId="0" applyFont="1" applyFill="1" applyBorder="1" applyAlignment="1">
      <alignment horizontal="center" vertical="center" wrapText="1"/>
    </xf>
    <xf numFmtId="0" fontId="125" fillId="10" borderId="68" xfId="0" applyFont="1" applyFill="1" applyBorder="1" applyAlignment="1">
      <alignment horizontal="center" vertical="center" wrapText="1"/>
    </xf>
    <xf numFmtId="0" fontId="125" fillId="10" borderId="66" xfId="0" applyFont="1" applyFill="1" applyBorder="1" applyAlignment="1">
      <alignment horizontal="center" vertical="center" wrapText="1"/>
    </xf>
    <xf numFmtId="0" fontId="125" fillId="10" borderId="65" xfId="0" applyFont="1" applyFill="1" applyBorder="1" applyAlignment="1">
      <alignment horizontal="center" vertical="center" wrapText="1"/>
    </xf>
    <xf numFmtId="0" fontId="125" fillId="0" borderId="68" xfId="0" applyFont="1" applyBorder="1" applyAlignment="1">
      <alignment horizontal="center" vertical="center" wrapText="1"/>
    </xf>
    <xf numFmtId="0" fontId="125" fillId="0" borderId="66" xfId="0" applyFont="1" applyBorder="1" applyAlignment="1">
      <alignment horizontal="center" vertical="center" wrapText="1"/>
    </xf>
    <xf numFmtId="0" fontId="125" fillId="0" borderId="65" xfId="0" applyFont="1" applyBorder="1" applyAlignment="1">
      <alignment horizontal="center" vertical="center" wrapText="1"/>
    </xf>
    <xf numFmtId="0" fontId="24" fillId="0" borderId="7" xfId="3" applyBorder="1" applyAlignment="1">
      <alignment horizontal="center"/>
    </xf>
    <xf numFmtId="0" fontId="24" fillId="0" borderId="0" xfId="3" applyAlignment="1">
      <alignment horizontal="center"/>
    </xf>
    <xf numFmtId="0" fontId="73" fillId="7" borderId="38" xfId="3" applyFont="1" applyFill="1" applyBorder="1" applyAlignment="1">
      <alignment horizontal="center" vertical="center" wrapText="1"/>
    </xf>
    <xf numFmtId="0" fontId="74" fillId="7" borderId="11" xfId="3" applyFont="1" applyFill="1" applyBorder="1" applyAlignment="1">
      <alignment vertical="center"/>
    </xf>
    <xf numFmtId="0" fontId="73" fillId="7" borderId="43" xfId="3" applyFont="1" applyFill="1" applyBorder="1" applyAlignment="1">
      <alignment horizontal="center" vertical="center"/>
    </xf>
    <xf numFmtId="3" fontId="34" fillId="0" borderId="0" xfId="3" applyNumberFormat="1" applyFont="1" applyAlignment="1">
      <alignment horizontal="center" vertical="center"/>
    </xf>
    <xf numFmtId="3" fontId="34" fillId="0" borderId="11" xfId="3" applyNumberFormat="1" applyFont="1" applyBorder="1" applyAlignment="1">
      <alignment horizontal="center" vertical="center"/>
    </xf>
    <xf numFmtId="0" fontId="76" fillId="0" borderId="0" xfId="3" applyFont="1" applyAlignment="1">
      <alignment horizontal="left"/>
    </xf>
    <xf numFmtId="0" fontId="25" fillId="0" borderId="0" xfId="3" applyFont="1" applyAlignment="1">
      <alignment horizontal="center"/>
    </xf>
    <xf numFmtId="0" fontId="24" fillId="0" borderId="6" xfId="3" applyBorder="1" applyAlignment="1">
      <alignment horizontal="center" vertical="center"/>
    </xf>
    <xf numFmtId="0" fontId="72" fillId="0" borderId="0" xfId="3" applyFont="1" applyAlignment="1">
      <alignment horizontal="center" wrapText="1"/>
    </xf>
    <xf numFmtId="0" fontId="56" fillId="0" borderId="0" xfId="3" applyFont="1"/>
    <xf numFmtId="0" fontId="57" fillId="0" borderId="0" xfId="3" applyFont="1" applyAlignment="1">
      <alignment horizontal="center"/>
    </xf>
    <xf numFmtId="0" fontId="55" fillId="0" borderId="0" xfId="3" applyFont="1"/>
    <xf numFmtId="0" fontId="26" fillId="0" borderId="0" xfId="3" applyFont="1" applyAlignment="1">
      <alignment horizontal="center"/>
    </xf>
    <xf numFmtId="0" fontId="67" fillId="0" borderId="0" xfId="3" applyFont="1" applyAlignment="1">
      <alignment wrapText="1"/>
    </xf>
    <xf numFmtId="0" fontId="75" fillId="0" borderId="0" xfId="3" applyFont="1"/>
    <xf numFmtId="0" fontId="27" fillId="0" borderId="0" xfId="3" applyFont="1" applyAlignment="1">
      <alignment horizontal="center" vertical="center" wrapText="1"/>
    </xf>
    <xf numFmtId="0" fontId="55" fillId="0" borderId="0" xfId="3" applyFont="1" applyAlignment="1">
      <alignment horizontal="center" vertical="center"/>
    </xf>
    <xf numFmtId="0" fontId="28" fillId="0" borderId="0" xfId="3" applyFont="1" applyAlignment="1">
      <alignment horizontal="left" vertical="center" wrapText="1"/>
    </xf>
    <xf numFmtId="0" fontId="29" fillId="0" borderId="0" xfId="3" applyFont="1" applyAlignment="1">
      <alignment horizontal="center" vertical="top" wrapText="1"/>
    </xf>
    <xf numFmtId="0" fontId="31" fillId="0" borderId="0" xfId="3" applyFont="1"/>
    <xf numFmtId="0" fontId="32" fillId="0" borderId="0" xfId="3" applyFont="1" applyAlignment="1">
      <alignment horizontal="center" vertical="top" wrapText="1"/>
    </xf>
    <xf numFmtId="0" fontId="31" fillId="0" borderId="11" xfId="3" applyFont="1" applyBorder="1"/>
    <xf numFmtId="0" fontId="33" fillId="0" borderId="0" xfId="3" applyFont="1" applyAlignment="1">
      <alignment horizontal="center" wrapText="1"/>
    </xf>
    <xf numFmtId="0" fontId="24" fillId="0" borderId="0" xfId="3"/>
    <xf numFmtId="0" fontId="33" fillId="0" borderId="11" xfId="3" applyFont="1" applyBorder="1" applyAlignment="1">
      <alignment horizontal="center" wrapText="1"/>
    </xf>
    <xf numFmtId="0" fontId="15" fillId="17" borderId="49" xfId="6" applyFont="1" applyFill="1" applyBorder="1" applyAlignment="1">
      <alignment horizontal="center" vertical="center" wrapText="1"/>
    </xf>
    <xf numFmtId="0" fontId="15" fillId="17" borderId="51" xfId="6" applyFont="1" applyFill="1" applyBorder="1" applyAlignment="1">
      <alignment horizontal="center" vertical="center" wrapText="1"/>
    </xf>
    <xf numFmtId="0" fontId="17" fillId="17" borderId="2" xfId="6" applyFont="1" applyFill="1" applyBorder="1" applyAlignment="1">
      <alignment horizontal="center" vertical="center" wrapText="1"/>
    </xf>
    <xf numFmtId="0" fontId="17" fillId="17" borderId="3" xfId="6" applyFont="1" applyFill="1" applyBorder="1" applyAlignment="1">
      <alignment horizontal="center" vertical="center" wrapText="1"/>
    </xf>
    <xf numFmtId="1" fontId="121" fillId="0" borderId="2" xfId="6" applyNumberFormat="1" applyFont="1" applyBorder="1" applyAlignment="1">
      <alignment horizontal="center" vertical="top" shrinkToFit="1"/>
    </xf>
    <xf numFmtId="1" fontId="121" fillId="0" borderId="3" xfId="6" applyNumberFormat="1" applyFont="1" applyBorder="1" applyAlignment="1">
      <alignment horizontal="center" vertical="top" shrinkToFit="1"/>
    </xf>
    <xf numFmtId="0" fontId="38" fillId="0" borderId="0" xfId="6" applyFont="1" applyAlignment="1">
      <alignment horizontal="center" wrapText="1"/>
    </xf>
    <xf numFmtId="0" fontId="22" fillId="0" borderId="0" xfId="6" applyAlignment="1">
      <alignment horizontal="center" wrapText="1"/>
    </xf>
    <xf numFmtId="0" fontId="15" fillId="0" borderId="0" xfId="6" applyFont="1" applyAlignment="1">
      <alignment horizontal="left" vertical="center" wrapText="1"/>
    </xf>
    <xf numFmtId="0" fontId="15" fillId="17" borderId="48" xfId="6" applyFont="1" applyFill="1" applyBorder="1" applyAlignment="1">
      <alignment horizontal="left" vertical="center" wrapText="1" indent="1"/>
    </xf>
    <xf numFmtId="0" fontId="15" fillId="17" borderId="8" xfId="6" applyFont="1" applyFill="1" applyBorder="1" applyAlignment="1">
      <alignment horizontal="left" vertical="center" wrapText="1" indent="1"/>
    </xf>
    <xf numFmtId="0" fontId="15" fillId="17" borderId="48" xfId="6" applyFont="1" applyFill="1" applyBorder="1" applyAlignment="1">
      <alignment horizontal="left" vertical="center" wrapText="1" indent="4"/>
    </xf>
    <xf numFmtId="0" fontId="15" fillId="17" borderId="8" xfId="6" applyFont="1" applyFill="1" applyBorder="1" applyAlignment="1">
      <alignment horizontal="left" vertical="center" wrapText="1" indent="4"/>
    </xf>
    <xf numFmtId="0" fontId="15" fillId="17" borderId="50" xfId="6" applyFont="1" applyFill="1" applyBorder="1" applyAlignment="1">
      <alignment horizontal="center" vertical="center" wrapText="1"/>
    </xf>
    <xf numFmtId="0" fontId="15" fillId="17" borderId="47" xfId="6" applyFont="1" applyFill="1" applyBorder="1" applyAlignment="1">
      <alignment horizontal="center" vertical="center" wrapText="1"/>
    </xf>
    <xf numFmtId="0" fontId="15" fillId="17" borderId="2" xfId="6" applyFont="1" applyFill="1" applyBorder="1" applyAlignment="1">
      <alignment horizontal="center" vertical="center" wrapText="1"/>
    </xf>
    <xf numFmtId="0" fontId="15" fillId="17" borderId="4" xfId="6" applyFont="1" applyFill="1" applyBorder="1" applyAlignment="1">
      <alignment horizontal="center" vertical="center" wrapText="1"/>
    </xf>
    <xf numFmtId="0" fontId="17" fillId="3" borderId="2" xfId="6" applyFont="1" applyFill="1" applyBorder="1" applyAlignment="1">
      <alignment horizontal="center" vertical="top" wrapText="1"/>
    </xf>
    <xf numFmtId="0" fontId="17" fillId="3" borderId="4" xfId="6" applyFont="1" applyFill="1" applyBorder="1" applyAlignment="1">
      <alignment horizontal="center" vertical="top" wrapText="1"/>
    </xf>
    <xf numFmtId="0" fontId="17" fillId="3" borderId="3" xfId="6" applyFont="1" applyFill="1" applyBorder="1" applyAlignment="1">
      <alignment horizontal="center" vertical="top" wrapText="1"/>
    </xf>
    <xf numFmtId="3" fontId="88" fillId="3" borderId="2" xfId="6" applyNumberFormat="1" applyFont="1" applyFill="1" applyBorder="1" applyAlignment="1">
      <alignment horizontal="left" vertical="top" indent="6" shrinkToFit="1"/>
    </xf>
    <xf numFmtId="3" fontId="88" fillId="3" borderId="3" xfId="6" applyNumberFormat="1" applyFont="1" applyFill="1" applyBorder="1" applyAlignment="1">
      <alignment horizontal="left" vertical="top" indent="6" shrinkToFit="1"/>
    </xf>
    <xf numFmtId="3" fontId="88" fillId="3" borderId="2" xfId="6" applyNumberFormat="1" applyFont="1" applyFill="1" applyBorder="1" applyAlignment="1">
      <alignment horizontal="center" vertical="top" shrinkToFit="1"/>
    </xf>
    <xf numFmtId="3" fontId="88" fillId="3" borderId="3" xfId="6" applyNumberFormat="1" applyFont="1" applyFill="1" applyBorder="1" applyAlignment="1">
      <alignment horizontal="center" vertical="top" shrinkToFit="1"/>
    </xf>
    <xf numFmtId="0" fontId="47" fillId="0" borderId="0" xfId="7" applyFont="1" applyAlignment="1">
      <alignment horizontal="left" vertical="top" wrapText="1" readingOrder="1"/>
    </xf>
    <xf numFmtId="0" fontId="47" fillId="0" borderId="0" xfId="7" applyFont="1" applyAlignment="1">
      <alignment horizontal="left" vertical="top" wrapText="1"/>
    </xf>
    <xf numFmtId="0" fontId="47" fillId="0" borderId="0" xfId="7" applyFont="1" applyAlignment="1">
      <alignment horizontal="center" vertical="top" wrapText="1"/>
    </xf>
    <xf numFmtId="0" fontId="47" fillId="0" borderId="0" xfId="7" applyFont="1" applyAlignment="1">
      <alignment horizontal="center" vertical="top" wrapText="1" readingOrder="1"/>
    </xf>
    <xf numFmtId="3" fontId="48" fillId="0" borderId="0" xfId="7" applyNumberFormat="1" applyFont="1" applyAlignment="1">
      <alignment horizontal="center" vertical="top" wrapText="1"/>
    </xf>
    <xf numFmtId="0" fontId="127" fillId="0" borderId="0" xfId="7" applyFont="1" applyAlignment="1">
      <alignment horizontal="left" vertical="top" wrapText="1"/>
    </xf>
    <xf numFmtId="0" fontId="127" fillId="0" borderId="0" xfId="7" applyFont="1" applyAlignment="1">
      <alignment horizontal="left" vertical="top" wrapText="1" readingOrder="1"/>
    </xf>
    <xf numFmtId="0" fontId="44" fillId="0" borderId="0" xfId="7" applyFont="1" applyAlignment="1">
      <alignment horizontal="left" vertical="top"/>
    </xf>
    <xf numFmtId="0" fontId="44" fillId="0" borderId="0" xfId="7" applyFont="1" applyAlignment="1">
      <alignment horizontal="center" vertical="top"/>
    </xf>
    <xf numFmtId="0" fontId="127" fillId="5" borderId="0" xfId="7" applyFont="1" applyFill="1" applyAlignment="1">
      <alignment horizontal="left" vertical="top" wrapText="1" readingOrder="1"/>
    </xf>
    <xf numFmtId="0" fontId="44" fillId="0" borderId="0" xfId="7" applyFont="1" applyAlignment="1">
      <alignment horizontal="center" vertical="top" wrapText="1"/>
    </xf>
    <xf numFmtId="0" fontId="44" fillId="0" borderId="0" xfId="7" applyFont="1" applyAlignment="1">
      <alignment horizontal="center" vertical="top" wrapText="1" readingOrder="1"/>
    </xf>
    <xf numFmtId="0" fontId="90" fillId="0" borderId="0" xfId="7" applyFont="1" applyAlignment="1">
      <alignment horizontal="center" vertical="top" wrapText="1" readingOrder="1"/>
    </xf>
    <xf numFmtId="0" fontId="45" fillId="0" borderId="0" xfId="7" applyFont="1" applyAlignment="1">
      <alignment horizontal="center" vertical="top" wrapText="1" readingOrder="1"/>
    </xf>
    <xf numFmtId="0" fontId="46" fillId="0" borderId="0" xfId="7" applyFont="1" applyAlignment="1">
      <alignment horizontal="center" vertical="top" wrapText="1" readingOrder="1"/>
    </xf>
    <xf numFmtId="167" fontId="48" fillId="0" borderId="0" xfId="7" applyNumberFormat="1" applyFont="1" applyAlignment="1">
      <alignment horizontal="center" vertical="top" wrapText="1"/>
    </xf>
    <xf numFmtId="0" fontId="48" fillId="0" borderId="0" xfId="7" applyFont="1" applyAlignment="1">
      <alignment horizontal="right" vertical="top" wrapText="1" readingOrder="1"/>
    </xf>
    <xf numFmtId="0" fontId="16" fillId="0" borderId="56" xfId="32" applyFont="1" applyBorder="1" applyAlignment="1">
      <alignment horizontal="center" vertical="center"/>
    </xf>
    <xf numFmtId="0" fontId="16" fillId="0" borderId="45" xfId="32" applyFont="1" applyBorder="1" applyAlignment="1">
      <alignment horizontal="center" vertical="center"/>
    </xf>
    <xf numFmtId="0" fontId="16" fillId="0" borderId="54" xfId="32" applyFont="1" applyBorder="1" applyAlignment="1">
      <alignment horizontal="center" vertical="center"/>
    </xf>
    <xf numFmtId="0" fontId="94" fillId="7" borderId="57" xfId="32" applyFont="1" applyFill="1" applyBorder="1" applyAlignment="1">
      <alignment horizontal="center" vertical="center"/>
    </xf>
    <xf numFmtId="0" fontId="94" fillId="7" borderId="58" xfId="32" applyFont="1" applyFill="1" applyBorder="1" applyAlignment="1">
      <alignment horizontal="center" vertical="center"/>
    </xf>
    <xf numFmtId="0" fontId="42" fillId="0" borderId="15" xfId="32" applyFont="1" applyBorder="1" applyAlignment="1">
      <alignment vertical="center"/>
    </xf>
    <xf numFmtId="49" fontId="34" fillId="0" borderId="0" xfId="32" applyNumberFormat="1" applyFont="1" applyAlignment="1">
      <alignment horizontal="left" vertical="center" wrapText="1"/>
    </xf>
    <xf numFmtId="0" fontId="94" fillId="7" borderId="36" xfId="32" applyFont="1" applyFill="1" applyBorder="1" applyAlignment="1">
      <alignment horizontal="center" vertical="center" wrapText="1"/>
    </xf>
    <xf numFmtId="0" fontId="94" fillId="7" borderId="54" xfId="32" applyFont="1" applyFill="1" applyBorder="1" applyAlignment="1">
      <alignment horizontal="center" vertical="center" wrapText="1"/>
    </xf>
    <xf numFmtId="0" fontId="94" fillId="7" borderId="33" xfId="32" applyFont="1" applyFill="1" applyBorder="1" applyAlignment="1">
      <alignment horizontal="center" vertical="center" wrapText="1"/>
    </xf>
    <xf numFmtId="0" fontId="94" fillId="7" borderId="40" xfId="32" applyFont="1" applyFill="1" applyBorder="1" applyAlignment="1">
      <alignment horizontal="center" vertical="center" wrapText="1"/>
    </xf>
    <xf numFmtId="0" fontId="94" fillId="7" borderId="53" xfId="32" applyFont="1" applyFill="1" applyBorder="1" applyAlignment="1">
      <alignment horizontal="center" vertical="center" wrapText="1"/>
    </xf>
    <xf numFmtId="0" fontId="94" fillId="7" borderId="15" xfId="32" applyFont="1" applyFill="1" applyBorder="1" applyAlignment="1">
      <alignment horizontal="center" vertical="center" wrapText="1"/>
    </xf>
    <xf numFmtId="0" fontId="94" fillId="7" borderId="55" xfId="32" applyFont="1" applyFill="1" applyBorder="1" applyAlignment="1">
      <alignment horizontal="center" vertical="center" wrapText="1"/>
    </xf>
    <xf numFmtId="3" fontId="91" fillId="7" borderId="6" xfId="32" applyNumberFormat="1" applyFont="1" applyFill="1" applyBorder="1" applyAlignment="1">
      <alignment horizontal="center" vertical="center"/>
    </xf>
    <xf numFmtId="0" fontId="128" fillId="5" borderId="0" xfId="32" applyFont="1" applyFill="1" applyAlignment="1">
      <alignment horizontal="center" vertical="center" wrapText="1"/>
    </xf>
    <xf numFmtId="17" fontId="36" fillId="0" borderId="0" xfId="32" applyNumberFormat="1" applyFont="1" applyAlignment="1">
      <alignment horizontal="center" vertical="center" wrapText="1"/>
    </xf>
    <xf numFmtId="0" fontId="34" fillId="0" borderId="0" xfId="32" applyFont="1" applyAlignment="1">
      <alignment horizontal="center" vertical="center" wrapText="1"/>
    </xf>
    <xf numFmtId="0" fontId="34" fillId="0" borderId="0" xfId="32" applyFont="1" applyAlignment="1">
      <alignment horizontal="left" vertical="center" wrapText="1"/>
    </xf>
    <xf numFmtId="0" fontId="41" fillId="0" borderId="0" xfId="0" applyFont="1" applyAlignment="1">
      <alignment horizontal="center" vertical="center"/>
    </xf>
    <xf numFmtId="0" fontId="1" fillId="0" borderId="0" xfId="32" applyFont="1" applyAlignment="1">
      <alignment horizontal="center"/>
    </xf>
    <xf numFmtId="0" fontId="61" fillId="5" borderId="0" xfId="32" applyFont="1" applyFill="1" applyAlignment="1">
      <alignment horizontal="left" vertical="center" wrapText="1"/>
    </xf>
    <xf numFmtId="0" fontId="61" fillId="5" borderId="0" xfId="32" applyFont="1" applyFill="1" applyAlignment="1">
      <alignment horizontal="center" vertical="center"/>
    </xf>
    <xf numFmtId="166" fontId="48" fillId="0" borderId="0" xfId="7" applyNumberFormat="1" applyFont="1" applyAlignment="1">
      <alignment horizontal="left" vertical="top" wrapText="1"/>
    </xf>
    <xf numFmtId="0" fontId="48" fillId="0" borderId="0" xfId="7" applyFont="1" applyAlignment="1">
      <alignment horizontal="left" vertical="top" wrapText="1" readingOrder="1"/>
    </xf>
    <xf numFmtId="0" fontId="48" fillId="0" borderId="0" xfId="7" applyFont="1" applyAlignment="1">
      <alignment horizontal="center" vertical="top" wrapText="1"/>
    </xf>
    <xf numFmtId="0" fontId="47" fillId="0" borderId="0" xfId="7" applyFont="1" applyAlignment="1">
      <alignment horizontal="center" vertical="top" readingOrder="1"/>
    </xf>
    <xf numFmtId="0" fontId="48" fillId="0" borderId="0" xfId="7" applyFont="1" applyAlignment="1">
      <alignment horizontal="left" vertical="top" wrapText="1"/>
    </xf>
    <xf numFmtId="0" fontId="34" fillId="0" borderId="0" xfId="20" applyFont="1" applyAlignment="1">
      <alignment horizontal="center" vertical="top"/>
    </xf>
    <xf numFmtId="0" fontId="35" fillId="0" borderId="0" xfId="20" applyFont="1"/>
    <xf numFmtId="0" fontId="35" fillId="0" borderId="0" xfId="20" applyFont="1" applyAlignment="1">
      <alignment horizontal="center"/>
    </xf>
    <xf numFmtId="0" fontId="36" fillId="0" borderId="0" xfId="20" applyFont="1" applyAlignment="1">
      <alignment horizontal="center" wrapText="1"/>
    </xf>
    <xf numFmtId="0" fontId="43" fillId="0" borderId="0" xfId="20" applyFont="1" applyAlignment="1">
      <alignment horizontal="center"/>
    </xf>
    <xf numFmtId="0" fontId="31" fillId="0" borderId="0" xfId="20" applyFont="1" applyAlignment="1">
      <alignment horizontal="justify" vertical="justify" wrapText="1"/>
    </xf>
    <xf numFmtId="0" fontId="31" fillId="0" borderId="0" xfId="20" applyFont="1" applyAlignment="1">
      <alignment horizontal="justify" vertical="justify"/>
    </xf>
    <xf numFmtId="0" fontId="65" fillId="0" borderId="0" xfId="20"/>
    <xf numFmtId="0" fontId="31" fillId="0" borderId="0" xfId="20" applyFont="1"/>
    <xf numFmtId="0" fontId="70" fillId="0" borderId="0" xfId="20" applyFont="1" applyAlignment="1">
      <alignment horizontal="center"/>
    </xf>
    <xf numFmtId="0" fontId="43" fillId="0" borderId="0" xfId="20" applyFont="1" applyAlignment="1">
      <alignment horizontal="center" wrapText="1"/>
    </xf>
    <xf numFmtId="0" fontId="36" fillId="0" borderId="0" xfId="20" applyFont="1" applyAlignment="1">
      <alignment vertical="top"/>
    </xf>
    <xf numFmtId="0" fontId="66" fillId="0" borderId="12" xfId="20" applyFont="1" applyBorder="1" applyAlignment="1">
      <alignment horizontal="center" vertical="center"/>
    </xf>
    <xf numFmtId="0" fontId="77" fillId="7" borderId="40" xfId="20" applyFont="1" applyFill="1" applyBorder="1" applyAlignment="1">
      <alignment horizontal="center" vertical="center" wrapText="1"/>
    </xf>
    <xf numFmtId="0" fontId="31" fillId="0" borderId="0" xfId="20" applyFont="1" applyAlignment="1">
      <alignment horizontal="center"/>
    </xf>
    <xf numFmtId="0" fontId="34" fillId="4" borderId="0" xfId="20" applyFont="1" applyFill="1" applyAlignment="1">
      <alignment horizontal="center" vertical="top"/>
    </xf>
    <xf numFmtId="0" fontId="36" fillId="0" borderId="0" xfId="20" applyFont="1" applyAlignment="1">
      <alignment horizontal="center" vertical="top"/>
    </xf>
    <xf numFmtId="0" fontId="68" fillId="0" borderId="0" xfId="20" applyFont="1" applyAlignment="1">
      <alignment horizontal="left" vertical="top"/>
    </xf>
    <xf numFmtId="0" fontId="65" fillId="0" borderId="0" xfId="20" applyAlignment="1">
      <alignment horizontal="center"/>
    </xf>
    <xf numFmtId="17" fontId="1" fillId="0" borderId="0" xfId="10" applyNumberFormat="1" applyFont="1" applyAlignment="1">
      <alignment horizontal="center" wrapText="1"/>
    </xf>
    <xf numFmtId="0" fontId="14" fillId="0" borderId="0" xfId="10" applyAlignment="1">
      <alignment horizontal="center" wrapText="1"/>
    </xf>
    <xf numFmtId="0" fontId="63" fillId="0" borderId="0" xfId="10" applyFont="1" applyAlignment="1">
      <alignment horizontal="center"/>
    </xf>
    <xf numFmtId="0" fontId="23" fillId="0" borderId="0" xfId="10" applyFont="1" applyAlignment="1">
      <alignment horizontal="center"/>
    </xf>
    <xf numFmtId="0" fontId="14" fillId="0" borderId="0" xfId="10" applyAlignment="1">
      <alignment horizontal="center"/>
    </xf>
    <xf numFmtId="0" fontId="1" fillId="0" borderId="0" xfId="10" applyFont="1" applyAlignment="1">
      <alignment horizontal="justify" vertical="justify" wrapText="1"/>
    </xf>
    <xf numFmtId="0" fontId="14" fillId="0" borderId="0" xfId="10" applyAlignment="1">
      <alignment horizontal="justify" vertical="justify" wrapText="1"/>
    </xf>
    <xf numFmtId="0" fontId="62" fillId="7" borderId="17" xfId="10" applyFont="1" applyFill="1" applyBorder="1" applyAlignment="1">
      <alignment horizontal="center" vertical="center" wrapText="1"/>
    </xf>
    <xf numFmtId="0" fontId="62" fillId="7" borderId="21" xfId="10" applyFont="1" applyFill="1" applyBorder="1" applyAlignment="1">
      <alignment horizontal="center" vertical="center" wrapText="1"/>
    </xf>
    <xf numFmtId="0" fontId="62" fillId="7" borderId="10" xfId="10" applyFont="1" applyFill="1" applyBorder="1" applyAlignment="1">
      <alignment horizontal="center" vertical="center"/>
    </xf>
    <xf numFmtId="0" fontId="62" fillId="7" borderId="6" xfId="10" applyFont="1" applyFill="1" applyBorder="1" applyAlignment="1">
      <alignment horizontal="center" vertical="center"/>
    </xf>
    <xf numFmtId="0" fontId="62" fillId="7" borderId="19" xfId="10" applyFont="1" applyFill="1" applyBorder="1" applyAlignment="1">
      <alignment horizontal="center" vertical="center"/>
    </xf>
    <xf numFmtId="0" fontId="62" fillId="7" borderId="6" xfId="10" applyFont="1" applyFill="1" applyBorder="1" applyAlignment="1">
      <alignment horizontal="center" vertical="center" wrapText="1"/>
    </xf>
    <xf numFmtId="0" fontId="62" fillId="7" borderId="6" xfId="10" applyFont="1" applyFill="1" applyBorder="1" applyAlignment="1">
      <alignment horizontal="center" wrapText="1"/>
    </xf>
    <xf numFmtId="0" fontId="23" fillId="6" borderId="6" xfId="10" applyFont="1" applyFill="1" applyBorder="1" applyAlignment="1">
      <alignment horizontal="center" wrapText="1"/>
    </xf>
    <xf numFmtId="0" fontId="62" fillId="7" borderId="44" xfId="10" applyFont="1" applyFill="1" applyBorder="1" applyAlignment="1">
      <alignment horizontal="center" vertical="center" wrapText="1"/>
    </xf>
    <xf numFmtId="0" fontId="62" fillId="7" borderId="38" xfId="10" applyFont="1" applyFill="1" applyBorder="1" applyAlignment="1">
      <alignment horizontal="center" vertical="center"/>
    </xf>
    <xf numFmtId="0" fontId="62" fillId="7" borderId="46" xfId="10" applyFont="1" applyFill="1" applyBorder="1" applyAlignment="1">
      <alignment horizontal="center" vertical="center"/>
    </xf>
    <xf numFmtId="0" fontId="62" fillId="7" borderId="0" xfId="10" applyFont="1" applyFill="1" applyAlignment="1">
      <alignment horizontal="center" vertical="center"/>
    </xf>
    <xf numFmtId="0" fontId="62" fillId="7" borderId="5" xfId="10" applyFont="1" applyFill="1" applyBorder="1" applyAlignment="1">
      <alignment horizontal="center" vertical="center"/>
    </xf>
    <xf numFmtId="0" fontId="62" fillId="7" borderId="11" xfId="10" applyFont="1" applyFill="1" applyBorder="1" applyAlignment="1">
      <alignment horizontal="center" vertical="center"/>
    </xf>
    <xf numFmtId="0" fontId="62" fillId="7" borderId="20" xfId="10" applyFont="1" applyFill="1" applyBorder="1" applyAlignment="1">
      <alignment horizontal="center" vertical="center"/>
    </xf>
    <xf numFmtId="0" fontId="64" fillId="0" borderId="0" xfId="10" applyFont="1" applyAlignment="1">
      <alignment horizontal="center" vertical="top" wrapText="1"/>
    </xf>
    <xf numFmtId="0" fontId="14" fillId="0" borderId="0" xfId="10" applyAlignment="1">
      <alignment horizontal="center" vertical="top"/>
    </xf>
    <xf numFmtId="0" fontId="62" fillId="5" borderId="0" xfId="10" applyFont="1" applyFill="1" applyAlignment="1">
      <alignment horizontal="center" vertical="center" wrapText="1"/>
    </xf>
    <xf numFmtId="0" fontId="62" fillId="5" borderId="0" xfId="10" applyFont="1" applyFill="1" applyAlignment="1">
      <alignment horizontal="center" vertical="center"/>
    </xf>
    <xf numFmtId="0" fontId="78" fillId="6" borderId="25" xfId="10" applyFont="1" applyFill="1" applyBorder="1" applyAlignment="1">
      <alignment horizontal="center" vertical="center"/>
    </xf>
    <xf numFmtId="0" fontId="78" fillId="6" borderId="37" xfId="10" applyFont="1" applyFill="1" applyBorder="1" applyAlignment="1">
      <alignment horizontal="center" vertical="center"/>
    </xf>
    <xf numFmtId="0" fontId="78" fillId="6" borderId="6" xfId="10" applyFont="1" applyFill="1" applyBorder="1" applyAlignment="1">
      <alignment horizontal="center" vertical="center" wrapText="1"/>
    </xf>
    <xf numFmtId="0" fontId="78" fillId="6" borderId="23" xfId="10" applyFont="1" applyFill="1" applyBorder="1" applyAlignment="1">
      <alignment horizontal="center" vertical="center" wrapText="1"/>
    </xf>
    <xf numFmtId="0" fontId="78" fillId="6" borderId="10" xfId="10" applyFont="1" applyFill="1" applyBorder="1" applyAlignment="1">
      <alignment horizontal="center" vertical="center" wrapText="1"/>
    </xf>
    <xf numFmtId="0" fontId="78" fillId="6" borderId="22" xfId="10" applyFont="1" applyFill="1" applyBorder="1" applyAlignment="1">
      <alignment horizontal="center" vertical="center" wrapText="1"/>
    </xf>
    <xf numFmtId="0" fontId="14" fillId="0" borderId="6" xfId="10" applyBorder="1" applyAlignment="1">
      <alignment horizontal="center" wrapText="1"/>
    </xf>
    <xf numFmtId="1" fontId="23" fillId="0" borderId="6" xfId="11" applyNumberFormat="1" applyFont="1" applyBorder="1" applyAlignment="1">
      <alignment horizontal="center"/>
    </xf>
    <xf numFmtId="0" fontId="53" fillId="0" borderId="0" xfId="10" applyFont="1" applyAlignment="1">
      <alignment horizontal="left" vertical="top" wrapText="1"/>
    </xf>
    <xf numFmtId="0" fontId="55" fillId="0" borderId="0" xfId="27" applyFont="1" applyAlignment="1">
      <alignment horizontal="center"/>
    </xf>
    <xf numFmtId="0" fontId="99" fillId="0" borderId="0" xfId="25" applyFont="1" applyFill="1" applyBorder="1" applyAlignment="1">
      <alignment horizontal="center" wrapText="1"/>
    </xf>
    <xf numFmtId="0" fontId="99" fillId="0" borderId="0" xfId="25" applyFont="1" applyFill="1" applyBorder="1" applyAlignment="1">
      <alignment horizontal="center"/>
    </xf>
    <xf numFmtId="0" fontId="99" fillId="0" borderId="0" xfId="25" applyFont="1" applyFill="1" applyAlignment="1">
      <alignment horizontal="center"/>
    </xf>
    <xf numFmtId="0" fontId="99" fillId="0" borderId="0" xfId="25" applyFont="1" applyFill="1" applyAlignment="1">
      <alignment horizontal="center" wrapText="1"/>
    </xf>
    <xf numFmtId="0" fontId="100" fillId="0" borderId="0" xfId="27" applyFont="1" applyAlignment="1">
      <alignment horizontal="center"/>
    </xf>
    <xf numFmtId="0" fontId="64" fillId="0" borderId="0" xfId="27" applyFont="1" applyAlignment="1">
      <alignment horizontal="center"/>
    </xf>
    <xf numFmtId="0" fontId="23" fillId="0" borderId="0" xfId="27" applyFont="1" applyAlignment="1">
      <alignment horizontal="center"/>
    </xf>
    <xf numFmtId="0" fontId="5" fillId="0" borderId="0" xfId="27" applyAlignment="1">
      <alignment horizontal="center"/>
    </xf>
    <xf numFmtId="0" fontId="1" fillId="0" borderId="0" xfId="27" applyFont="1" applyAlignment="1">
      <alignment horizontal="center"/>
    </xf>
    <xf numFmtId="0" fontId="104" fillId="0" borderId="24" xfId="28" applyFont="1" applyBorder="1" applyAlignment="1">
      <alignment horizontal="left" vertical="top" wrapText="1"/>
    </xf>
    <xf numFmtId="0" fontId="104" fillId="0" borderId="38" xfId="28" applyFont="1" applyBorder="1" applyAlignment="1">
      <alignment horizontal="left" vertical="top" wrapText="1"/>
    </xf>
    <xf numFmtId="0" fontId="5" fillId="0" borderId="0" xfId="28" applyAlignment="1">
      <alignment horizontal="center" vertical="center" wrapText="1"/>
    </xf>
    <xf numFmtId="0" fontId="106" fillId="0" borderId="0" xfId="28" applyFont="1" applyAlignment="1">
      <alignment horizontal="center"/>
    </xf>
    <xf numFmtId="0" fontId="62" fillId="7" borderId="60" xfId="28" applyFont="1" applyFill="1" applyBorder="1" applyAlignment="1">
      <alignment horizontal="center" vertical="center" wrapText="1"/>
    </xf>
    <xf numFmtId="0" fontId="62" fillId="7" borderId="60" xfId="28" applyFont="1" applyFill="1" applyBorder="1" applyAlignment="1">
      <alignment horizontal="center" vertical="center"/>
    </xf>
    <xf numFmtId="0" fontId="104" fillId="0" borderId="0" xfId="28" applyFont="1" applyAlignment="1">
      <alignment horizontal="center" wrapText="1"/>
    </xf>
    <xf numFmtId="0" fontId="105" fillId="0" borderId="0" xfId="28" applyFont="1" applyAlignment="1">
      <alignment horizontal="center"/>
    </xf>
    <xf numFmtId="0" fontId="64" fillId="0" borderId="0" xfId="28" applyFont="1" applyAlignment="1">
      <alignment horizontal="center"/>
    </xf>
    <xf numFmtId="0" fontId="106" fillId="0" borderId="0" xfId="28" applyFont="1" applyAlignment="1">
      <alignment horizontal="center" vertical="center" wrapText="1"/>
    </xf>
    <xf numFmtId="0" fontId="63" fillId="0" borderId="0" xfId="28" applyFont="1" applyAlignment="1">
      <alignment horizontal="center"/>
    </xf>
  </cellXfs>
  <cellStyles count="33">
    <cellStyle name="Bueno" xfId="25" builtinId="26"/>
    <cellStyle name="Énfasis6" xfId="26" builtinId="49"/>
    <cellStyle name="Millares" xfId="1" builtinId="3"/>
    <cellStyle name="Millares 2" xfId="9" xr:uid="{00000000-0005-0000-0000-000003000000}"/>
    <cellStyle name="Millares 2 2" xfId="15" xr:uid="{00000000-0005-0000-0000-000004000000}"/>
    <cellStyle name="Millares 3" xfId="11" xr:uid="{00000000-0005-0000-0000-000005000000}"/>
    <cellStyle name="Millares 4" xfId="8" xr:uid="{00000000-0005-0000-0000-000006000000}"/>
    <cellStyle name="Moneda 2 2 2 2" xfId="14" xr:uid="{00000000-0005-0000-0000-000007000000}"/>
    <cellStyle name="Moneda 2 2 2 2 2" xfId="29" xr:uid="{00000000-0005-0000-0000-000008000000}"/>
    <cellStyle name="Normal" xfId="0" builtinId="0"/>
    <cellStyle name="Normal 10" xfId="30" xr:uid="{00000000-0005-0000-0000-00000A000000}"/>
    <cellStyle name="Normal 10 2" xfId="16" xr:uid="{00000000-0005-0000-0000-00000B000000}"/>
    <cellStyle name="Normal 11" xfId="6" xr:uid="{00000000-0005-0000-0000-00000C000000}"/>
    <cellStyle name="Normal 12" xfId="32" xr:uid="{A1C52D36-BFAF-4233-8476-23CADC3622F6}"/>
    <cellStyle name="Normal 2" xfId="3" xr:uid="{00000000-0005-0000-0000-00000D000000}"/>
    <cellStyle name="Normal 2 2" xfId="7" xr:uid="{00000000-0005-0000-0000-00000E000000}"/>
    <cellStyle name="Normal 2 2 2" xfId="12" xr:uid="{00000000-0005-0000-0000-00000F000000}"/>
    <cellStyle name="Normal 3" xfId="4" xr:uid="{00000000-0005-0000-0000-000010000000}"/>
    <cellStyle name="Normal 4" xfId="5" xr:uid="{00000000-0005-0000-0000-000011000000}"/>
    <cellStyle name="Normal 5" xfId="10" xr:uid="{00000000-0005-0000-0000-000012000000}"/>
    <cellStyle name="Normal 5 2" xfId="27" xr:uid="{00000000-0005-0000-0000-000013000000}"/>
    <cellStyle name="Normal 6" xfId="18" xr:uid="{00000000-0005-0000-0000-000014000000}"/>
    <cellStyle name="Normal 6 2" xfId="21" xr:uid="{00000000-0005-0000-0000-000015000000}"/>
    <cellStyle name="Normal 6 2 2" xfId="22" xr:uid="{00000000-0005-0000-0000-000016000000}"/>
    <cellStyle name="Normal 7" xfId="19" xr:uid="{00000000-0005-0000-0000-000017000000}"/>
    <cellStyle name="Normal 7 2" xfId="24" xr:uid="{00000000-0005-0000-0000-000018000000}"/>
    <cellStyle name="Normal 7 2 2" xfId="31" xr:uid="{00000000-0005-0000-0000-000019000000}"/>
    <cellStyle name="Normal 7 2 2 2" xfId="13" xr:uid="{00000000-0005-0000-0000-00001A000000}"/>
    <cellStyle name="Normal 7 2 2 2 2" xfId="28" xr:uid="{00000000-0005-0000-0000-00001B000000}"/>
    <cellStyle name="Normal 8" xfId="20" xr:uid="{00000000-0005-0000-0000-00001C000000}"/>
    <cellStyle name="Normal 9" xfId="23" xr:uid="{00000000-0005-0000-0000-00001D000000}"/>
    <cellStyle name="Porcentaje" xfId="2" builtinId="5"/>
    <cellStyle name="Porcentaje 2" xfId="17" xr:uid="{00000000-0005-0000-0000-00001F000000}"/>
  </cellStyles>
  <dxfs count="38">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val="0"/>
        <i val="0"/>
        <strike val="0"/>
        <condense val="0"/>
        <extend val="0"/>
        <outline val="0"/>
        <shadow val="0"/>
        <u val="none"/>
        <vertAlign val="baseline"/>
        <sz val="11"/>
        <color theme="1"/>
        <name val="Palatino Linotype"/>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8"/>
        <color auto="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name val="Palatino Linotype"/>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name val="Palatino Linotype"/>
        <scheme val="none"/>
      </font>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i val="0"/>
        <strike val="0"/>
        <condense val="0"/>
        <extend val="0"/>
        <outline val="0"/>
        <shadow val="0"/>
        <u val="none"/>
        <vertAlign val="baseline"/>
        <sz val="11"/>
        <color theme="0"/>
        <name val="Calibri"/>
        <family val="2"/>
        <scheme val="minor"/>
      </font>
      <numFmt numFmtId="14" formatCode="0.0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color theme="1"/>
        <name val="Palatino Linotype"/>
        <scheme val="none"/>
      </font>
      <numFmt numFmtId="168" formatCode="0.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theme="1"/>
        <name val="Palatino Linotype"/>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theme="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theme="1"/>
        <name val="Palatino Linotype"/>
        <scheme val="none"/>
      </font>
    </dxf>
    <dxf>
      <font>
        <strike val="0"/>
        <outline val="0"/>
        <shadow val="0"/>
        <u val="none"/>
        <vertAlign val="baseline"/>
        <sz val="11"/>
        <name val="Palatino Linotype"/>
        <scheme val="none"/>
      </font>
    </dxf>
    <dxf>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alignment horizontal="center" vertical="bottom" textRotation="0" wrapText="0" indent="0" justifyLastLine="0" shrinkToFit="0" readingOrder="0"/>
    </dxf>
  </dxfs>
  <tableStyles count="0" defaultTableStyle="TableStyleMedium9" defaultPivotStyle="PivotStyleLight16"/>
  <colors>
    <mruColors>
      <color rgb="FF1E4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50" normalizeH="0" baseline="0">
                <a:solidFill>
                  <a:schemeClr val="tx1">
                    <a:lumMod val="65000"/>
                    <a:lumOff val="35000"/>
                  </a:schemeClr>
                </a:solidFill>
                <a:latin typeface="+mj-lt"/>
                <a:ea typeface="+mj-ea"/>
                <a:cs typeface="+mj-cs"/>
              </a:defRPr>
            </a:pPr>
            <a:r>
              <a:rPr lang="en-US" sz="900"/>
              <a:t>Ministerio de Hacienda y Economía
Centro de Capacitación en Política y Gestión Fiscal
Departamento de Investigación y Publicaciones
Participantes
Acumulada al 2do Trimestre (Enero - Junio) 2026</a:t>
            </a:r>
          </a:p>
        </c:rich>
      </c:tx>
      <c:overlay val="0"/>
      <c:spPr>
        <a:noFill/>
        <a:ln>
          <a:noFill/>
        </a:ln>
        <a:effectLst/>
      </c:spPr>
      <c:txPr>
        <a:bodyPr rot="0" spcFirstLastPara="1" vertOverflow="ellipsis" vert="horz" wrap="square" anchor="ctr" anchorCtr="1"/>
        <a:lstStyle/>
        <a:p>
          <a:pPr>
            <a:defRPr sz="90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1"/>
        <c:ser>
          <c:idx val="0"/>
          <c:order val="0"/>
          <c:tx>
            <c:strRef>
              <c:f>'Acciones y Partici. Resumen'!$A$44</c:f>
              <c:strCache>
                <c:ptCount val="1"/>
                <c:pt idx="0">
                  <c:v>Enero - Junio 2026</c:v>
                </c:pt>
              </c:strCache>
            </c:strRef>
          </c:tx>
          <c:spPr>
            <a:solidFill>
              <a:srgbClr val="1E497C"/>
            </a:solidFill>
          </c:spPr>
          <c:invertIfNegative val="1"/>
          <c:dPt>
            <c:idx val="0"/>
            <c:invertIfNegative val="1"/>
            <c:bubble3D val="0"/>
            <c:spPr>
              <a:solidFill>
                <a:srgbClr val="1E497C"/>
              </a:solidFill>
              <a:ln>
                <a:noFill/>
              </a:ln>
              <a:effectLst/>
            </c:spPr>
            <c:extLst>
              <c:ext xmlns:c16="http://schemas.microsoft.com/office/drawing/2014/chart" uri="{C3380CC4-5D6E-409C-BE32-E72D297353CC}">
                <c16:uniqueId val="{00000001-09F4-46FC-AA58-020ED083D66E}"/>
              </c:ext>
            </c:extLst>
          </c:dPt>
          <c:dPt>
            <c:idx val="1"/>
            <c:invertIfNegative val="1"/>
            <c:bubble3D val="0"/>
            <c:spPr>
              <a:solidFill>
                <a:srgbClr val="1E497C"/>
              </a:solidFill>
              <a:ln>
                <a:noFill/>
              </a:ln>
              <a:effectLst/>
            </c:spPr>
            <c:extLst>
              <c:ext xmlns:c16="http://schemas.microsoft.com/office/drawing/2014/chart" uri="{C3380CC4-5D6E-409C-BE32-E72D297353CC}">
                <c16:uniqueId val="{00000003-09F4-46FC-AA58-020ED083D66E}"/>
              </c:ext>
            </c:extLst>
          </c:dPt>
          <c:dPt>
            <c:idx val="2"/>
            <c:invertIfNegative val="1"/>
            <c:bubble3D val="0"/>
            <c:spPr>
              <a:solidFill>
                <a:srgbClr val="1E497C"/>
              </a:solidFill>
              <a:ln>
                <a:noFill/>
              </a:ln>
              <a:effectLst/>
            </c:spPr>
            <c:extLst>
              <c:ext xmlns:c16="http://schemas.microsoft.com/office/drawing/2014/chart" uri="{C3380CC4-5D6E-409C-BE32-E72D297353CC}">
                <c16:uniqueId val="{00000005-09F4-46FC-AA58-020ED083D66E}"/>
              </c:ext>
            </c:extLst>
          </c:dPt>
          <c:dPt>
            <c:idx val="3"/>
            <c:invertIfNegative val="1"/>
            <c:bubble3D val="0"/>
            <c:spPr>
              <a:solidFill>
                <a:srgbClr val="1E497C"/>
              </a:solidFill>
              <a:ln>
                <a:noFill/>
              </a:ln>
              <a:effectLst/>
            </c:spPr>
            <c:extLst>
              <c:ext xmlns:c16="http://schemas.microsoft.com/office/drawing/2014/chart" uri="{C3380CC4-5D6E-409C-BE32-E72D297353CC}">
                <c16:uniqueId val="{00000007-09F4-46FC-AA58-020ED083D66E}"/>
              </c:ext>
            </c:extLst>
          </c:dPt>
          <c:dPt>
            <c:idx val="4"/>
            <c:invertIfNegative val="1"/>
            <c:bubble3D val="0"/>
            <c:spPr>
              <a:solidFill>
                <a:srgbClr val="1E497C"/>
              </a:solidFill>
              <a:ln>
                <a:noFill/>
              </a:ln>
              <a:effectLst/>
            </c:spPr>
            <c:extLst>
              <c:ext xmlns:c16="http://schemas.microsoft.com/office/drawing/2014/chart" uri="{C3380CC4-5D6E-409C-BE32-E72D297353CC}">
                <c16:uniqueId val="{00000009-4D3A-4410-B4EE-938003005C5D}"/>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'Acciones y Partici. Resumen'!$B$44:$F$44</c:f>
              <c:strCache>
                <c:ptCount val="5"/>
                <c:pt idx="0">
                  <c:v>Solicitantes Admitidos Nuevos</c:v>
                </c:pt>
                <c:pt idx="1">
                  <c:v>Solicitantes Admitidos Reposiciones</c:v>
                </c:pt>
                <c:pt idx="2">
                  <c:v>Iniciados nuevos</c:v>
                </c:pt>
                <c:pt idx="3">
                  <c:v>En proceso de Iniciar</c:v>
                </c:pt>
                <c:pt idx="4">
                  <c:v>Concluidos</c:v>
                </c:pt>
              </c:strCache>
            </c:strRef>
          </c:cat>
          <c:val>
            <c:numRef>
              <c:f>'Acciones y Partici. Resumen'!$B$45:$F$45</c:f>
              <c:numCache>
                <c:formatCode>#,##0</c:formatCode>
                <c:ptCount val="5"/>
                <c:pt idx="0">
                  <c:v>6707</c:v>
                </c:pt>
                <c:pt idx="1">
                  <c:v>559</c:v>
                </c:pt>
                <c:pt idx="2">
                  <c:v>5154</c:v>
                </c:pt>
                <c:pt idx="3">
                  <c:v>1553</c:v>
                </c:pt>
                <c:pt idx="4">
                  <c:v>4504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8-09F4-46FC-AA58-020ED083D66E}"/>
            </c:ext>
          </c:extLst>
        </c:ser>
        <c:dLbls>
          <c:showLegendKey val="0"/>
          <c:showVal val="0"/>
          <c:showCatName val="0"/>
          <c:showSerName val="0"/>
          <c:showPercent val="0"/>
          <c:showBubbleSize val="0"/>
        </c:dLbls>
        <c:gapWidth val="80"/>
        <c:overlap val="25"/>
        <c:axId val="780772079"/>
        <c:axId val="379313243"/>
      </c:barChart>
      <c:catAx>
        <c:axId val="780772079"/>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379313243"/>
        <c:crosses val="autoZero"/>
        <c:auto val="1"/>
        <c:lblAlgn val="ctr"/>
        <c:lblOffset val="100"/>
        <c:noMultiLvlLbl val="1"/>
      </c:catAx>
      <c:valAx>
        <c:axId val="379313243"/>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crossAx val="780772079"/>
        <c:crosses val="autoZero"/>
        <c:crossBetween val="between"/>
      </c:valAx>
      <c:spPr>
        <a:noFill/>
        <a:ln>
          <a:noFill/>
        </a:ln>
        <a:effectLst/>
      </c:spPr>
    </c:plotArea>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42494406877017"/>
          <c:y val="0.23549800321869221"/>
          <c:w val="0.52083884247692502"/>
          <c:h val="0.5923778224517332"/>
        </c:manualLayout>
      </c:layout>
      <c:barChart>
        <c:barDir val="bar"/>
        <c:grouping val="clustered"/>
        <c:varyColors val="0"/>
        <c:ser>
          <c:idx val="0"/>
          <c:order val="0"/>
          <c:tx>
            <c:strRef>
              <c:f>'Postulantes Beca Capacitación'!$B$23</c:f>
              <c:strCache>
                <c:ptCount val="1"/>
                <c:pt idx="0">
                  <c:v>Cantidad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'Postulantes Beca Capacitación'!$A$24:$A$39</c:f>
              <c:strCache>
                <c:ptCount val="10"/>
                <c:pt idx="0">
                  <c:v>Bachiller</c:v>
                </c:pt>
                <c:pt idx="1">
                  <c:v>Estudiante Universitario</c:v>
                </c:pt>
                <c:pt idx="2">
                  <c:v>Lic. en Administración de Empresas</c:v>
                </c:pt>
                <c:pt idx="3">
                  <c:v>Lic. Contabilidad</c:v>
                </c:pt>
                <c:pt idx="4">
                  <c:v>Lic. en Derecho</c:v>
                </c:pt>
                <c:pt idx="5">
                  <c:v>Lic. en Mercadotecnia</c:v>
                </c:pt>
                <c:pt idx="6">
                  <c:v>Lic. en Negocios Internacionales</c:v>
                </c:pt>
                <c:pt idx="7">
                  <c:v>Maestría en Administración</c:v>
                </c:pt>
                <c:pt idx="8">
                  <c:v>Lic. en Administración Portuaria</c:v>
                </c:pt>
                <c:pt idx="9">
                  <c:v>Lic. en Relaciones Internacionales</c:v>
                </c:pt>
              </c:strCache>
            </c:strRef>
          </c:cat>
          <c:val>
            <c:numRef>
              <c:f>'Postulantes Beca Capacitación'!$B$24:$B$39</c:f>
              <c:numCache>
                <c:formatCode>General</c:formatCode>
                <c:ptCount val="10"/>
                <c:pt idx="0">
                  <c:v>35</c:v>
                </c:pt>
                <c:pt idx="1">
                  <c:v>1</c:v>
                </c:pt>
                <c:pt idx="2">
                  <c:v>3</c:v>
                </c:pt>
                <c:pt idx="3">
                  <c:v>3</c:v>
                </c:pt>
                <c:pt idx="4">
                  <c:v>3</c:v>
                </c:pt>
                <c:pt idx="5">
                  <c:v>1</c:v>
                </c:pt>
                <c:pt idx="6">
                  <c:v>1</c:v>
                </c:pt>
                <c:pt idx="7">
                  <c:v>1</c:v>
                </c:pt>
                <c:pt idx="8">
                  <c:v>1</c:v>
                </c:pt>
                <c:pt idx="9">
                  <c:v>1</c:v>
                </c:pt>
              </c:numCache>
            </c:numRef>
          </c:val>
          <c:extLst>
            <c:ext xmlns:c16="http://schemas.microsoft.com/office/drawing/2014/chart" uri="{C3380CC4-5D6E-409C-BE32-E72D297353CC}">
              <c16:uniqueId val="{00000000-B353-41FC-939E-63295ADEAA70}"/>
            </c:ext>
          </c:extLst>
        </c:ser>
        <c:dLbls>
          <c:dLblPos val="outEnd"/>
          <c:showLegendKey val="0"/>
          <c:showVal val="1"/>
          <c:showCatName val="0"/>
          <c:showSerName val="0"/>
          <c:showPercent val="0"/>
          <c:showBubbleSize val="0"/>
        </c:dLbls>
        <c:gapWidth val="247"/>
        <c:axId val="230104848"/>
        <c:axId val="230106512"/>
      </c:barChart>
      <c:catAx>
        <c:axId val="23010484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Nivel académico</a:t>
                </a:r>
              </a:p>
            </c:rich>
          </c:tx>
          <c:layout>
            <c:manualLayout>
              <c:xMode val="edge"/>
              <c:yMode val="edge"/>
              <c:x val="2.3924892431066554E-2"/>
              <c:y val="0.4072543431354926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230106512"/>
        <c:crosses val="autoZero"/>
        <c:auto val="1"/>
        <c:lblAlgn val="ctr"/>
        <c:lblOffset val="100"/>
        <c:noMultiLvlLbl val="0"/>
      </c:catAx>
      <c:valAx>
        <c:axId val="230106512"/>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DO"/>
                  <a:t>Cantidad</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3010484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28189153123537"/>
          <c:y val="0.4197042937200417"/>
          <c:w val="0.77193919968919977"/>
          <c:h val="0.40842002857750892"/>
        </c:manualLayout>
      </c:layout>
      <c:barChart>
        <c:barDir val="col"/>
        <c:grouping val="clustered"/>
        <c:varyColors val="0"/>
        <c:ser>
          <c:idx val="0"/>
          <c:order val="0"/>
          <c:tx>
            <c:strRef>
              <c:f>'Postulantes Beca Capacitación'!$C$49</c:f>
              <c:strCache>
                <c:ptCount val="1"/>
                <c:pt idx="0">
                  <c:v>Porcentaje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Capacitación'!$A$50:$A$52</c:f>
              <c:strCache>
                <c:ptCount val="3"/>
                <c:pt idx="0">
                  <c:v>Privado</c:v>
                </c:pt>
                <c:pt idx="1">
                  <c:v>Desempleados</c:v>
                </c:pt>
                <c:pt idx="2">
                  <c:v>Público</c:v>
                </c:pt>
              </c:strCache>
            </c:strRef>
          </c:cat>
          <c:val>
            <c:numRef>
              <c:f>'Postulantes Beca Capacitación'!$C$50:$C$52</c:f>
              <c:numCache>
                <c:formatCode>0%</c:formatCode>
                <c:ptCount val="3"/>
                <c:pt idx="0">
                  <c:v>0.32</c:v>
                </c:pt>
                <c:pt idx="1">
                  <c:v>0.48</c:v>
                </c:pt>
                <c:pt idx="2">
                  <c:v>0.2</c:v>
                </c:pt>
              </c:numCache>
            </c:numRef>
          </c:val>
          <c:extLst>
            <c:ext xmlns:c16="http://schemas.microsoft.com/office/drawing/2014/chart" uri="{C3380CC4-5D6E-409C-BE32-E72D297353CC}">
              <c16:uniqueId val="{00000000-6303-4042-B309-0294D8E0379A}"/>
            </c:ext>
          </c:extLst>
        </c:ser>
        <c:dLbls>
          <c:dLblPos val="inEnd"/>
          <c:showLegendKey val="0"/>
          <c:showVal val="1"/>
          <c:showCatName val="0"/>
          <c:showSerName val="0"/>
          <c:showPercent val="0"/>
          <c:showBubbleSize val="0"/>
        </c:dLbls>
        <c:gapWidth val="100"/>
        <c:overlap val="-24"/>
        <c:axId val="228753072"/>
        <c:axId val="273134720"/>
      </c:barChart>
      <c:catAx>
        <c:axId val="228753072"/>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Institución / Trabajo</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73134720"/>
        <c:crosses val="autoZero"/>
        <c:auto val="1"/>
        <c:lblAlgn val="ctr"/>
        <c:lblOffset val="100"/>
        <c:noMultiLvlLbl val="0"/>
      </c:catAx>
      <c:valAx>
        <c:axId val="273134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Porcentaje (%)</a:t>
                </a:r>
              </a:p>
            </c:rich>
          </c:tx>
          <c:layout>
            <c:manualLayout>
              <c:xMode val="edge"/>
              <c:yMode val="edge"/>
              <c:x val="2.4818764568764567E-2"/>
              <c:y val="0.3264265873015873"/>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28753072"/>
        <c:crosses val="autoZero"/>
        <c:crossBetween val="between"/>
        <c:min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6714785651793"/>
          <c:y val="0.37074123697613265"/>
          <c:w val="0.84037729658792648"/>
          <c:h val="0.42744150481725035"/>
        </c:manualLayout>
      </c:layout>
      <c:barChart>
        <c:barDir val="col"/>
        <c:grouping val="clustered"/>
        <c:varyColors val="0"/>
        <c:ser>
          <c:idx val="0"/>
          <c:order val="0"/>
          <c:tx>
            <c:strRef>
              <c:f>'Postulantes Beca Capacitación'!$B$61</c:f>
              <c:strCache>
                <c:ptCount val="1"/>
                <c:pt idx="0">
                  <c:v>Cantidad </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Capacitación'!$A$62:$A$64</c:f>
              <c:strCache>
                <c:ptCount val="3"/>
                <c:pt idx="0">
                  <c:v>50 %</c:v>
                </c:pt>
                <c:pt idx="1">
                  <c:v>75%</c:v>
                </c:pt>
                <c:pt idx="2">
                  <c:v>100%</c:v>
                </c:pt>
              </c:strCache>
            </c:strRef>
          </c:cat>
          <c:val>
            <c:numRef>
              <c:f>'Postulantes Beca Capacitación'!$B$62:$B$64</c:f>
              <c:numCache>
                <c:formatCode>General</c:formatCode>
                <c:ptCount val="3"/>
                <c:pt idx="0">
                  <c:v>12</c:v>
                </c:pt>
                <c:pt idx="1">
                  <c:v>0</c:v>
                </c:pt>
                <c:pt idx="2">
                  <c:v>38</c:v>
                </c:pt>
              </c:numCache>
            </c:numRef>
          </c:val>
          <c:extLst>
            <c:ext xmlns:c16="http://schemas.microsoft.com/office/drawing/2014/chart" uri="{C3380CC4-5D6E-409C-BE32-E72D297353CC}">
              <c16:uniqueId val="{00000000-DF83-4BFD-8A95-F8A521516C67}"/>
            </c:ext>
          </c:extLst>
        </c:ser>
        <c:dLbls>
          <c:dLblPos val="outEnd"/>
          <c:showLegendKey val="0"/>
          <c:showVal val="1"/>
          <c:showCatName val="0"/>
          <c:showSerName val="0"/>
          <c:showPercent val="0"/>
          <c:showBubbleSize val="0"/>
        </c:dLbls>
        <c:gapWidth val="100"/>
        <c:overlap val="-24"/>
        <c:axId val="272565072"/>
        <c:axId val="272563408"/>
      </c:barChart>
      <c:catAx>
        <c:axId val="272565072"/>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Porcentaje (%) Recomendado</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72563408"/>
        <c:crosses val="autoZero"/>
        <c:auto val="1"/>
        <c:lblAlgn val="ctr"/>
        <c:lblOffset val="100"/>
        <c:noMultiLvlLbl val="0"/>
      </c:catAx>
      <c:valAx>
        <c:axId val="272563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Cantidad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72565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710714867126526"/>
          <c:y val="0.34371780855225503"/>
          <c:w val="0.39395805981691634"/>
          <c:h val="0.46795897932816544"/>
        </c:manualLayout>
      </c:layout>
      <c:barChart>
        <c:barDir val="bar"/>
        <c:grouping val="clustered"/>
        <c:varyColors val="0"/>
        <c:ser>
          <c:idx val="0"/>
          <c:order val="0"/>
          <c:tx>
            <c:strRef>
              <c:f>'Postulantes Beca Capacitación'!$C$76</c:f>
              <c:strCache>
                <c:ptCount val="1"/>
                <c:pt idx="0">
                  <c:v>Porcentaje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Capacitación'!$A$77:$A$78</c:f>
              <c:strCache>
                <c:ptCount val="2"/>
                <c:pt idx="0">
                  <c:v>Curso: Básico de Técnicas Aduaneras</c:v>
                </c:pt>
                <c:pt idx="1">
                  <c:v>Diplomado en Tributación</c:v>
                </c:pt>
              </c:strCache>
            </c:strRef>
          </c:cat>
          <c:val>
            <c:numRef>
              <c:f>'Postulantes Beca Capacitación'!$C$77:$C$78</c:f>
              <c:numCache>
                <c:formatCode>0%</c:formatCode>
                <c:ptCount val="2"/>
                <c:pt idx="0">
                  <c:v>0.98</c:v>
                </c:pt>
                <c:pt idx="1">
                  <c:v>0.02</c:v>
                </c:pt>
              </c:numCache>
            </c:numRef>
          </c:val>
          <c:extLst>
            <c:ext xmlns:c16="http://schemas.microsoft.com/office/drawing/2014/chart" uri="{C3380CC4-5D6E-409C-BE32-E72D297353CC}">
              <c16:uniqueId val="{00000000-AC9E-4002-AA89-B6A2AD637E01}"/>
            </c:ext>
          </c:extLst>
        </c:ser>
        <c:dLbls>
          <c:dLblPos val="outEnd"/>
          <c:showLegendKey val="0"/>
          <c:showVal val="1"/>
          <c:showCatName val="0"/>
          <c:showSerName val="0"/>
          <c:showPercent val="0"/>
          <c:showBubbleSize val="0"/>
        </c:dLbls>
        <c:gapWidth val="100"/>
        <c:axId val="361866448"/>
        <c:axId val="361866864"/>
      </c:barChart>
      <c:catAx>
        <c:axId val="36186644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Acciones de Capacitación </a:t>
                </a:r>
              </a:p>
            </c:rich>
          </c:tx>
          <c:layout>
            <c:manualLayout>
              <c:xMode val="edge"/>
              <c:yMode val="edge"/>
              <c:x val="6.1963270720990463E-2"/>
              <c:y val="0.24725500751744239"/>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700" b="0" i="0" u="none" strike="noStrike" kern="1200" baseline="0">
                <a:solidFill>
                  <a:schemeClr val="tx1">
                    <a:lumMod val="50000"/>
                    <a:lumOff val="50000"/>
                  </a:schemeClr>
                </a:solidFill>
                <a:latin typeface="+mn-lt"/>
                <a:ea typeface="+mn-ea"/>
                <a:cs typeface="+mn-cs"/>
              </a:defRPr>
            </a:pPr>
            <a:endParaRPr lang="en-US"/>
          </a:p>
        </c:txPr>
        <c:crossAx val="361866864"/>
        <c:crosses val="autoZero"/>
        <c:auto val="1"/>
        <c:lblAlgn val="ctr"/>
        <c:lblOffset val="100"/>
        <c:noMultiLvlLbl val="0"/>
      </c:catAx>
      <c:valAx>
        <c:axId val="361866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s-DO"/>
                  <a:t>Porcentaje (%)</a:t>
                </a:r>
              </a:p>
            </c:rich>
          </c:tx>
          <c:layout>
            <c:manualLayout>
              <c:xMode val="edge"/>
              <c:yMode val="edge"/>
              <c:x val="0.66762351107901341"/>
              <c:y val="0.90832969894758109"/>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6186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8381452318461"/>
          <c:y val="0.32407407407407407"/>
          <c:w val="0.84396062992125986"/>
          <c:h val="0.47035505978419362"/>
        </c:manualLayout>
      </c:layout>
      <c:barChart>
        <c:barDir val="col"/>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'Postulantes Beca Capacitación'!$A$88:$A$93</c:f>
              <c:strCache>
                <c:ptCount val="6"/>
                <c:pt idx="0">
                  <c:v>Enero</c:v>
                </c:pt>
                <c:pt idx="1">
                  <c:v>Febrero</c:v>
                </c:pt>
                <c:pt idx="2">
                  <c:v>Marzo</c:v>
                </c:pt>
                <c:pt idx="3">
                  <c:v>Abril </c:v>
                </c:pt>
                <c:pt idx="4">
                  <c:v>Mayo</c:v>
                </c:pt>
                <c:pt idx="5">
                  <c:v>Junio </c:v>
                </c:pt>
              </c:strCache>
            </c:strRef>
          </c:cat>
          <c:val>
            <c:numRef>
              <c:f>'Postulantes Beca Capacitación'!$B$88:$B$93</c:f>
              <c:numCache>
                <c:formatCode>General</c:formatCode>
                <c:ptCount val="6"/>
                <c:pt idx="0">
                  <c:v>7</c:v>
                </c:pt>
                <c:pt idx="1">
                  <c:v>8</c:v>
                </c:pt>
                <c:pt idx="2">
                  <c:v>4</c:v>
                </c:pt>
                <c:pt idx="3">
                  <c:v>12</c:v>
                </c:pt>
                <c:pt idx="4">
                  <c:v>11</c:v>
                </c:pt>
                <c:pt idx="5">
                  <c:v>8</c:v>
                </c:pt>
              </c:numCache>
            </c:numRef>
          </c:val>
          <c:extLst>
            <c:ext xmlns:c16="http://schemas.microsoft.com/office/drawing/2014/chart" uri="{C3380CC4-5D6E-409C-BE32-E72D297353CC}">
              <c16:uniqueId val="{00000001-954B-4382-82E8-686DD3E256BD}"/>
            </c:ext>
          </c:extLst>
        </c:ser>
        <c:dLbls>
          <c:dLblPos val="outEnd"/>
          <c:showLegendKey val="0"/>
          <c:showVal val="1"/>
          <c:showCatName val="0"/>
          <c:showSerName val="0"/>
          <c:showPercent val="0"/>
          <c:showBubbleSize val="0"/>
        </c:dLbls>
        <c:gapWidth val="100"/>
        <c:overlap val="-24"/>
        <c:axId val="433121536"/>
        <c:axId val="433120552"/>
      </c:barChart>
      <c:catAx>
        <c:axId val="433121536"/>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Mes</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33120552"/>
        <c:crosses val="autoZero"/>
        <c:auto val="1"/>
        <c:lblAlgn val="ctr"/>
        <c:lblOffset val="100"/>
        <c:noMultiLvlLbl val="0"/>
      </c:catAx>
      <c:valAx>
        <c:axId val="4331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Cantidad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33121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200">
                <a:latin typeface="Palatino Linotype" panose="02040502050505030304" pitchFamily="18" charset="0"/>
              </a:rPr>
              <a:t>Becados en</a:t>
            </a:r>
            <a:r>
              <a:rPr lang="es-DO" sz="1200" baseline="0">
                <a:latin typeface="Palatino Linotype" panose="02040502050505030304" pitchFamily="18" charset="0"/>
              </a:rPr>
              <a:t> Capacitación por Sectores y Género</a:t>
            </a:r>
          </a:p>
          <a:p>
            <a:pPr>
              <a:defRPr/>
            </a:pPr>
            <a:r>
              <a:rPr lang="es-DO" sz="1200" baseline="0">
                <a:latin typeface="Palatino Linotype" panose="02040502050505030304" pitchFamily="18" charset="0"/>
              </a:rPr>
              <a:t>Acumulada al 2do Trimestre (Enero - Junio) 2026</a:t>
            </a:r>
            <a:endParaRPr lang="es-DO" sz="1200">
              <a:latin typeface="Palatino Linotype" panose="02040502050505030304" pitchFamily="18" charset="0"/>
            </a:endParaRPr>
          </a:p>
        </c:rich>
      </c:tx>
      <c:layout>
        <c:manualLayout>
          <c:xMode val="edge"/>
          <c:yMode val="edge"/>
          <c:x val="0.29842448189746312"/>
          <c:y val="9.5598071388294271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4.2712294096443344E-2"/>
          <c:y val="0.20341106817978274"/>
          <c:w val="0.93768602826935143"/>
          <c:h val="0.35983605421288539"/>
        </c:manualLayout>
      </c:layout>
      <c:barChart>
        <c:barDir val="col"/>
        <c:grouping val="clustered"/>
        <c:varyColors val="0"/>
        <c:ser>
          <c:idx val="0"/>
          <c:order val="0"/>
          <c:tx>
            <c:strRef>
              <c:f>'Becados en Capacitación'!$G$10</c:f>
              <c:strCache>
                <c:ptCount val="1"/>
                <c:pt idx="0">
                  <c:v>Curso: Básico de Técnicas Aduaneras</c:v>
                </c:pt>
              </c:strCache>
            </c:strRef>
          </c:tx>
          <c:spPr>
            <a:solidFill>
              <a:srgbClr val="1E497C"/>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'Becados en Capacitación'!$H$8:$L$9</c:f>
              <c:multiLvlStrCache>
                <c:ptCount val="5"/>
                <c:lvl>
                  <c:pt idx="0">
                    <c:v>Privado (Desempleados)</c:v>
                  </c:pt>
                  <c:pt idx="1">
                    <c:v>Público</c:v>
                  </c:pt>
                  <c:pt idx="2">
                    <c:v>Privado</c:v>
                  </c:pt>
                  <c:pt idx="3">
                    <c:v>Masculino</c:v>
                  </c:pt>
                  <c:pt idx="4">
                    <c:v>Femenino</c:v>
                  </c:pt>
                </c:lvl>
                <c:lvl>
                  <c:pt idx="0">
                    <c:v>Sectores </c:v>
                  </c:pt>
                  <c:pt idx="3">
                    <c:v>Género</c:v>
                  </c:pt>
                </c:lvl>
              </c:multiLvlStrCache>
            </c:multiLvlStrRef>
          </c:cat>
          <c:val>
            <c:numRef>
              <c:f>'Becados en Capacitación'!$H$10:$L$10</c:f>
              <c:numCache>
                <c:formatCode>General</c:formatCode>
                <c:ptCount val="5"/>
                <c:pt idx="0">
                  <c:v>31</c:v>
                </c:pt>
                <c:pt idx="1">
                  <c:v>10</c:v>
                </c:pt>
                <c:pt idx="2">
                  <c:v>9</c:v>
                </c:pt>
                <c:pt idx="3">
                  <c:v>23</c:v>
                </c:pt>
                <c:pt idx="4">
                  <c:v>27</c:v>
                </c:pt>
              </c:numCache>
            </c:numRef>
          </c:val>
          <c:extLst>
            <c:ext xmlns:c16="http://schemas.microsoft.com/office/drawing/2014/chart" uri="{C3380CC4-5D6E-409C-BE32-E72D297353CC}">
              <c16:uniqueId val="{00000000-73F1-4427-89CD-8608B3224C5A}"/>
            </c:ext>
          </c:extLst>
        </c:ser>
        <c:dLbls>
          <c:dLblPos val="inEnd"/>
          <c:showLegendKey val="0"/>
          <c:showVal val="1"/>
          <c:showCatName val="0"/>
          <c:showSerName val="0"/>
          <c:showPercent val="0"/>
          <c:showBubbleSize val="0"/>
        </c:dLbls>
        <c:gapWidth val="65"/>
        <c:axId val="976157888"/>
        <c:axId val="976164128"/>
      </c:barChart>
      <c:catAx>
        <c:axId val="9761578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976164128"/>
        <c:crosses val="autoZero"/>
        <c:auto val="1"/>
        <c:lblAlgn val="ctr"/>
        <c:lblOffset val="100"/>
        <c:noMultiLvlLbl val="0"/>
      </c:catAx>
      <c:valAx>
        <c:axId val="9761641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76157888"/>
        <c:crosses val="autoZero"/>
        <c:crossBetween val="between"/>
      </c:valAx>
      <c:spPr>
        <a:noFill/>
        <a:ln>
          <a:noFill/>
        </a:ln>
        <a:effectLst/>
      </c:spPr>
    </c:plotArea>
    <c:legend>
      <c:legendPos val="b"/>
      <c:layout>
        <c:manualLayout>
          <c:xMode val="edge"/>
          <c:yMode val="edge"/>
          <c:x val="0.27218671902715424"/>
          <c:y val="0.87002248423898942"/>
          <c:w val="0.46566649439354757"/>
          <c:h val="4.9991567535642038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r>
              <a:rPr lang="en-US" sz="1100" b="1">
                <a:latin typeface="Palatino Linotype" panose="02040502050505030304" pitchFamily="18" charset="0"/>
              </a:rPr>
              <a:t>Monto Subsidiado por el Estado</a:t>
            </a:r>
          </a:p>
          <a:p>
            <a:pPr>
              <a:defRPr sz="1100"/>
            </a:pPr>
            <a:r>
              <a:rPr lang="en-US" sz="1100" b="0">
                <a:latin typeface="Palatino Linotype" panose="02040502050505030304" pitchFamily="18" charset="0"/>
              </a:rPr>
              <a:t>Acumulada al 2do Trimestre (Enero - Junio) 2026</a:t>
            </a:r>
          </a:p>
        </c:rich>
      </c:tx>
      <c:overlay val="0"/>
      <c:spPr>
        <a:noFill/>
        <a:ln>
          <a:noFill/>
        </a:ln>
        <a:effectLst/>
      </c:spPr>
      <c:txPr>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endParaRPr lang="en-US"/>
        </a:p>
      </c:txPr>
    </c:title>
    <c:autoTitleDeleted val="0"/>
    <c:view3D>
      <c:rotX val="0"/>
      <c:rotY val="0"/>
      <c:depthPercent val="100"/>
      <c:rAngAx val="0"/>
      <c:perspective val="1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4707845513024299"/>
          <c:y val="0.30201733618760446"/>
          <c:w val="0.43544110687126264"/>
          <c:h val="0.56038130429272004"/>
        </c:manualLayout>
      </c:layout>
      <c:bar3DChart>
        <c:barDir val="bar"/>
        <c:grouping val="clustered"/>
        <c:varyColors val="0"/>
        <c:ser>
          <c:idx val="0"/>
          <c:order val="0"/>
          <c:tx>
            <c:strRef>
              <c:f>'Becados en Capacitación'!$N$8</c:f>
              <c:strCache>
                <c:ptCount val="1"/>
                <c:pt idx="0">
                  <c:v>Monto Subsidiado por el Estado</c:v>
                </c:pt>
              </c:strCache>
            </c:strRef>
          </c:tx>
          <c:spPr>
            <a:pattFill prst="ltDnDiag">
              <a:fgClr>
                <a:schemeClr val="accent1"/>
              </a:fgClr>
              <a:bgClr>
                <a:schemeClr val="accent1">
                  <a:lumMod val="20000"/>
                  <a:lumOff val="80000"/>
                </a:schemeClr>
              </a:bgClr>
            </a:pattFill>
            <a:ln>
              <a:solidFill>
                <a:schemeClr val="accent1"/>
              </a:solidFill>
            </a:ln>
            <a:effectLst/>
            <a:sp3d>
              <a:contourClr>
                <a:schemeClr val="accent1"/>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'Becados en Capacitación'!$G$10</c:f>
              <c:strCache>
                <c:ptCount val="1"/>
                <c:pt idx="0">
                  <c:v>Curso: Básico de Técnicas Aduaneras</c:v>
                </c:pt>
              </c:strCache>
            </c:strRef>
          </c:cat>
          <c:val>
            <c:numRef>
              <c:f>'Becados en Capacitación'!$N$10</c:f>
              <c:numCache>
                <c:formatCode>_("RD$"* #,##0.00_);_("RD$"* \(#,##0.00\);_("RD$"* "-"??_);_(@_)</c:formatCode>
                <c:ptCount val="1"/>
                <c:pt idx="0">
                  <c:v>664540</c:v>
                </c:pt>
              </c:numCache>
            </c:numRef>
          </c:val>
          <c:extLst>
            <c:ext xmlns:c16="http://schemas.microsoft.com/office/drawing/2014/chart" uri="{C3380CC4-5D6E-409C-BE32-E72D297353CC}">
              <c16:uniqueId val="{00000000-39A9-4F10-9A4E-3BCCC70ACD22}"/>
            </c:ext>
          </c:extLst>
        </c:ser>
        <c:dLbls>
          <c:showLegendKey val="0"/>
          <c:showVal val="0"/>
          <c:showCatName val="0"/>
          <c:showSerName val="0"/>
          <c:showPercent val="0"/>
          <c:showBubbleSize val="0"/>
        </c:dLbls>
        <c:gapWidth val="160"/>
        <c:gapDepth val="0"/>
        <c:shape val="box"/>
        <c:axId val="1226633184"/>
        <c:axId val="1226620704"/>
        <c:axId val="0"/>
      </c:bar3DChart>
      <c:catAx>
        <c:axId val="1226633184"/>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t>Programas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26620704"/>
        <c:crosses val="autoZero"/>
        <c:auto val="1"/>
        <c:lblAlgn val="ctr"/>
        <c:lblOffset val="100"/>
        <c:noMultiLvlLbl val="0"/>
      </c:catAx>
      <c:valAx>
        <c:axId val="1226620704"/>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DO" sz="1050"/>
                  <a:t>Monto en RD$</a:t>
                </a:r>
              </a:p>
            </c:rich>
          </c:tx>
          <c:layout>
            <c:manualLayout>
              <c:xMode val="edge"/>
              <c:yMode val="edge"/>
              <c:x val="0.51753341149188847"/>
              <c:y val="0.9059757604907697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_(&quot;RD$&quot;* #,##0.00_);_(&quot;RD$&quot;* \(#,##0.00\);_(&quot;RD$&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tx1">
                    <a:lumMod val="65000"/>
                    <a:lumOff val="35000"/>
                  </a:schemeClr>
                </a:solidFill>
                <a:latin typeface="+mn-lt"/>
                <a:ea typeface="+mn-ea"/>
                <a:cs typeface="+mn-cs"/>
              </a:defRPr>
            </a:pPr>
            <a:endParaRPr lang="en-US"/>
          </a:p>
        </c:txPr>
        <c:crossAx val="1226633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b="1"/>
              <a:t>Acciones de Capacitación Culminadas por Tipo de Programación, Sector</a:t>
            </a:r>
            <a:r>
              <a:rPr lang="es-DO" sz="1200" b="1" baseline="0"/>
              <a:t> y</a:t>
            </a:r>
            <a:r>
              <a:rPr lang="es-DO" sz="1200" b="1"/>
              <a:t> Modalidad, 2do Trimestre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stacked"/>
        <c:varyColors val="0"/>
        <c:ser>
          <c:idx val="0"/>
          <c:order val="0"/>
          <c:tx>
            <c:strRef>
              <c:f>'Acciones Capacita q. Culminaron'!$C$9</c:f>
              <c:strCache>
                <c:ptCount val="1"/>
                <c:pt idx="0">
                  <c:v>Presencial</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9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'Acciones Capacita q. Culminaron'!$A$10:$B$19</c:f>
              <c:multiLvlStrCache>
                <c:ptCount val="10"/>
                <c:lvl>
                  <c:pt idx="0">
                    <c:v>Ministerio de Hacienda y Economía</c:v>
                  </c:pt>
                  <c:pt idx="1">
                    <c:v>Público</c:v>
                  </c:pt>
                  <c:pt idx="2">
                    <c:v>Privado</c:v>
                  </c:pt>
                  <c:pt idx="3">
                    <c:v>Público y Privado</c:v>
                  </c:pt>
                  <c:pt idx="4">
                    <c:v>Otros</c:v>
                  </c:pt>
                  <c:pt idx="5">
                    <c:v>Ministerio de Hacienda y Economía</c:v>
                  </c:pt>
                  <c:pt idx="6">
                    <c:v>Público</c:v>
                  </c:pt>
                  <c:pt idx="7">
                    <c:v>Privado</c:v>
                  </c:pt>
                  <c:pt idx="8">
                    <c:v>Público y Privado</c:v>
                  </c:pt>
                  <c:pt idx="9">
                    <c:v>Otros</c:v>
                  </c:pt>
                </c:lvl>
                <c:lvl>
                  <c:pt idx="0">
                    <c:v>Regular</c:v>
                  </c:pt>
                  <c:pt idx="5">
                    <c:v>Abierta</c:v>
                  </c:pt>
                </c:lvl>
              </c:multiLvlStrCache>
            </c:multiLvlStrRef>
          </c:cat>
          <c:val>
            <c:numRef>
              <c:f>'Acciones Capacita q. Culminaron'!$C$10:$C$19</c:f>
              <c:numCache>
                <c:formatCode>General</c:formatCode>
                <c:ptCount val="10"/>
                <c:pt idx="0">
                  <c:v>1</c:v>
                </c:pt>
                <c:pt idx="1">
                  <c:v>30</c:v>
                </c:pt>
                <c:pt idx="2">
                  <c:v>21</c:v>
                </c:pt>
                <c:pt idx="3">
                  <c:v>1</c:v>
                </c:pt>
                <c:pt idx="4">
                  <c:v>0</c:v>
                </c:pt>
                <c:pt idx="5">
                  <c:v>0</c:v>
                </c:pt>
                <c:pt idx="6">
                  <c:v>16</c:v>
                </c:pt>
                <c:pt idx="7">
                  <c:v>6</c:v>
                </c:pt>
                <c:pt idx="8">
                  <c:v>0</c:v>
                </c:pt>
                <c:pt idx="9">
                  <c:v>0</c:v>
                </c:pt>
              </c:numCache>
            </c:numRef>
          </c:val>
          <c:extLst>
            <c:ext xmlns:c16="http://schemas.microsoft.com/office/drawing/2014/chart" uri="{C3380CC4-5D6E-409C-BE32-E72D297353CC}">
              <c16:uniqueId val="{00000000-7E02-477D-A558-543070419BB5}"/>
            </c:ext>
          </c:extLst>
        </c:ser>
        <c:ser>
          <c:idx val="1"/>
          <c:order val="1"/>
          <c:tx>
            <c:strRef>
              <c:f>'Acciones Capacita q. Culminaron'!$D$9</c:f>
              <c:strCache>
                <c:ptCount val="1"/>
                <c:pt idx="0">
                  <c:v>Virtual</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'Acciones Capacita q. Culminaron'!$A$10:$B$19</c:f>
              <c:multiLvlStrCache>
                <c:ptCount val="10"/>
                <c:lvl>
                  <c:pt idx="0">
                    <c:v>Ministerio de Hacienda y Economía</c:v>
                  </c:pt>
                  <c:pt idx="1">
                    <c:v>Público</c:v>
                  </c:pt>
                  <c:pt idx="2">
                    <c:v>Privado</c:v>
                  </c:pt>
                  <c:pt idx="3">
                    <c:v>Público y Privado</c:v>
                  </c:pt>
                  <c:pt idx="4">
                    <c:v>Otros</c:v>
                  </c:pt>
                  <c:pt idx="5">
                    <c:v>Ministerio de Hacienda y Economía</c:v>
                  </c:pt>
                  <c:pt idx="6">
                    <c:v>Público</c:v>
                  </c:pt>
                  <c:pt idx="7">
                    <c:v>Privado</c:v>
                  </c:pt>
                  <c:pt idx="8">
                    <c:v>Público y Privado</c:v>
                  </c:pt>
                  <c:pt idx="9">
                    <c:v>Otros</c:v>
                  </c:pt>
                </c:lvl>
                <c:lvl>
                  <c:pt idx="0">
                    <c:v>Regular</c:v>
                  </c:pt>
                  <c:pt idx="5">
                    <c:v>Abierta</c:v>
                  </c:pt>
                </c:lvl>
              </c:multiLvlStrCache>
            </c:multiLvlStrRef>
          </c:cat>
          <c:val>
            <c:numRef>
              <c:f>'Acciones Capacita q. Culminaron'!$D$10:$D$19</c:f>
              <c:numCache>
                <c:formatCode>General</c:formatCode>
                <c:ptCount val="10"/>
                <c:pt idx="0">
                  <c:v>4</c:v>
                </c:pt>
                <c:pt idx="1">
                  <c:v>33</c:v>
                </c:pt>
                <c:pt idx="2">
                  <c:v>4</c:v>
                </c:pt>
                <c:pt idx="3">
                  <c:v>1</c:v>
                </c:pt>
                <c:pt idx="4">
                  <c:v>0</c:v>
                </c:pt>
                <c:pt idx="5">
                  <c:v>0</c:v>
                </c:pt>
                <c:pt idx="6">
                  <c:v>26</c:v>
                </c:pt>
                <c:pt idx="7">
                  <c:v>8</c:v>
                </c:pt>
                <c:pt idx="8">
                  <c:v>0</c:v>
                </c:pt>
                <c:pt idx="9">
                  <c:v>0</c:v>
                </c:pt>
              </c:numCache>
            </c:numRef>
          </c:val>
          <c:extLst>
            <c:ext xmlns:c16="http://schemas.microsoft.com/office/drawing/2014/chart" uri="{C3380CC4-5D6E-409C-BE32-E72D297353CC}">
              <c16:uniqueId val="{00000001-7E02-477D-A558-543070419BB5}"/>
            </c:ext>
          </c:extLst>
        </c:ser>
        <c:ser>
          <c:idx val="2"/>
          <c:order val="2"/>
          <c:tx>
            <c:strRef>
              <c:f>'Acciones Capacita q. Culminaron'!$E$9</c:f>
              <c:strCache>
                <c:ptCount val="1"/>
                <c:pt idx="0">
                  <c:v>Semipresencial</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'Acciones Capacita q. Culminaron'!$A$10:$B$19</c:f>
              <c:multiLvlStrCache>
                <c:ptCount val="10"/>
                <c:lvl>
                  <c:pt idx="0">
                    <c:v>Ministerio de Hacienda y Economía</c:v>
                  </c:pt>
                  <c:pt idx="1">
                    <c:v>Público</c:v>
                  </c:pt>
                  <c:pt idx="2">
                    <c:v>Privado</c:v>
                  </c:pt>
                  <c:pt idx="3">
                    <c:v>Público y Privado</c:v>
                  </c:pt>
                  <c:pt idx="4">
                    <c:v>Otros</c:v>
                  </c:pt>
                  <c:pt idx="5">
                    <c:v>Ministerio de Hacienda y Economía</c:v>
                  </c:pt>
                  <c:pt idx="6">
                    <c:v>Público</c:v>
                  </c:pt>
                  <c:pt idx="7">
                    <c:v>Privado</c:v>
                  </c:pt>
                  <c:pt idx="8">
                    <c:v>Público y Privado</c:v>
                  </c:pt>
                  <c:pt idx="9">
                    <c:v>Otros</c:v>
                  </c:pt>
                </c:lvl>
                <c:lvl>
                  <c:pt idx="0">
                    <c:v>Regular</c:v>
                  </c:pt>
                  <c:pt idx="5">
                    <c:v>Abierta</c:v>
                  </c:pt>
                </c:lvl>
              </c:multiLvlStrCache>
            </c:multiLvlStrRef>
          </c:cat>
          <c:val>
            <c:numRef>
              <c:f>'Acciones Capacita q. Culminaron'!$E$10:$E$19</c:f>
              <c:numCache>
                <c:formatCode>General</c:formatCode>
                <c:ptCount val="10"/>
                <c:pt idx="0">
                  <c:v>0</c:v>
                </c:pt>
                <c:pt idx="1">
                  <c:v>3</c:v>
                </c:pt>
                <c:pt idx="2">
                  <c:v>0</c:v>
                </c:pt>
                <c:pt idx="3">
                  <c:v>0</c:v>
                </c:pt>
                <c:pt idx="4">
                  <c:v>0</c:v>
                </c:pt>
                <c:pt idx="5">
                  <c:v>0</c:v>
                </c:pt>
                <c:pt idx="6">
                  <c:v>3</c:v>
                </c:pt>
                <c:pt idx="7">
                  <c:v>0</c:v>
                </c:pt>
                <c:pt idx="8">
                  <c:v>0</c:v>
                </c:pt>
                <c:pt idx="9">
                  <c:v>0</c:v>
                </c:pt>
              </c:numCache>
            </c:numRef>
          </c:val>
          <c:extLst>
            <c:ext xmlns:c16="http://schemas.microsoft.com/office/drawing/2014/chart" uri="{C3380CC4-5D6E-409C-BE32-E72D297353CC}">
              <c16:uniqueId val="{00000002-7E02-477D-A558-543070419BB5}"/>
            </c:ext>
          </c:extLst>
        </c:ser>
        <c:dLbls>
          <c:dLblPos val="ctr"/>
          <c:showLegendKey val="0"/>
          <c:showVal val="1"/>
          <c:showCatName val="0"/>
          <c:showSerName val="0"/>
          <c:showPercent val="0"/>
          <c:showBubbleSize val="0"/>
        </c:dLbls>
        <c:gapWidth val="150"/>
        <c:overlap val="100"/>
        <c:axId val="1316269856"/>
        <c:axId val="1316265056"/>
      </c:barChart>
      <c:catAx>
        <c:axId val="1316269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Gotham" pitchFamily="50" charset="0"/>
                <a:ea typeface="+mn-ea"/>
                <a:cs typeface="Gotham" pitchFamily="50" charset="0"/>
              </a:defRPr>
            </a:pPr>
            <a:endParaRPr lang="es-DO"/>
          </a:p>
        </c:txPr>
        <c:crossAx val="1316265056"/>
        <c:crosses val="autoZero"/>
        <c:auto val="1"/>
        <c:lblAlgn val="ctr"/>
        <c:lblOffset val="100"/>
        <c:noMultiLvlLbl val="0"/>
      </c:catAx>
      <c:valAx>
        <c:axId val="1316265056"/>
        <c:scaling>
          <c:orientation val="minMax"/>
        </c:scaling>
        <c:delete val="1"/>
        <c:axPos val="l"/>
        <c:numFmt formatCode="General" sourceLinked="1"/>
        <c:majorTickMark val="out"/>
        <c:minorTickMark val="none"/>
        <c:tickLblPos val="nextTo"/>
        <c:crossAx val="131626985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b="1"/>
              <a:t>Participantes Culminados por Tipo de Programación</a:t>
            </a:r>
            <a:r>
              <a:rPr lang="es-DO" sz="1200" b="1" baseline="0"/>
              <a:t> y</a:t>
            </a:r>
            <a:r>
              <a:rPr lang="es-DO" sz="1200" b="1"/>
              <a:t> Sector,  </a:t>
            </a:r>
            <a:r>
              <a:rPr lang="es-DO" sz="1200" b="1">
                <a:solidFill>
                  <a:schemeClr val="tx2">
                    <a:lumMod val="75000"/>
                    <a:lumOff val="25000"/>
                  </a:schemeClr>
                </a:solidFill>
              </a:rPr>
              <a:t>Modalidad Presencial</a:t>
            </a:r>
            <a:r>
              <a:rPr lang="es-DO" sz="1200" b="1"/>
              <a:t>. </a:t>
            </a:r>
            <a:r>
              <a:rPr lang="es-DO" sz="1200" b="1" i="0" u="none" strike="noStrike" baseline="0">
                <a:effectLst/>
              </a:rPr>
              <a:t>Acumulado al 2do Trimestre 2026</a:t>
            </a:r>
            <a:endParaRPr lang="es-DO"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1.9766394328106014E-2"/>
          <c:y val="0.14835417397972922"/>
          <c:w val="0.96046721134378799"/>
          <c:h val="0.43720384951881014"/>
        </c:manualLayout>
      </c:layout>
      <c:barChart>
        <c:barDir val="col"/>
        <c:grouping val="clustered"/>
        <c:varyColors val="0"/>
        <c:ser>
          <c:idx val="0"/>
          <c:order val="0"/>
          <c:tx>
            <c:strRef>
              <c:f>'Participantes que Culminaron'!$C$10</c:f>
              <c:strCache>
                <c:ptCount val="1"/>
                <c:pt idx="0">
                  <c:v>Masculino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'Participantes que Culminaron'!$A$11:$B$20</c15:sqref>
                  </c15:fullRef>
                </c:ext>
              </c:extLst>
              <c:f>('Participantes que Culminaron'!$A$11:$B$14,'Participantes que Culminaron'!$A$16:$B$20)</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('Participantes que Culminaron'!$C$11:$C$14,'Participantes que Culminaron'!$C$16:$C$19)</c15:sqref>
                  </c15:fullRef>
                </c:ext>
              </c:extLst>
              <c:f>('Participantes que Culminaron'!$C$11:$C$14,'Participantes que Culminaron'!$C$17:$C$19)</c:f>
              <c:numCache>
                <c:formatCode>#,##0</c:formatCode>
                <c:ptCount val="7"/>
                <c:pt idx="0">
                  <c:v>7</c:v>
                </c:pt>
                <c:pt idx="1">
                  <c:v>210</c:v>
                </c:pt>
                <c:pt idx="2">
                  <c:v>234</c:v>
                </c:pt>
                <c:pt idx="3">
                  <c:v>4</c:v>
                </c:pt>
                <c:pt idx="4">
                  <c:v>115</c:v>
                </c:pt>
                <c:pt idx="5">
                  <c:v>103</c:v>
                </c:pt>
                <c:pt idx="6">
                  <c:v>0</c:v>
                </c:pt>
              </c:numCache>
            </c:numRef>
          </c:val>
          <c:extLst>
            <c:ext xmlns:c16="http://schemas.microsoft.com/office/drawing/2014/chart" uri="{C3380CC4-5D6E-409C-BE32-E72D297353CC}">
              <c16:uniqueId val="{00000000-00AD-4697-B478-C9D18D41C067}"/>
            </c:ext>
          </c:extLst>
        </c:ser>
        <c:ser>
          <c:idx val="1"/>
          <c:order val="1"/>
          <c:tx>
            <c:strRef>
              <c:f>'Participantes que Culminaron'!$D$10</c:f>
              <c:strCache>
                <c:ptCount val="1"/>
                <c:pt idx="0">
                  <c:v>Femenino</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'Participantes que Culminaron'!$A$11:$B$20</c15:sqref>
                  </c15:fullRef>
                </c:ext>
              </c:extLst>
              <c:f>('Participantes que Culminaron'!$A$11:$B$14,'Participantes que Culminaron'!$A$16:$B$20)</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('Participantes que Culminaron'!$D$11:$D$14,'Participantes que Culminaron'!$D$16:$D$19)</c15:sqref>
                  </c15:fullRef>
                </c:ext>
              </c:extLst>
              <c:f>('Participantes que Culminaron'!$D$11:$D$14,'Participantes que Culminaron'!$D$17:$D$19)</c:f>
              <c:numCache>
                <c:formatCode>#,##0</c:formatCode>
                <c:ptCount val="7"/>
                <c:pt idx="0">
                  <c:v>4</c:v>
                </c:pt>
                <c:pt idx="1">
                  <c:v>447</c:v>
                </c:pt>
                <c:pt idx="2">
                  <c:v>264</c:v>
                </c:pt>
                <c:pt idx="3">
                  <c:v>14</c:v>
                </c:pt>
                <c:pt idx="4">
                  <c:v>270</c:v>
                </c:pt>
                <c:pt idx="5">
                  <c:v>75</c:v>
                </c:pt>
                <c:pt idx="6">
                  <c:v>0</c:v>
                </c:pt>
              </c:numCache>
            </c:numRef>
          </c:val>
          <c:extLst>
            <c:ext xmlns:c16="http://schemas.microsoft.com/office/drawing/2014/chart" uri="{C3380CC4-5D6E-409C-BE32-E72D297353CC}">
              <c16:uniqueId val="{00000001-00AD-4697-B478-C9D18D41C067}"/>
            </c:ext>
          </c:extLst>
        </c:ser>
        <c:dLbls>
          <c:dLblPos val="outEnd"/>
          <c:showLegendKey val="0"/>
          <c:showVal val="1"/>
          <c:showCatName val="0"/>
          <c:showSerName val="0"/>
          <c:showPercent val="0"/>
          <c:showBubbleSize val="0"/>
        </c:dLbls>
        <c:gapWidth val="75"/>
        <c:axId val="630259071"/>
        <c:axId val="630258111"/>
      </c:barChart>
      <c:catAx>
        <c:axId val="63025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DO"/>
          </a:p>
        </c:txPr>
        <c:crossAx val="630258111"/>
        <c:crosses val="autoZero"/>
        <c:auto val="1"/>
        <c:lblAlgn val="ctr"/>
        <c:lblOffset val="100"/>
        <c:noMultiLvlLbl val="0"/>
      </c:catAx>
      <c:valAx>
        <c:axId val="630258111"/>
        <c:scaling>
          <c:orientation val="minMax"/>
        </c:scaling>
        <c:delete val="1"/>
        <c:axPos val="l"/>
        <c:numFmt formatCode="#,##0" sourceLinked="1"/>
        <c:majorTickMark val="none"/>
        <c:minorTickMark val="none"/>
        <c:tickLblPos val="nextTo"/>
        <c:crossAx val="630259071"/>
        <c:crosses val="autoZero"/>
        <c:crossBetween val="between"/>
      </c:valAx>
      <c:spPr>
        <a:noFill/>
        <a:ln w="25400">
          <a:noFill/>
        </a:ln>
        <a:effectLst/>
      </c:spPr>
    </c:plotArea>
    <c:legend>
      <c:legendPos val="b"/>
      <c:layout>
        <c:manualLayout>
          <c:xMode val="edge"/>
          <c:yMode val="edge"/>
          <c:x val="0.40549505762321347"/>
          <c:y val="0.83444409448818901"/>
          <c:w val="0.19979155438708543"/>
          <c:h val="5.0000349956255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b="1"/>
              <a:t>Participantes Culminados por Tipo de Programación</a:t>
            </a:r>
            <a:r>
              <a:rPr lang="es-DO" sz="1200" b="1" baseline="0"/>
              <a:t> y</a:t>
            </a:r>
            <a:r>
              <a:rPr lang="es-DO" sz="1200" b="1"/>
              <a:t> Sector,  </a:t>
            </a:r>
            <a:r>
              <a:rPr lang="es-DO" sz="1200" b="1">
                <a:solidFill>
                  <a:schemeClr val="tx2">
                    <a:lumMod val="75000"/>
                    <a:lumOff val="25000"/>
                  </a:schemeClr>
                </a:solidFill>
              </a:rPr>
              <a:t>Modalidad Virtual</a:t>
            </a:r>
            <a:r>
              <a:rPr lang="es-DO" sz="1200" b="1"/>
              <a:t>.   </a:t>
            </a:r>
            <a:r>
              <a:rPr lang="es-DO" sz="1200" b="1" i="0" u="none" strike="noStrike" baseline="0">
                <a:effectLst/>
              </a:rPr>
              <a:t>Acumulado al 2do Trimestre 2026</a:t>
            </a:r>
            <a:endParaRPr lang="es-DO"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1.9766394328106014E-2"/>
          <c:y val="0.17060730007668859"/>
          <c:w val="0.96046721134378799"/>
          <c:h val="0.41184345247030146"/>
        </c:manualLayout>
      </c:layout>
      <c:barChart>
        <c:barDir val="col"/>
        <c:grouping val="clustered"/>
        <c:varyColors val="0"/>
        <c:ser>
          <c:idx val="0"/>
          <c:order val="0"/>
          <c:tx>
            <c:strRef>
              <c:f>'Participantes que Culminaron'!$F$10</c:f>
              <c:strCache>
                <c:ptCount val="1"/>
                <c:pt idx="0">
                  <c:v>Masculino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'Participantes que Culminaron'!$A$11:$B$20</c15:sqref>
                  </c15:fullRef>
                </c:ext>
              </c:extLst>
              <c:f>('Participantes que Culminaron'!$A$11:$B$14,'Participantes que Culminaron'!$A$16:$B$20)</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'Participantes que Culminaron'!$F$11:$F$19</c15:sqref>
                  </c15:fullRef>
                </c:ext>
              </c:extLst>
              <c:f>('Participantes que Culminaron'!$F$11:$F$14,'Participantes que Culminaron'!$F$16:$F$19)</c:f>
              <c:numCache>
                <c:formatCode>#,##0</c:formatCode>
                <c:ptCount val="8"/>
                <c:pt idx="0">
                  <c:v>144</c:v>
                </c:pt>
                <c:pt idx="1">
                  <c:v>237</c:v>
                </c:pt>
                <c:pt idx="2">
                  <c:v>50</c:v>
                </c:pt>
                <c:pt idx="3">
                  <c:v>10</c:v>
                </c:pt>
                <c:pt idx="4">
                  <c:v>0</c:v>
                </c:pt>
                <c:pt idx="5">
                  <c:v>348</c:v>
                </c:pt>
                <c:pt idx="6">
                  <c:v>151</c:v>
                </c:pt>
                <c:pt idx="7">
                  <c:v>0</c:v>
                </c:pt>
              </c:numCache>
            </c:numRef>
          </c:val>
          <c:extLst>
            <c:ext xmlns:c16="http://schemas.microsoft.com/office/drawing/2014/chart" uri="{C3380CC4-5D6E-409C-BE32-E72D297353CC}">
              <c16:uniqueId val="{00000000-732E-439F-9828-4991F569A1EB}"/>
            </c:ext>
          </c:extLst>
        </c:ser>
        <c:ser>
          <c:idx val="1"/>
          <c:order val="1"/>
          <c:tx>
            <c:strRef>
              <c:f>'Participantes que Culminaron'!$G$10</c:f>
              <c:strCache>
                <c:ptCount val="1"/>
                <c:pt idx="0">
                  <c:v>Femenino</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'Participantes que Culminaron'!$A$11:$B$20</c15:sqref>
                  </c15:fullRef>
                </c:ext>
              </c:extLst>
              <c:f>('Participantes que Culminaron'!$A$11:$B$14,'Participantes que Culminaron'!$A$16:$B$20)</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'Participantes que Culminaron'!$G$11:$G$19</c15:sqref>
                  </c15:fullRef>
                </c:ext>
              </c:extLst>
              <c:f>('Participantes que Culminaron'!$G$11:$G$14,'Participantes que Culminaron'!$G$16:$G$19)</c:f>
              <c:numCache>
                <c:formatCode>#,##0</c:formatCode>
                <c:ptCount val="8"/>
                <c:pt idx="0">
                  <c:v>295</c:v>
                </c:pt>
                <c:pt idx="1">
                  <c:v>516</c:v>
                </c:pt>
                <c:pt idx="2">
                  <c:v>68</c:v>
                </c:pt>
                <c:pt idx="3">
                  <c:v>30</c:v>
                </c:pt>
                <c:pt idx="4">
                  <c:v>0</c:v>
                </c:pt>
                <c:pt idx="5">
                  <c:v>665</c:v>
                </c:pt>
                <c:pt idx="6">
                  <c:v>101</c:v>
                </c:pt>
                <c:pt idx="7">
                  <c:v>0</c:v>
                </c:pt>
              </c:numCache>
            </c:numRef>
          </c:val>
          <c:extLst>
            <c:ext xmlns:c16="http://schemas.microsoft.com/office/drawing/2014/chart" uri="{C3380CC4-5D6E-409C-BE32-E72D297353CC}">
              <c16:uniqueId val="{00000001-732E-439F-9828-4991F569A1EB}"/>
            </c:ext>
          </c:extLst>
        </c:ser>
        <c:dLbls>
          <c:showLegendKey val="0"/>
          <c:showVal val="1"/>
          <c:showCatName val="0"/>
          <c:showSerName val="0"/>
          <c:showPercent val="0"/>
          <c:showBubbleSize val="0"/>
        </c:dLbls>
        <c:gapWidth val="75"/>
        <c:axId val="630259071"/>
        <c:axId val="630258111"/>
      </c:barChart>
      <c:catAx>
        <c:axId val="63025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DO"/>
          </a:p>
        </c:txPr>
        <c:crossAx val="630258111"/>
        <c:crosses val="autoZero"/>
        <c:auto val="1"/>
        <c:lblAlgn val="ctr"/>
        <c:lblOffset val="100"/>
        <c:noMultiLvlLbl val="0"/>
      </c:catAx>
      <c:valAx>
        <c:axId val="630258111"/>
        <c:scaling>
          <c:orientation val="minMax"/>
        </c:scaling>
        <c:delete val="1"/>
        <c:axPos val="l"/>
        <c:numFmt formatCode="#,##0" sourceLinked="1"/>
        <c:majorTickMark val="none"/>
        <c:minorTickMark val="none"/>
        <c:tickLblPos val="nextTo"/>
        <c:crossAx val="630259071"/>
        <c:crosses val="autoZero"/>
        <c:crossBetween val="between"/>
      </c:valAx>
      <c:spPr>
        <a:noFill/>
        <a:ln w="25400">
          <a:noFill/>
        </a:ln>
        <a:effectLst/>
      </c:spPr>
    </c:plotArea>
    <c:legend>
      <c:legendPos val="b"/>
      <c:layout>
        <c:manualLayout>
          <c:xMode val="edge"/>
          <c:yMode val="edge"/>
          <c:x val="0.39830727786753856"/>
          <c:y val="0.82614701431384152"/>
          <c:w val="0.19979155438708543"/>
          <c:h val="6.25873552013615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b="1"/>
              <a:t>Participantes Culminados por Tipo de Programación</a:t>
            </a:r>
            <a:r>
              <a:rPr lang="es-DO" sz="1200" b="1" baseline="0"/>
              <a:t> y</a:t>
            </a:r>
            <a:r>
              <a:rPr lang="es-DO" sz="1200" b="1"/>
              <a:t> Sector,  </a:t>
            </a:r>
            <a:r>
              <a:rPr lang="es-DO" sz="1200" b="1">
                <a:solidFill>
                  <a:schemeClr val="tx2">
                    <a:lumMod val="75000"/>
                    <a:lumOff val="25000"/>
                  </a:schemeClr>
                </a:solidFill>
              </a:rPr>
              <a:t>Modalidad Semipresencial</a:t>
            </a:r>
            <a:r>
              <a:rPr lang="es-DO" sz="1200" b="1"/>
              <a:t>.   </a:t>
            </a:r>
            <a:r>
              <a:rPr lang="es-DO" sz="1200" b="1" i="0" u="none" strike="noStrike" baseline="0">
                <a:effectLst/>
              </a:rPr>
              <a:t>Acumulado al 2do Trimestre 2026</a:t>
            </a:r>
            <a:endParaRPr lang="es-DO"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1.9766394328106014E-2"/>
          <c:y val="0.17060730007668859"/>
          <c:w val="0.96046721134378799"/>
          <c:h val="0.41184345247030146"/>
        </c:manualLayout>
      </c:layout>
      <c:barChart>
        <c:barDir val="col"/>
        <c:grouping val="clustered"/>
        <c:varyColors val="0"/>
        <c:ser>
          <c:idx val="0"/>
          <c:order val="0"/>
          <c:tx>
            <c:strRef>
              <c:f>'Participantes que Culminaron'!$I$10</c:f>
              <c:strCache>
                <c:ptCount val="1"/>
                <c:pt idx="0">
                  <c:v>Masculino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'Participantes que Culminaron'!$A$11:$B$20</c15:sqref>
                  </c15:fullRef>
                </c:ext>
              </c:extLst>
              <c:f>('Participantes que Culminaron'!$A$11:$B$14,'Participantes que Culminaron'!$A$16:$B$20)</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'Participantes que Culminaron'!$I$11:$I$19</c15:sqref>
                  </c15:fullRef>
                </c:ext>
              </c:extLst>
              <c:f>('Participantes que Culminaron'!$I$11:$I$14,'Participantes que Culminaron'!$I$16:$I$19)</c:f>
              <c:numCache>
                <c:formatCode>#,##0</c:formatCode>
                <c:ptCount val="8"/>
                <c:pt idx="0">
                  <c:v>0</c:v>
                </c:pt>
                <c:pt idx="1">
                  <c:v>25</c:v>
                </c:pt>
                <c:pt idx="2">
                  <c:v>0</c:v>
                </c:pt>
                <c:pt idx="3">
                  <c:v>0</c:v>
                </c:pt>
                <c:pt idx="4">
                  <c:v>0</c:v>
                </c:pt>
                <c:pt idx="5">
                  <c:v>30</c:v>
                </c:pt>
                <c:pt idx="6">
                  <c:v>0</c:v>
                </c:pt>
                <c:pt idx="7">
                  <c:v>0</c:v>
                </c:pt>
              </c:numCache>
            </c:numRef>
          </c:val>
          <c:extLst>
            <c:ext xmlns:c16="http://schemas.microsoft.com/office/drawing/2014/chart" uri="{C3380CC4-5D6E-409C-BE32-E72D297353CC}">
              <c16:uniqueId val="{00000000-B716-4C9D-9A61-440EA13130DE}"/>
            </c:ext>
          </c:extLst>
        </c:ser>
        <c:ser>
          <c:idx val="1"/>
          <c:order val="1"/>
          <c:tx>
            <c:strRef>
              <c:f>'Participantes que Culminaron'!$J$10</c:f>
              <c:strCache>
                <c:ptCount val="1"/>
                <c:pt idx="0">
                  <c:v>Femenino</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'Participantes que Culminaron'!$A$11:$B$20</c15:sqref>
                  </c15:fullRef>
                </c:ext>
              </c:extLst>
              <c:f>('Participantes que Culminaron'!$A$11:$B$14,'Participantes que Culminaron'!$A$16:$B$20)</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'Participantes que Culminaron'!$J$11:$J$19</c15:sqref>
                  </c15:fullRef>
                </c:ext>
              </c:extLst>
              <c:f>('Participantes que Culminaron'!$J$11:$J$14,'Participantes que Culminaron'!$J$16:$J$19)</c:f>
              <c:numCache>
                <c:formatCode>#,##0</c:formatCode>
                <c:ptCount val="8"/>
                <c:pt idx="0">
                  <c:v>0</c:v>
                </c:pt>
                <c:pt idx="1">
                  <c:v>51</c:v>
                </c:pt>
                <c:pt idx="2">
                  <c:v>0</c:v>
                </c:pt>
                <c:pt idx="3">
                  <c:v>0</c:v>
                </c:pt>
                <c:pt idx="4">
                  <c:v>0</c:v>
                </c:pt>
                <c:pt idx="5">
                  <c:v>36</c:v>
                </c:pt>
                <c:pt idx="6">
                  <c:v>0</c:v>
                </c:pt>
                <c:pt idx="7">
                  <c:v>0</c:v>
                </c:pt>
              </c:numCache>
            </c:numRef>
          </c:val>
          <c:extLst>
            <c:ext xmlns:c16="http://schemas.microsoft.com/office/drawing/2014/chart" uri="{C3380CC4-5D6E-409C-BE32-E72D297353CC}">
              <c16:uniqueId val="{00000001-B716-4C9D-9A61-440EA13130DE}"/>
            </c:ext>
          </c:extLst>
        </c:ser>
        <c:dLbls>
          <c:showLegendKey val="0"/>
          <c:showVal val="1"/>
          <c:showCatName val="0"/>
          <c:showSerName val="0"/>
          <c:showPercent val="0"/>
          <c:showBubbleSize val="0"/>
        </c:dLbls>
        <c:gapWidth val="75"/>
        <c:axId val="630259071"/>
        <c:axId val="630258111"/>
      </c:barChart>
      <c:catAx>
        <c:axId val="63025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DO"/>
          </a:p>
        </c:txPr>
        <c:crossAx val="630258111"/>
        <c:crosses val="autoZero"/>
        <c:auto val="1"/>
        <c:lblAlgn val="ctr"/>
        <c:lblOffset val="100"/>
        <c:noMultiLvlLbl val="0"/>
      </c:catAx>
      <c:valAx>
        <c:axId val="630258111"/>
        <c:scaling>
          <c:orientation val="minMax"/>
        </c:scaling>
        <c:delete val="1"/>
        <c:axPos val="l"/>
        <c:numFmt formatCode="#,##0" sourceLinked="1"/>
        <c:majorTickMark val="none"/>
        <c:minorTickMark val="none"/>
        <c:tickLblPos val="nextTo"/>
        <c:crossAx val="630259071"/>
        <c:crosses val="autoZero"/>
        <c:crossBetween val="between"/>
      </c:valAx>
      <c:spPr>
        <a:noFill/>
        <a:ln w="25400">
          <a:noFill/>
        </a:ln>
        <a:effectLst/>
      </c:spPr>
    </c:plotArea>
    <c:legend>
      <c:legendPos val="b"/>
      <c:layout>
        <c:manualLayout>
          <c:xMode val="edge"/>
          <c:yMode val="edge"/>
          <c:x val="0.39830727786753856"/>
          <c:y val="0.82614701431384152"/>
          <c:w val="0.19979155438708543"/>
          <c:h val="6.25873552013615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Egreso de Participantes en Acciones de Capacitación </a:t>
            </a:r>
          </a:p>
          <a:p>
            <a:pPr>
              <a:defRPr/>
            </a:pPr>
            <a:r>
              <a:rPr lang="en-US"/>
              <a:t>Acumulado al 2do Trimestre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'Egresados x Acción de Capacita'!$AA$137</c:f>
              <c:strCache>
                <c:ptCount val="1"/>
                <c:pt idx="0">
                  <c:v>Certificados por Aprobación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'Egresados x Acción de Capacita'!$Z$138:$Z$144</c:f>
              <c:strCache>
                <c:ptCount val="7"/>
                <c:pt idx="0">
                  <c:v>Curso: Básico de Técnicas Aduaneras</c:v>
                </c:pt>
                <c:pt idx="1">
                  <c:v>Diplomado: en Tributación</c:v>
                </c:pt>
                <c:pt idx="2">
                  <c:v>Diplomado: en Contabilidad Gubernamental</c:v>
                </c:pt>
                <c:pt idx="3">
                  <c:v>Diplomado: en  Planificación y Gestión de Proyectos de Inversión Pública del Estado</c:v>
                </c:pt>
                <c:pt idx="4">
                  <c:v>Diplomado: en Compras y Contrataciones Públicas Orientado a Resultados</c:v>
                </c:pt>
                <c:pt idx="5">
                  <c:v>Especialización: Técnica en Presupuesto Público</c:v>
                </c:pt>
                <c:pt idx="6">
                  <c:v>Especialización: Técnica en Tesorería</c:v>
                </c:pt>
              </c:strCache>
            </c:strRef>
          </c:cat>
          <c:val>
            <c:numRef>
              <c:f>'Egresados x Acción de Capacita'!$AA$138:$AA$144</c:f>
              <c:numCache>
                <c:formatCode>#,##0</c:formatCode>
                <c:ptCount val="7"/>
                <c:pt idx="0">
                  <c:v>303</c:v>
                </c:pt>
                <c:pt idx="1">
                  <c:v>34</c:v>
                </c:pt>
                <c:pt idx="2">
                  <c:v>80</c:v>
                </c:pt>
                <c:pt idx="3">
                  <c:v>47</c:v>
                </c:pt>
                <c:pt idx="4">
                  <c:v>65</c:v>
                </c:pt>
                <c:pt idx="5">
                  <c:v>24</c:v>
                </c:pt>
                <c:pt idx="6" formatCode="General">
                  <c:v>11</c:v>
                </c:pt>
              </c:numCache>
            </c:numRef>
          </c:val>
          <c:extLst>
            <c:ext xmlns:c16="http://schemas.microsoft.com/office/drawing/2014/chart" uri="{C3380CC4-5D6E-409C-BE32-E72D297353CC}">
              <c16:uniqueId val="{00000000-82ED-48B6-B387-9D1314A743F5}"/>
            </c:ext>
          </c:extLst>
        </c:ser>
        <c:dLbls>
          <c:showLegendKey val="0"/>
          <c:showVal val="0"/>
          <c:showCatName val="0"/>
          <c:showSerName val="0"/>
          <c:showPercent val="0"/>
          <c:showBubbleSize val="0"/>
        </c:dLbls>
        <c:gapWidth val="300"/>
        <c:axId val="490353311"/>
        <c:axId val="490357055"/>
        <c:extLst>
          <c:ext xmlns:c15="http://schemas.microsoft.com/office/drawing/2012/chart" uri="{02D57815-91ED-43cb-92C2-25804820EDAC}">
            <c15:filteredBarSeries>
              <c15:ser>
                <c:idx val="1"/>
                <c:order val="1"/>
                <c:tx>
                  <c:strRef>
                    <c:extLst>
                      <c:ext uri="{02D57815-91ED-43cb-92C2-25804820EDAC}">
                        <c15:formulaRef>
                          <c15:sqref>'Egresados x Acción de Capacita'!$AB$137</c15:sqref>
                        </c15:formulaRef>
                      </c:ext>
                    </c:extLst>
                    <c:strCache>
                      <c:ptCount val="1"/>
                    </c:strCache>
                  </c:strRef>
                </c:tx>
                <c:spPr>
                  <a:solidFill>
                    <a:schemeClr val="accent2"/>
                  </a:solidFill>
                  <a:ln>
                    <a:noFill/>
                  </a:ln>
                  <a:effectLst/>
                </c:spPr>
                <c:invertIfNegative val="0"/>
                <c:cat>
                  <c:strRef>
                    <c:extLst>
                      <c:ext uri="{02D57815-91ED-43cb-92C2-25804820EDAC}">
                        <c15:formulaRef>
                          <c15:sqref>'Egresados x Acción de Capacita'!$Z$138:$Z$144</c15:sqref>
                        </c15:formulaRef>
                      </c:ext>
                    </c:extLst>
                    <c:strCache>
                      <c:ptCount val="7"/>
                      <c:pt idx="0">
                        <c:v>Curso: Básico de Técnicas Aduaneras</c:v>
                      </c:pt>
                      <c:pt idx="1">
                        <c:v>Diplomado: en Tributación</c:v>
                      </c:pt>
                      <c:pt idx="2">
                        <c:v>Diplomado: en Contabilidad Gubernamental</c:v>
                      </c:pt>
                      <c:pt idx="3">
                        <c:v>Diplomado: en  Planificación y Gestión de Proyectos de Inversión Pública del Estado</c:v>
                      </c:pt>
                      <c:pt idx="4">
                        <c:v>Diplomado: en Compras y Contrataciones Públicas Orientado a Resultados</c:v>
                      </c:pt>
                      <c:pt idx="5">
                        <c:v>Especialización: Técnica en Presupuesto Público</c:v>
                      </c:pt>
                      <c:pt idx="6">
                        <c:v>Especialización: Técnica en Tesorería</c:v>
                      </c:pt>
                    </c:strCache>
                  </c:strRef>
                </c:cat>
                <c:val>
                  <c:numRef>
                    <c:extLst>
                      <c:ext uri="{02D57815-91ED-43cb-92C2-25804820EDAC}">
                        <c15:formulaRef>
                          <c15:sqref>'Egresados x Acción de Capacita'!$AB$138:$AB$144</c15:sqref>
                        </c15:formulaRef>
                      </c:ext>
                    </c:extLst>
                    <c:numCache>
                      <c:formatCode>General</c:formatCode>
                      <c:ptCount val="7"/>
                    </c:numCache>
                  </c:numRef>
                </c:val>
                <c:extLst>
                  <c:ext xmlns:c16="http://schemas.microsoft.com/office/drawing/2014/chart" uri="{C3380CC4-5D6E-409C-BE32-E72D297353CC}">
                    <c16:uniqueId val="{00000001-82ED-48B6-B387-9D1314A743F5}"/>
                  </c:ext>
                </c:extLst>
              </c15:ser>
            </c15:filteredBarSeries>
          </c:ext>
        </c:extLst>
      </c:barChart>
      <c:catAx>
        <c:axId val="49035331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Acción de Capacitación</a:t>
                </a:r>
              </a:p>
            </c:rich>
          </c:tx>
          <c:layout>
            <c:manualLayout>
              <c:xMode val="edge"/>
              <c:yMode val="edge"/>
              <c:x val="1.655172557603915E-2"/>
              <c:y val="0.316626103555237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357055"/>
        <c:crosses val="autoZero"/>
        <c:auto val="1"/>
        <c:lblAlgn val="ctr"/>
        <c:lblOffset val="100"/>
        <c:noMultiLvlLbl val="0"/>
      </c:catAx>
      <c:valAx>
        <c:axId val="490357055"/>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Egresados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3533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4623797025374"/>
          <c:y val="7.407407407407407E-2"/>
          <c:w val="0.62498709536307961"/>
          <c:h val="0.8416746864975212"/>
        </c:manualLayout>
      </c:layout>
      <c:barChart>
        <c:barDir val="bar"/>
        <c:grouping val="clustered"/>
        <c:varyColors val="0"/>
        <c:ser>
          <c:idx val="0"/>
          <c:order val="0"/>
          <c:spPr>
            <a:solidFill>
              <a:srgbClr val="1E497C"/>
            </a:solidFill>
            <a:ln>
              <a:noFill/>
            </a:ln>
            <a:effectLst>
              <a:innerShdw blurRad="114300">
                <a:schemeClr val="accent1"/>
              </a:innerShdw>
            </a:effectLst>
          </c:spPr>
          <c:invertIfNegative val="0"/>
          <c:dLbls>
            <c:dLbl>
              <c:idx val="0"/>
              <c:layout>
                <c:manualLayout>
                  <c:x val="-1.6440419947506561E-2"/>
                  <c:y val="2.7777777777777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FA-41F8-95FB-D84E7E9FED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Egreso!$I$27</c:f>
              <c:strCache>
                <c:ptCount val="1"/>
                <c:pt idx="0">
                  <c:v>Certificados por Aprobación</c:v>
                </c:pt>
              </c:strCache>
            </c:strRef>
          </c:cat>
          <c:val>
            <c:numRef>
              <c:f>Egreso!$J$27</c:f>
              <c:numCache>
                <c:formatCode>#,##0</c:formatCode>
                <c:ptCount val="1"/>
                <c:pt idx="0">
                  <c:v>564</c:v>
                </c:pt>
              </c:numCache>
            </c:numRef>
          </c:val>
          <c:extLst>
            <c:ext xmlns:c16="http://schemas.microsoft.com/office/drawing/2014/chart" uri="{C3380CC4-5D6E-409C-BE32-E72D297353CC}">
              <c16:uniqueId val="{00000001-8CFA-41F8-95FB-D84E7E9FEDE4}"/>
            </c:ext>
          </c:extLst>
        </c:ser>
        <c:dLbls>
          <c:showLegendKey val="0"/>
          <c:showVal val="0"/>
          <c:showCatName val="0"/>
          <c:showSerName val="0"/>
          <c:showPercent val="0"/>
          <c:showBubbleSize val="0"/>
        </c:dLbls>
        <c:gapWidth val="227"/>
        <c:overlap val="-48"/>
        <c:axId val="39103920"/>
        <c:axId val="39101840"/>
      </c:barChart>
      <c:catAx>
        <c:axId val="3910392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01840"/>
        <c:crosses val="autoZero"/>
        <c:auto val="1"/>
        <c:lblAlgn val="ctr"/>
        <c:lblOffset val="100"/>
        <c:noMultiLvlLbl val="0"/>
      </c:catAx>
      <c:valAx>
        <c:axId val="39101840"/>
        <c:scaling>
          <c:orientation val="minMax"/>
        </c:scaling>
        <c:delete val="1"/>
        <c:axPos val="b"/>
        <c:numFmt formatCode="#,##0" sourceLinked="1"/>
        <c:majorTickMark val="none"/>
        <c:minorTickMark val="none"/>
        <c:tickLblPos val="nextTo"/>
        <c:crossAx val="39103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49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Egreso!$I$26</c:f>
              <c:strCache>
                <c:ptCount val="1"/>
                <c:pt idx="0">
                  <c:v>Cantidad de Acciones de Capacitación</c:v>
                </c:pt>
              </c:strCache>
            </c:strRef>
          </c:cat>
          <c:val>
            <c:numRef>
              <c:f>Egreso!$J$26</c:f>
              <c:numCache>
                <c:formatCode>General</c:formatCode>
                <c:ptCount val="1"/>
                <c:pt idx="0">
                  <c:v>30</c:v>
                </c:pt>
              </c:numCache>
            </c:numRef>
          </c:val>
          <c:extLst>
            <c:ext xmlns:c16="http://schemas.microsoft.com/office/drawing/2014/chart" uri="{C3380CC4-5D6E-409C-BE32-E72D297353CC}">
              <c16:uniqueId val="{00000000-9DA0-4AE3-B52C-7551527BFFD9}"/>
            </c:ext>
          </c:extLst>
        </c:ser>
        <c:dLbls>
          <c:showLegendKey val="0"/>
          <c:showVal val="0"/>
          <c:showCatName val="0"/>
          <c:showSerName val="0"/>
          <c:showPercent val="0"/>
          <c:showBubbleSize val="0"/>
        </c:dLbls>
        <c:gapWidth val="219"/>
        <c:overlap val="-27"/>
        <c:axId val="32328560"/>
        <c:axId val="32329392"/>
      </c:barChart>
      <c:catAx>
        <c:axId val="3232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329392"/>
        <c:crosses val="autoZero"/>
        <c:auto val="1"/>
        <c:lblAlgn val="ctr"/>
        <c:lblOffset val="100"/>
        <c:noMultiLvlLbl val="0"/>
      </c:catAx>
      <c:valAx>
        <c:axId val="32329392"/>
        <c:scaling>
          <c:orientation val="minMax"/>
        </c:scaling>
        <c:delete val="1"/>
        <c:axPos val="l"/>
        <c:numFmt formatCode="General" sourceLinked="1"/>
        <c:majorTickMark val="none"/>
        <c:minorTickMark val="none"/>
        <c:tickLblPos val="nextTo"/>
        <c:crossAx val="32328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99504953326949"/>
          <c:y val="0.36412710478152821"/>
          <c:w val="0.26116728393022559"/>
          <c:h val="0.52842431987014971"/>
        </c:manualLayout>
      </c:layout>
      <c:pieChart>
        <c:varyColors val="1"/>
        <c:ser>
          <c:idx val="1"/>
          <c:order val="0"/>
          <c:tx>
            <c:strRef>
              <c:f>'Postulantes Beca Capacitación'!$C$14</c:f>
              <c:strCache>
                <c:ptCount val="1"/>
                <c:pt idx="0">
                  <c:v>Porcentaje</c:v>
                </c:pt>
              </c:strCache>
            </c:strRef>
          </c:tx>
          <c:dPt>
            <c:idx val="0"/>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70D2-47A2-A277-2FFA473F4338}"/>
              </c:ext>
            </c:extLst>
          </c:dPt>
          <c:dPt>
            <c:idx val="1"/>
            <c:bubble3D val="0"/>
            <c:spPr>
              <a:solidFill>
                <a:srgbClr val="1E497C"/>
              </a:solidFill>
              <a:ln w="19050">
                <a:solidFill>
                  <a:schemeClr val="lt1"/>
                </a:solidFill>
              </a:ln>
              <a:effectLst/>
            </c:spPr>
            <c:extLst>
              <c:ext xmlns:c16="http://schemas.microsoft.com/office/drawing/2014/chart" uri="{C3380CC4-5D6E-409C-BE32-E72D297353CC}">
                <c16:uniqueId val="{00000003-70D2-47A2-A277-2FFA473F4338}"/>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3-70D2-47A2-A277-2FFA473F4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'Postulantes Beca Capacitación'!$A$15:$A$16</c:f>
              <c:strCache>
                <c:ptCount val="2"/>
                <c:pt idx="0">
                  <c:v>Femenino</c:v>
                </c:pt>
                <c:pt idx="1">
                  <c:v>Masculino</c:v>
                </c:pt>
              </c:strCache>
            </c:strRef>
          </c:cat>
          <c:val>
            <c:numRef>
              <c:f>'Postulantes Beca Capacitación'!$C$15:$C$16</c:f>
              <c:numCache>
                <c:formatCode>0.00%</c:formatCode>
                <c:ptCount val="2"/>
                <c:pt idx="0">
                  <c:v>0.54</c:v>
                </c:pt>
                <c:pt idx="1">
                  <c:v>0.46</c:v>
                </c:pt>
              </c:numCache>
            </c:numRef>
          </c:val>
          <c:extLst>
            <c:ext xmlns:c16="http://schemas.microsoft.com/office/drawing/2014/chart" uri="{C3380CC4-5D6E-409C-BE32-E72D297353CC}">
              <c16:uniqueId val="{00000004-70D2-47A2-A277-2FFA473F4338}"/>
            </c:ext>
          </c:extLst>
        </c:ser>
        <c:ser>
          <c:idx val="0"/>
          <c:order val="1"/>
          <c:tx>
            <c:strRef>
              <c:f>'[1]Gráficas-2020'!$C$6</c:f>
              <c:strCache>
                <c:ptCount val="1"/>
                <c:pt idx="0">
                  <c:v>Porcentaje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70D2-47A2-A277-2FFA473F4338}"/>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8-70D2-47A2-A277-2FFA473F43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'[1]Gráficas-2020'!$A$7:$A$8</c:f>
              <c:strCache>
                <c:ptCount val="2"/>
                <c:pt idx="0">
                  <c:v>Femenino</c:v>
                </c:pt>
                <c:pt idx="1">
                  <c:v>Masculino</c:v>
                </c:pt>
              </c:strCache>
            </c:strRef>
          </c:cat>
          <c:val>
            <c:numRef>
              <c:f>'[1]Gráficas-2020'!$C$7:$C$8</c:f>
              <c:numCache>
                <c:formatCode>General</c:formatCode>
                <c:ptCount val="2"/>
                <c:pt idx="0">
                  <c:v>0.625</c:v>
                </c:pt>
                <c:pt idx="1">
                  <c:v>0.375</c:v>
                </c:pt>
              </c:numCache>
            </c:numRef>
          </c:val>
          <c:extLst>
            <c:ext xmlns:c16="http://schemas.microsoft.com/office/drawing/2014/chart" uri="{C3380CC4-5D6E-409C-BE32-E72D297353CC}">
              <c16:uniqueId val="{00000009-70D2-47A2-A277-2FFA473F433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838396783526928"/>
          <c:y val="0.46795214818388414"/>
          <c:w val="0.15888098836284359"/>
          <c:h val="0.275159033167068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0</xdr:row>
      <xdr:rowOff>0</xdr:rowOff>
    </xdr:from>
    <xdr:to>
      <xdr:col>9</xdr:col>
      <xdr:colOff>37370</xdr:colOff>
      <xdr:row>0</xdr:row>
      <xdr:rowOff>1158876</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5575" y="0"/>
          <a:ext cx="4428395" cy="11588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476250</xdr:colOff>
      <xdr:row>22</xdr:row>
      <xdr:rowOff>85725</xdr:rowOff>
    </xdr:from>
    <xdr:to>
      <xdr:col>11</xdr:col>
      <xdr:colOff>238125</xdr:colOff>
      <xdr:row>39</xdr:row>
      <xdr:rowOff>104775</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495300</xdr:colOff>
      <xdr:row>40</xdr:row>
      <xdr:rowOff>47625</xdr:rowOff>
    </xdr:from>
    <xdr:to>
      <xdr:col>11</xdr:col>
      <xdr:colOff>238125</xdr:colOff>
      <xdr:row>58</xdr:row>
      <xdr:rowOff>42863</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495300</xdr:colOff>
      <xdr:row>59</xdr:row>
      <xdr:rowOff>161926</xdr:rowOff>
    </xdr:from>
    <xdr:to>
      <xdr:col>11</xdr:col>
      <xdr:colOff>219075</xdr:colOff>
      <xdr:row>77</xdr:row>
      <xdr:rowOff>157164</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657225</xdr:colOff>
      <xdr:row>0</xdr:row>
      <xdr:rowOff>0</xdr:rowOff>
    </xdr:from>
    <xdr:to>
      <xdr:col>9</xdr:col>
      <xdr:colOff>64770</xdr:colOff>
      <xdr:row>0</xdr:row>
      <xdr:rowOff>1208424</xdr:rowOff>
    </xdr:to>
    <xdr:pic>
      <xdr:nvPicPr>
        <xdr:cNvPr id="5" name="Picture 1">
          <a:extLst>
            <a:ext uri="{FF2B5EF4-FFF2-40B4-BE49-F238E27FC236}">
              <a16:creationId xmlns:a16="http://schemas.microsoft.com/office/drawing/2014/main" id="{C7D737B6-6C7F-4528-8559-7D417FFFA8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81375" y="0"/>
          <a:ext cx="4208145" cy="12084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264583</xdr:colOff>
      <xdr:row>1</xdr:row>
      <xdr:rowOff>52917</xdr:rowOff>
    </xdr:from>
    <xdr:to>
      <xdr:col>9</xdr:col>
      <xdr:colOff>338667</xdr:colOff>
      <xdr:row>1</xdr:row>
      <xdr:rowOff>738717</xdr:rowOff>
    </xdr:to>
    <xdr:pic>
      <xdr:nvPicPr>
        <xdr:cNvPr id="2" name="Picture -767">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1183" y="129117"/>
          <a:ext cx="607484"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131</xdr:row>
      <xdr:rowOff>63500</xdr:rowOff>
    </xdr:from>
    <xdr:to>
      <xdr:col>18</xdr:col>
      <xdr:colOff>190500</xdr:colOff>
      <xdr:row>157</xdr:row>
      <xdr:rowOff>127000</xdr:rowOff>
    </xdr:to>
    <xdr:graphicFrame macro="">
      <xdr:nvGraphicFramePr>
        <xdr:cNvPr id="3" name="Gráfico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60960</xdr:colOff>
      <xdr:row>22</xdr:row>
      <xdr:rowOff>148590</xdr:rowOff>
    </xdr:from>
    <xdr:to>
      <xdr:col>5</xdr:col>
      <xdr:colOff>152400</xdr:colOff>
      <xdr:row>36</xdr:row>
      <xdr:rowOff>80010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655320</xdr:colOff>
      <xdr:row>23</xdr:row>
      <xdr:rowOff>11430</xdr:rowOff>
    </xdr:from>
    <xdr:to>
      <xdr:col>5</xdr:col>
      <xdr:colOff>3589020</xdr:colOff>
      <xdr:row>36</xdr:row>
      <xdr:rowOff>118110</xdr:rowOff>
    </xdr:to>
    <xdr:graphicFrame macro="">
      <xdr:nvGraphicFramePr>
        <xdr:cNvPr id="3" name="Gráfico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198783</xdr:colOff>
      <xdr:row>0</xdr:row>
      <xdr:rowOff>0</xdr:rowOff>
    </xdr:from>
    <xdr:to>
      <xdr:col>5</xdr:col>
      <xdr:colOff>2677933</xdr:colOff>
      <xdr:row>5</xdr:row>
      <xdr:rowOff>118930</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15548" y="0"/>
          <a:ext cx="5189220" cy="12122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127635</xdr:colOff>
      <xdr:row>60</xdr:row>
      <xdr:rowOff>127636</xdr:rowOff>
    </xdr:from>
    <xdr:to>
      <xdr:col>20</xdr:col>
      <xdr:colOff>166823</xdr:colOff>
      <xdr:row>60</xdr:row>
      <xdr:rowOff>182522</xdr:rowOff>
    </xdr:to>
    <xdr:sp macro="" textlink="">
      <xdr:nvSpPr>
        <xdr:cNvPr id="3" name="2 CuadroTexto">
          <a:extLst>
            <a:ext uri="{FF2B5EF4-FFF2-40B4-BE49-F238E27FC236}">
              <a16:creationId xmlns:a16="http://schemas.microsoft.com/office/drawing/2014/main" id="{00000000-0008-0000-0E00-000003000000}"/>
            </a:ext>
          </a:extLst>
        </xdr:cNvPr>
        <xdr:cNvSpPr txBox="1"/>
      </xdr:nvSpPr>
      <xdr:spPr>
        <a:xfrm>
          <a:off x="11186160" y="17120236"/>
          <a:ext cx="39188" cy="54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DO"/>
        </a:p>
      </xdr:txBody>
    </xdr:sp>
    <xdr:clientData/>
  </xdr:twoCellAnchor>
  <xdr:twoCellAnchor editAs="oneCell">
    <xdr:from>
      <xdr:col>5</xdr:col>
      <xdr:colOff>247650</xdr:colOff>
      <xdr:row>0</xdr:row>
      <xdr:rowOff>133350</xdr:rowOff>
    </xdr:from>
    <xdr:to>
      <xdr:col>15</xdr:col>
      <xdr:colOff>398145</xdr:colOff>
      <xdr:row>6</xdr:row>
      <xdr:rowOff>154959</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133350"/>
          <a:ext cx="5189220" cy="121223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381031</xdr:colOff>
      <xdr:row>8</xdr:row>
      <xdr:rowOff>188246</xdr:rowOff>
    </xdr:from>
    <xdr:to>
      <xdr:col>9</xdr:col>
      <xdr:colOff>662609</xdr:colOff>
      <xdr:row>19</xdr:row>
      <xdr:rowOff>107673</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129127</xdr:colOff>
      <xdr:row>20</xdr:row>
      <xdr:rowOff>124238</xdr:rowOff>
    </xdr:from>
    <xdr:to>
      <xdr:col>10</xdr:col>
      <xdr:colOff>516621</xdr:colOff>
      <xdr:row>43</xdr:row>
      <xdr:rowOff>8282</xdr:rowOff>
    </xdr:to>
    <xdr:graphicFrame macro="">
      <xdr:nvGraphicFramePr>
        <xdr:cNvPr id="3" name="Gráfico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133315</xdr:colOff>
      <xdr:row>44</xdr:row>
      <xdr:rowOff>78167</xdr:rowOff>
    </xdr:from>
    <xdr:to>
      <xdr:col>10</xdr:col>
      <xdr:colOff>482462</xdr:colOff>
      <xdr:row>55</xdr:row>
      <xdr:rowOff>61931</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177150</xdr:colOff>
      <xdr:row>56</xdr:row>
      <xdr:rowOff>16045</xdr:rowOff>
    </xdr:from>
    <xdr:to>
      <xdr:col>10</xdr:col>
      <xdr:colOff>506933</xdr:colOff>
      <xdr:row>67</xdr:row>
      <xdr:rowOff>74496</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207664</xdr:colOff>
      <xdr:row>70</xdr:row>
      <xdr:rowOff>154781</xdr:rowOff>
    </xdr:from>
    <xdr:to>
      <xdr:col>10</xdr:col>
      <xdr:colOff>518463</xdr:colOff>
      <xdr:row>82</xdr:row>
      <xdr:rowOff>47626</xdr:rowOff>
    </xdr:to>
    <xdr:graphicFrame macro="">
      <xdr:nvGraphicFramePr>
        <xdr:cNvPr id="6" name="Gráfico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63450</xdr:colOff>
      <xdr:row>85</xdr:row>
      <xdr:rowOff>30541</xdr:rowOff>
    </xdr:from>
    <xdr:to>
      <xdr:col>10</xdr:col>
      <xdr:colOff>371775</xdr:colOff>
      <xdr:row>98</xdr:row>
      <xdr:rowOff>166170</xdr:rowOff>
    </xdr:to>
    <xdr:graphicFrame macro="">
      <xdr:nvGraphicFramePr>
        <xdr:cNvPr id="7" name="Gráfico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497931</xdr:colOff>
      <xdr:row>9</xdr:row>
      <xdr:rowOff>15834</xdr:rowOff>
    </xdr:from>
    <xdr:to>
      <xdr:col>9</xdr:col>
      <xdr:colOff>512933</xdr:colOff>
      <xdr:row>11</xdr:row>
      <xdr:rowOff>41414</xdr:rowOff>
    </xdr:to>
    <xdr:sp macro="" textlink="">
      <xdr:nvSpPr>
        <xdr:cNvPr id="8" name="CuadroTexto 1">
          <a:extLst>
            <a:ext uri="{FF2B5EF4-FFF2-40B4-BE49-F238E27FC236}">
              <a16:creationId xmlns:a16="http://schemas.microsoft.com/office/drawing/2014/main" id="{00000000-0008-0000-0F00-000008000000}"/>
            </a:ext>
          </a:extLst>
        </xdr:cNvPr>
        <xdr:cNvSpPr txBox="1"/>
      </xdr:nvSpPr>
      <xdr:spPr>
        <a:xfrm>
          <a:off x="5289006" y="2330409"/>
          <a:ext cx="4129802" cy="44468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s-ES" sz="800" b="0" i="0" baseline="0">
              <a:effectLst/>
              <a:latin typeface="+mn-lt"/>
              <a:ea typeface="+mn-ea"/>
              <a:cs typeface="+mn-cs"/>
            </a:rPr>
            <a:t>Sexo de solicitantes de Becas</a:t>
          </a:r>
        </a:p>
        <a:p>
          <a:pPr algn="ctr" rtl="0"/>
          <a:r>
            <a:rPr lang="es-DO" sz="800" b="0" i="0" baseline="0">
              <a:effectLst/>
              <a:latin typeface="+mn-lt"/>
              <a:ea typeface="+mn-ea"/>
              <a:cs typeface="+mn-cs"/>
            </a:rPr>
            <a:t>Acumulada al 2do Trimestre  2026</a:t>
          </a:r>
        </a:p>
      </xdr:txBody>
    </xdr:sp>
    <xdr:clientData/>
  </xdr:twoCellAnchor>
  <xdr:twoCellAnchor editAs="oneCell">
    <xdr:from>
      <xdr:col>0</xdr:col>
      <xdr:colOff>3070412</xdr:colOff>
      <xdr:row>0</xdr:row>
      <xdr:rowOff>1</xdr:rowOff>
    </xdr:from>
    <xdr:to>
      <xdr:col>6</xdr:col>
      <xdr:colOff>600832</xdr:colOff>
      <xdr:row>2</xdr:row>
      <xdr:rowOff>235324</xdr:rowOff>
    </xdr:to>
    <xdr:pic>
      <xdr:nvPicPr>
        <xdr:cNvPr id="10" name="Picture 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70412" y="1"/>
          <a:ext cx="4377214" cy="1131794"/>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0.2875</cdr:x>
      <cdr:y>0.05954</cdr:y>
    </cdr:from>
    <cdr:to>
      <cdr:x>0.76875</cdr:x>
      <cdr:y>0.2627</cdr:y>
    </cdr:to>
    <cdr:sp macro="" textlink="">
      <cdr:nvSpPr>
        <cdr:cNvPr id="2" name="CuadroTexto 1"/>
        <cdr:cNvSpPr txBox="1"/>
      </cdr:nvSpPr>
      <cdr:spPr>
        <a:xfrm xmlns:a="http://schemas.openxmlformats.org/drawingml/2006/main">
          <a:off x="1314450" y="161925"/>
          <a:ext cx="2200275" cy="552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dr:relSizeAnchor xmlns:cdr="http://schemas.openxmlformats.org/drawingml/2006/chartDrawing">
    <cdr:from>
      <cdr:x>0.12455</cdr:x>
      <cdr:y>0.00493</cdr:y>
    </cdr:from>
    <cdr:to>
      <cdr:x>0.92038</cdr:x>
      <cdr:y>0.18512</cdr:y>
    </cdr:to>
    <cdr:sp macro="" textlink="">
      <cdr:nvSpPr>
        <cdr:cNvPr id="3" name="CuadroTexto 2"/>
        <cdr:cNvSpPr txBox="1"/>
      </cdr:nvSpPr>
      <cdr:spPr>
        <a:xfrm xmlns:a="http://schemas.openxmlformats.org/drawingml/2006/main">
          <a:off x="644223" y="17880"/>
          <a:ext cx="4116355" cy="653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DO" sz="800" b="0" i="0" baseline="0">
              <a:effectLst/>
              <a:latin typeface="+mn-lt"/>
              <a:ea typeface="+mn-ea"/>
              <a:cs typeface="+mn-cs"/>
            </a:rPr>
            <a:t>                                              </a:t>
          </a:r>
          <a:endParaRPr lang="es-ES" sz="800">
            <a:effectLst/>
          </a:endParaRPr>
        </a:p>
        <a:p xmlns:a="http://schemas.openxmlformats.org/drawingml/2006/main">
          <a:pPr algn="ctr"/>
          <a:r>
            <a:rPr lang="es-DO" sz="800" b="0"/>
            <a:t>Nivel académico y área profesional de los solicitantes</a:t>
          </a:r>
        </a:p>
        <a:p xmlns:a="http://schemas.openxmlformats.org/drawingml/2006/main">
          <a:pPr algn="ctr" rtl="0"/>
          <a:r>
            <a:rPr lang="es-DO" sz="800" b="0" i="0" baseline="0">
              <a:effectLst/>
              <a:latin typeface="+mn-lt"/>
              <a:ea typeface="+mn-ea"/>
              <a:cs typeface="+mn-cs"/>
            </a:rPr>
            <a:t>Acumulada al 2do Trimestre  2026</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0.00484</cdr:y>
    </cdr:from>
    <cdr:to>
      <cdr:x>1</cdr:x>
      <cdr:y>0.3273</cdr:y>
    </cdr:to>
    <cdr:sp macro="" textlink="">
      <cdr:nvSpPr>
        <cdr:cNvPr id="2" name="CuadroTexto 1"/>
        <cdr:cNvSpPr txBox="1"/>
      </cdr:nvSpPr>
      <cdr:spPr>
        <a:xfrm xmlns:a="http://schemas.openxmlformats.org/drawingml/2006/main">
          <a:off x="0" y="11206"/>
          <a:ext cx="5134058" cy="746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latin typeface="+mn-lt"/>
            </a:rPr>
            <a:t>Condición ocupacional y Sector laboral de procedencia de los Solicitantes</a:t>
          </a:r>
        </a:p>
        <a:p xmlns:a="http://schemas.openxmlformats.org/drawingml/2006/main">
          <a:pPr algn="ctr"/>
          <a:r>
            <a:rPr lang="es-DO" sz="800" baseline="0">
              <a:latin typeface="+mn-lt"/>
            </a:rPr>
            <a:t>Acumulada al 2do Trimestre  2026</a:t>
          </a:r>
        </a:p>
      </cdr:txBody>
    </cdr:sp>
  </cdr:relSizeAnchor>
</c:userShapes>
</file>

<file path=xl/drawings/drawing17.xml><?xml version="1.0" encoding="utf-8"?>
<c:userShapes xmlns:c="http://schemas.openxmlformats.org/drawingml/2006/chart">
  <cdr:relSizeAnchor xmlns:cdr="http://schemas.openxmlformats.org/drawingml/2006/chartDrawing">
    <cdr:from>
      <cdr:x>0.04892</cdr:x>
      <cdr:y>0.02142</cdr:y>
    </cdr:from>
    <cdr:to>
      <cdr:x>0.96026</cdr:x>
      <cdr:y>0.32202</cdr:y>
    </cdr:to>
    <cdr:sp macro="" textlink="">
      <cdr:nvSpPr>
        <cdr:cNvPr id="2" name="CuadroTexto 1"/>
        <cdr:cNvSpPr txBox="1"/>
      </cdr:nvSpPr>
      <cdr:spPr>
        <a:xfrm xmlns:a="http://schemas.openxmlformats.org/drawingml/2006/main">
          <a:off x="251551" y="51992"/>
          <a:ext cx="4686091" cy="729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latin typeface="+mn-lt"/>
            </a:rPr>
            <a:t>Cobertura de las Becas Recomendadas en las Acciones de Capacitación Ofertadas por el Centro                                                                                                                             Acumulada al 2do Trimestre  2026</a:t>
          </a:r>
        </a:p>
        <a:p xmlns:a="http://schemas.openxmlformats.org/drawingml/2006/main">
          <a:pPr algn="ctr"/>
          <a:endParaRPr lang="es-DO" sz="800" baseline="0">
            <a:latin typeface="+mn-l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0.05827</cdr:x>
      <cdr:y>0.01857</cdr:y>
    </cdr:from>
    <cdr:to>
      <cdr:x>0.92694</cdr:x>
      <cdr:y>0.33438</cdr:y>
    </cdr:to>
    <cdr:sp macro="" textlink="">
      <cdr:nvSpPr>
        <cdr:cNvPr id="2" name="CuadroTexto 1"/>
        <cdr:cNvSpPr txBox="1"/>
      </cdr:nvSpPr>
      <cdr:spPr>
        <a:xfrm xmlns:a="http://schemas.openxmlformats.org/drawingml/2006/main">
          <a:off x="298495" y="42913"/>
          <a:ext cx="4450191" cy="7299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effectLst/>
              <a:latin typeface="+mn-lt"/>
              <a:ea typeface="+mn-ea"/>
              <a:cs typeface="+mn-cs"/>
            </a:rPr>
            <a:t>Áreas temáticas de las Becas Recomendadas en las Acciones de Capacitación Ofertadas por el CAPGEFI</a:t>
          </a:r>
        </a:p>
        <a:p xmlns:a="http://schemas.openxmlformats.org/drawingml/2006/main">
          <a:pPr algn="ctr"/>
          <a:r>
            <a:rPr lang="es-DO" sz="800" baseline="0">
              <a:effectLst/>
              <a:latin typeface="+mn-lt"/>
              <a:ea typeface="+mn-ea"/>
              <a:cs typeface="+mn-cs"/>
            </a:rPr>
            <a:t>Acumulada al 2do Trimestre 2026</a:t>
          </a:r>
        </a:p>
      </cdr:txBody>
    </cdr:sp>
  </cdr:relSizeAnchor>
</c:userShapes>
</file>

<file path=xl/drawings/drawing19.xml><?xml version="1.0" encoding="utf-8"?>
<c:userShapes xmlns:c="http://schemas.openxmlformats.org/drawingml/2006/chart">
  <cdr:relSizeAnchor xmlns:cdr="http://schemas.openxmlformats.org/drawingml/2006/chartDrawing">
    <cdr:from>
      <cdr:x>0.09164</cdr:x>
      <cdr:y>0.01044</cdr:y>
    </cdr:from>
    <cdr:to>
      <cdr:x>0.98032</cdr:x>
      <cdr:y>0.31424</cdr:y>
    </cdr:to>
    <cdr:sp macro="" textlink="">
      <cdr:nvSpPr>
        <cdr:cNvPr id="2" name="CuadroTexto 1">
          <a:extLst xmlns:a="http://schemas.openxmlformats.org/drawingml/2006/main">
            <a:ext uri="{FF2B5EF4-FFF2-40B4-BE49-F238E27FC236}">
              <a16:creationId xmlns:a16="http://schemas.microsoft.com/office/drawing/2014/main" id="{C7818389-BB3C-4933-9FCD-DC2993452B1B}"/>
            </a:ext>
          </a:extLst>
        </cdr:cNvPr>
        <cdr:cNvSpPr txBox="1"/>
      </cdr:nvSpPr>
      <cdr:spPr>
        <a:xfrm xmlns:a="http://schemas.openxmlformats.org/drawingml/2006/main">
          <a:off x="471229" y="23618"/>
          <a:ext cx="4569826" cy="687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effectLst/>
              <a:latin typeface="+mn-lt"/>
              <a:ea typeface="+mn-ea"/>
              <a:cs typeface="+mn-cs"/>
            </a:rPr>
            <a:t>Becas recomendadas, por mes, en las acciones ofertadas por el Centro </a:t>
          </a:r>
        </a:p>
        <a:p xmlns:a="http://schemas.openxmlformats.org/drawingml/2006/main">
          <a:pPr algn="ctr"/>
          <a:r>
            <a:rPr lang="es-DO" sz="800" baseline="0">
              <a:effectLst/>
              <a:latin typeface="+mn-lt"/>
              <a:ea typeface="+mn-ea"/>
              <a:cs typeface="+mn-cs"/>
            </a:rPr>
            <a:t>Acumulada al 2do Trimestre 2026</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2</xdr:col>
      <xdr:colOff>109903</xdr:colOff>
      <xdr:row>0</xdr:row>
      <xdr:rowOff>21980</xdr:rowOff>
    </xdr:from>
    <xdr:to>
      <xdr:col>7</xdr:col>
      <xdr:colOff>582981</xdr:colOff>
      <xdr:row>0</xdr:row>
      <xdr:rowOff>1173447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4003" y="21980"/>
          <a:ext cx="4254503" cy="11514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119061</xdr:colOff>
      <xdr:row>13</xdr:row>
      <xdr:rowOff>17301</xdr:rowOff>
    </xdr:from>
    <xdr:to>
      <xdr:col>14</xdr:col>
      <xdr:colOff>1452561</xdr:colOff>
      <xdr:row>35</xdr:row>
      <xdr:rowOff>32124</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716455</xdr:colOff>
      <xdr:row>35</xdr:row>
      <xdr:rowOff>108857</xdr:rowOff>
    </xdr:from>
    <xdr:to>
      <xdr:col>14</xdr:col>
      <xdr:colOff>884466</xdr:colOff>
      <xdr:row>56</xdr:row>
      <xdr:rowOff>95403</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176892</xdr:colOff>
      <xdr:row>1</xdr:row>
      <xdr:rowOff>54428</xdr:rowOff>
    </xdr:from>
    <xdr:to>
      <xdr:col>13</xdr:col>
      <xdr:colOff>417535</xdr:colOff>
      <xdr:row>2</xdr:row>
      <xdr:rowOff>124865</xdr:rowOff>
    </xdr:to>
    <xdr:pic>
      <xdr:nvPicPr>
        <xdr:cNvPr id="5" name="Picture 1">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56321" y="244928"/>
          <a:ext cx="4377214" cy="11317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1148128</xdr:colOff>
      <xdr:row>0</xdr:row>
      <xdr:rowOff>0</xdr:rowOff>
    </xdr:from>
    <xdr:to>
      <xdr:col>4</xdr:col>
      <xdr:colOff>21006</xdr:colOff>
      <xdr:row>0</xdr:row>
      <xdr:rowOff>1151467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128" y="0"/>
          <a:ext cx="4254503" cy="11514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85725</xdr:colOff>
      <xdr:row>0</xdr:row>
      <xdr:rowOff>0</xdr:rowOff>
    </xdr:from>
    <xdr:to>
      <xdr:col>14</xdr:col>
      <xdr:colOff>89535</xdr:colOff>
      <xdr:row>0</xdr:row>
      <xdr:rowOff>1212234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0"/>
          <a:ext cx="5252085" cy="12122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1158240</xdr:colOff>
      <xdr:row>0</xdr:row>
      <xdr:rowOff>0</xdr:rowOff>
    </xdr:from>
    <xdr:to>
      <xdr:col>4</xdr:col>
      <xdr:colOff>38100</xdr:colOff>
      <xdr:row>2</xdr:row>
      <xdr:rowOff>107334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4100" y="0"/>
          <a:ext cx="5189220" cy="121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976375</xdr:colOff>
      <xdr:row>18</xdr:row>
      <xdr:rowOff>134159</xdr:rowOff>
    </xdr:from>
    <xdr:ext cx="5905500" cy="3123392"/>
    <xdr:graphicFrame macro="">
      <xdr:nvGraphicFramePr>
        <xdr:cNvPr id="2" name="Chart 1" descr="Chart 0">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1</xdr:col>
      <xdr:colOff>206826</xdr:colOff>
      <xdr:row>1</xdr:row>
      <xdr:rowOff>0</xdr:rowOff>
    </xdr:from>
    <xdr:to>
      <xdr:col>4</xdr:col>
      <xdr:colOff>976446</xdr:colOff>
      <xdr:row>2</xdr:row>
      <xdr:rowOff>188977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13855" y="195943"/>
          <a:ext cx="5189220" cy="12122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530225</xdr:colOff>
      <xdr:row>0</xdr:row>
      <xdr:rowOff>587375</xdr:rowOff>
    </xdr:from>
    <xdr:ext cx="657225" cy="579051"/>
    <xdr:pic>
      <xdr:nvPicPr>
        <xdr:cNvPr id="2" name="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48100" y="587375"/>
          <a:ext cx="657225" cy="57905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7</xdr:col>
      <xdr:colOff>1171575</xdr:colOff>
      <xdr:row>0</xdr:row>
      <xdr:rowOff>57150</xdr:rowOff>
    </xdr:from>
    <xdr:to>
      <xdr:col>8</xdr:col>
      <xdr:colOff>666750</xdr:colOff>
      <xdr:row>0</xdr:row>
      <xdr:rowOff>590550</xdr:rowOff>
    </xdr:to>
    <xdr:pic>
      <xdr:nvPicPr>
        <xdr:cNvPr id="2" name="Picture -767">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57150"/>
          <a:ext cx="838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21</xdr:row>
      <xdr:rowOff>73714</xdr:rowOff>
    </xdr:from>
    <xdr:to>
      <xdr:col>6</xdr:col>
      <xdr:colOff>654326</xdr:colOff>
      <xdr:row>39</xdr:row>
      <xdr:rowOff>107674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33132</xdr:colOff>
      <xdr:row>0</xdr:row>
      <xdr:rowOff>0</xdr:rowOff>
    </xdr:from>
    <xdr:to>
      <xdr:col>5</xdr:col>
      <xdr:colOff>346629</xdr:colOff>
      <xdr:row>0</xdr:row>
      <xdr:rowOff>1216044</xdr:rowOff>
    </xdr:to>
    <xdr:pic>
      <xdr:nvPicPr>
        <xdr:cNvPr id="3" name="Picture 1">
          <a:extLst>
            <a:ext uri="{FF2B5EF4-FFF2-40B4-BE49-F238E27FC236}">
              <a16:creationId xmlns:a16="http://schemas.microsoft.com/office/drawing/2014/main" id="{F959E7BF-8835-486E-AEC3-F04E3F7C7D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1284" y="0"/>
          <a:ext cx="4181475" cy="12160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pgefigovdo-my.sharepoint.com/Users/f.tejeda/Desktop/Archivo%20Becas/BECAS%202021/INFORME%20TRIMESTRAL/DETALLE%20(1ro)TRIMESTRAL%20DE%20BECAS%20(ENERO-MARZO)%202021%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er Trimestre 2021"/>
      <sheetName val="Gráficas-2020"/>
    </sheetNames>
    <sheetDataSet>
      <sheetData sheetId="0"/>
      <sheetData sheetId="1">
        <row r="6">
          <cell r="C6" t="str">
            <v>Porcentaje</v>
          </cell>
        </row>
        <row r="7">
          <cell r="A7" t="str">
            <v>Femenino</v>
          </cell>
          <cell r="C7">
            <v>0.625</v>
          </cell>
        </row>
        <row r="8">
          <cell r="A8" t="str">
            <v>Masculino</v>
          </cell>
          <cell r="C8">
            <v>0.375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3" displayName="Tabla3" ref="A14:C17" totalsRowCount="1" headerRowDxfId="37" dataDxfId="36" totalsRowCellStyle="Énfasis6">
  <tableColumns count="3">
    <tableColumn id="1" xr3:uid="{00000000-0010-0000-0000-000001000000}" name="Sexo" totalsRowLabel="Total" totalsRowDxfId="35" dataCellStyle="Énfasis6" totalsRowCellStyle="Énfasis6"/>
    <tableColumn id="2" xr3:uid="{00000000-0010-0000-0000-000002000000}" name="Cantidad" totalsRowFunction="sum" totalsRowDxfId="34" dataCellStyle="Énfasis6" totalsRowCellStyle="Énfasis6"/>
    <tableColumn id="3" xr3:uid="{00000000-0010-0000-0000-000003000000}" name="Porcentaje" totalsRowFunction="sum" totalsRowDxfId="33" dataCellStyle="Énfasis6" totalsRowCellStyle="Énfasis6">
      <calculatedColumnFormula>Tabla3[[#This Row],[Cantidad]]/Tabla3[[#Totals],[Cantidad]]</calculatedColumn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4" displayName="Tabla4" ref="A23:C43" totalsRowCount="1" headerRowDxfId="32" dataDxfId="31" totalsRowCellStyle="Énfasis6">
  <sortState xmlns:xlrd2="http://schemas.microsoft.com/office/spreadsheetml/2017/richdata2" ref="A24:C32">
    <sortCondition descending="1" ref="B23:B31"/>
  </sortState>
  <tableColumns count="3">
    <tableColumn id="1" xr3:uid="{00000000-0010-0000-0100-000001000000}" name="Nivel Académico" totalsRowLabel="Total" dataDxfId="30" totalsRowDxfId="29" dataCellStyle="Normal 5"/>
    <tableColumn id="2" xr3:uid="{00000000-0010-0000-0100-000002000000}" name="Cantidad" totalsRowFunction="sum" dataDxfId="28" totalsRowDxfId="27" dataCellStyle="Normal 5"/>
    <tableColumn id="3" xr3:uid="{00000000-0010-0000-0100-000003000000}" name="Porcentaje" totalsRowFunction="sum" dataDxfId="26" totalsRowDxfId="25" dataCellStyle="Porcentaje">
      <calculatedColumnFormula>Tabla4[[#This Row],[Cantidad]]/Tabla4[[#Totals],[Cantidad]]</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5" displayName="Tabla5" ref="A49:C53" totalsRowCount="1" headerRowDxfId="24" dataDxfId="23" totalsRowCellStyle="Énfasis6">
  <autoFilter ref="A49:C52" xr:uid="{00000000-0009-0000-0100-000003000000}"/>
  <sortState xmlns:xlrd2="http://schemas.microsoft.com/office/spreadsheetml/2017/richdata2" ref="A50:C52">
    <sortCondition ref="B47:B50"/>
  </sortState>
  <tableColumns count="3">
    <tableColumn id="1" xr3:uid="{00000000-0010-0000-0200-000001000000}" name="Institución / Trabajo" totalsRowLabel="Total" dataDxfId="22" totalsRowDxfId="21" dataCellStyle="Normal 5 2" totalsRowCellStyle="Normal 5 2"/>
    <tableColumn id="2" xr3:uid="{00000000-0010-0000-0200-000002000000}" name="Cantidad" totalsRowFunction="sum" dataDxfId="20" totalsRowDxfId="19" dataCellStyle="Normal 5 2" totalsRowCellStyle="Normal 5 2"/>
    <tableColumn id="3" xr3:uid="{00000000-0010-0000-0200-000003000000}" name="Porcentaje" totalsRowFunction="sum" dataDxfId="18" totalsRowDxfId="17" dataCellStyle="Normal 5 2" totalsRowCellStyle="Normal 5 2">
      <calculatedColumnFormula>Tabla5[[#This Row],[Cantidad]]/Tabla5[[#Totals],[Cantidad]]</calculatedColumnFormula>
    </tableColumn>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6" displayName="Tabla6" ref="A76:C79" totalsRowCount="1" headerRowDxfId="16" dataDxfId="15" totalsRowCellStyle="Énfasis6">
  <autoFilter ref="A76:C78" xr:uid="{00000000-0009-0000-0100-000004000000}"/>
  <sortState xmlns:xlrd2="http://schemas.microsoft.com/office/spreadsheetml/2017/richdata2" ref="A77:C81">
    <sortCondition descending="1" ref="B79:B84"/>
  </sortState>
  <tableColumns count="3">
    <tableColumn id="1" xr3:uid="{00000000-0010-0000-0300-000001000000}" name="Denominación de la Acción de Capacitación" totalsRowLabel="Total" dataDxfId="14" totalsRowDxfId="13" dataCellStyle="Énfasis6"/>
    <tableColumn id="2" xr3:uid="{00000000-0010-0000-0300-000002000000}" name="Cantidad" totalsRowFunction="sum" dataDxfId="12" totalsRowDxfId="11" dataCellStyle="Énfasis6">
      <calculatedColumnFormula>8+4+5</calculatedColumnFormula>
    </tableColumn>
    <tableColumn id="3" xr3:uid="{00000000-0010-0000-0300-000003000000}" name="Porcentaje" totalsRowFunction="sum" dataDxfId="10" totalsRowDxfId="9" dataCellStyle="Énfasis6">
      <calculatedColumnFormula>Tabla6[[#This Row],[Cantidad]]/Tabla6[[#Totals],[Cantidad]]</calculatedColumnFormula>
    </tableColumn>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2" displayName="Tabla2" ref="A61:C65" totalsRowShown="0" headerRowDxfId="8">
  <autoFilter ref="A61:C65" xr:uid="{00000000-0009-0000-0100-000005000000}"/>
  <sortState xmlns:xlrd2="http://schemas.microsoft.com/office/spreadsheetml/2017/richdata2" ref="A62:C66">
    <sortCondition ref="B64:B67"/>
  </sortState>
  <tableColumns count="3">
    <tableColumn id="1" xr3:uid="{00000000-0010-0000-0400-000001000000}" name="Recomendación porcentaje Becas"/>
    <tableColumn id="2" xr3:uid="{00000000-0010-0000-0400-000002000000}" name="Cantidad "/>
    <tableColumn id="3" xr3:uid="{00000000-0010-0000-0400-000003000000}" name="Porcentaje"/>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58" displayName="Tabla58" ref="A87:C101" totalsRowCount="1" headerRowDxfId="7" dataDxfId="6" totalsRowCellStyle="Énfasis6">
  <autoFilter ref="A87:C100" xr:uid="{00000000-0009-0000-0100-000006000000}"/>
  <sortState xmlns:xlrd2="http://schemas.microsoft.com/office/spreadsheetml/2017/richdata2" ref="A88:C92">
    <sortCondition descending="1" ref="B51:B60"/>
  </sortState>
  <tableColumns count="3">
    <tableColumn id="1" xr3:uid="{00000000-0010-0000-0500-000001000000}" name="Mes" totalsRowLabel="Total" dataDxfId="5" totalsRowDxfId="4" dataCellStyle="Bueno"/>
    <tableColumn id="2" xr3:uid="{00000000-0010-0000-0500-000002000000}" name="Cantidad" totalsRowFunction="sum" dataDxfId="3" totalsRowDxfId="2" dataCellStyle="Bueno"/>
    <tableColumn id="3" xr3:uid="{00000000-0010-0000-0500-000003000000}" name="Porcentaje" totalsRowFunction="sum" dataDxfId="1" totalsRowDxfId="0" dataCellStyle="Bueno">
      <calculatedColumnFormula>Tabla58[[#This Row],[Cantidad]]/Tabla58[[#Totals],[Cantidad]]</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view="pageBreakPreview" zoomScale="60" zoomScaleNormal="100" workbookViewId="0">
      <selection activeCell="B4" sqref="B4"/>
    </sheetView>
  </sheetViews>
  <sheetFormatPr baseColWidth="10" defaultColWidth="9.33203125" defaultRowHeight="12.75"/>
  <cols>
    <col min="1" max="1" width="19.83203125" style="6" customWidth="1"/>
    <col min="2" max="2" width="11.5" style="6" customWidth="1"/>
    <col min="3" max="4" width="12.6640625" style="6" customWidth="1"/>
    <col min="5" max="5" width="8" style="6" customWidth="1"/>
    <col min="6" max="6" width="4.6640625" style="6" customWidth="1"/>
    <col min="7" max="7" width="34.83203125" style="6" customWidth="1"/>
    <col min="8" max="8" width="4.6640625" style="6" customWidth="1"/>
    <col min="9" max="9" width="15.1640625" style="6" customWidth="1"/>
    <col min="10" max="10" width="3.33203125" style="6" customWidth="1"/>
    <col min="11" max="11" width="11.5" style="6" customWidth="1"/>
    <col min="12" max="12" width="12.6640625" style="6" customWidth="1"/>
    <col min="13" max="13" width="2.1640625" style="6" customWidth="1"/>
    <col min="14" max="14" width="15.1640625" style="6" customWidth="1"/>
    <col min="15" max="15" width="8" style="6" customWidth="1"/>
    <col min="16" max="16384" width="9.33203125" style="6"/>
  </cols>
  <sheetData>
    <row r="1" spans="1:15" ht="93" customHeight="1">
      <c r="A1" s="350"/>
      <c r="B1" s="350"/>
      <c r="C1" s="350"/>
      <c r="D1" s="350"/>
      <c r="E1" s="350"/>
      <c r="F1" s="350"/>
      <c r="G1" s="350"/>
      <c r="H1" s="350"/>
      <c r="I1" s="350"/>
      <c r="J1" s="350"/>
      <c r="K1" s="350"/>
      <c r="L1" s="350"/>
      <c r="M1" s="350"/>
      <c r="N1" s="350"/>
    </row>
    <row r="2" spans="1:15" ht="23.25" customHeight="1">
      <c r="A2" s="362" t="s">
        <v>598</v>
      </c>
      <c r="B2" s="362"/>
      <c r="C2" s="362"/>
      <c r="D2" s="362"/>
      <c r="E2" s="362"/>
      <c r="F2" s="362"/>
      <c r="G2" s="362"/>
      <c r="H2" s="362"/>
      <c r="I2" s="362"/>
      <c r="J2" s="362"/>
      <c r="K2" s="362"/>
      <c r="L2" s="362"/>
      <c r="M2" s="362"/>
      <c r="N2" s="362"/>
    </row>
    <row r="3" spans="1:15" ht="24" customHeight="1">
      <c r="A3" s="363" t="s">
        <v>599</v>
      </c>
      <c r="B3" s="363"/>
      <c r="C3" s="363"/>
      <c r="D3" s="363"/>
      <c r="E3" s="363"/>
      <c r="F3" s="363"/>
      <c r="G3" s="363"/>
      <c r="H3" s="363"/>
      <c r="I3" s="363"/>
      <c r="J3" s="363"/>
      <c r="K3" s="363"/>
      <c r="L3" s="363"/>
      <c r="M3" s="363"/>
      <c r="N3" s="363"/>
      <c r="O3" s="228"/>
    </row>
    <row r="4" spans="1:15" ht="40.5" customHeight="1">
      <c r="A4" s="228"/>
      <c r="B4" s="228"/>
      <c r="C4" s="228"/>
      <c r="D4" s="228"/>
      <c r="E4" s="228"/>
      <c r="F4" s="364"/>
      <c r="G4" s="364"/>
      <c r="H4" s="365" t="s">
        <v>600</v>
      </c>
      <c r="I4" s="365"/>
      <c r="J4" s="365"/>
      <c r="K4" s="365"/>
      <c r="L4" s="229">
        <v>46029</v>
      </c>
      <c r="M4" s="363" t="s">
        <v>601</v>
      </c>
      <c r="N4" s="363"/>
      <c r="O4" s="230"/>
    </row>
    <row r="5" spans="1:15" ht="33.6" customHeight="1">
      <c r="A5" s="366" t="s">
        <v>602</v>
      </c>
      <c r="B5" s="366"/>
      <c r="C5" s="366"/>
      <c r="D5" s="366"/>
      <c r="E5" s="366"/>
      <c r="F5" s="367" t="s">
        <v>0</v>
      </c>
      <c r="G5" s="367"/>
      <c r="H5" s="367"/>
      <c r="I5" s="367"/>
      <c r="J5" s="367"/>
      <c r="K5" s="367"/>
      <c r="L5" s="368" t="s">
        <v>603</v>
      </c>
      <c r="M5" s="368"/>
      <c r="N5" s="368"/>
      <c r="O5" s="231"/>
    </row>
    <row r="6" spans="1:15" ht="12" customHeight="1">
      <c r="A6" s="369" t="s">
        <v>604</v>
      </c>
      <c r="B6" s="371" t="s">
        <v>605</v>
      </c>
      <c r="C6" s="372"/>
      <c r="D6" s="373" t="s">
        <v>606</v>
      </c>
      <c r="E6" s="374"/>
      <c r="F6" s="375"/>
      <c r="G6" s="376" t="s">
        <v>607</v>
      </c>
      <c r="H6" s="377"/>
      <c r="I6" s="373" t="s">
        <v>605</v>
      </c>
      <c r="J6" s="374"/>
      <c r="K6" s="375"/>
      <c r="L6" s="380" t="s">
        <v>606</v>
      </c>
      <c r="M6" s="381"/>
      <c r="N6" s="382"/>
      <c r="O6" s="225"/>
    </row>
    <row r="7" spans="1:15" ht="12" customHeight="1">
      <c r="A7" s="370"/>
      <c r="B7" s="232" t="s">
        <v>608</v>
      </c>
      <c r="C7" s="232" t="s">
        <v>609</v>
      </c>
      <c r="D7" s="232" t="s">
        <v>608</v>
      </c>
      <c r="E7" s="383" t="s">
        <v>609</v>
      </c>
      <c r="F7" s="384"/>
      <c r="G7" s="378"/>
      <c r="H7" s="379"/>
      <c r="I7" s="232" t="s">
        <v>610</v>
      </c>
      <c r="J7" s="393" t="s">
        <v>611</v>
      </c>
      <c r="K7" s="394"/>
      <c r="L7" s="380" t="s">
        <v>610</v>
      </c>
      <c r="M7" s="382"/>
      <c r="N7" s="233" t="s">
        <v>611</v>
      </c>
      <c r="O7" s="225"/>
    </row>
    <row r="8" spans="1:15" ht="23.1" customHeight="1">
      <c r="A8" s="234"/>
      <c r="B8" s="131">
        <v>3</v>
      </c>
      <c r="C8" s="131">
        <v>1</v>
      </c>
      <c r="D8" s="131">
        <v>3</v>
      </c>
      <c r="E8" s="385">
        <v>1</v>
      </c>
      <c r="F8" s="386"/>
      <c r="G8" s="387" t="s">
        <v>612</v>
      </c>
      <c r="H8" s="388"/>
      <c r="I8" s="131">
        <v>4</v>
      </c>
      <c r="J8" s="385">
        <v>134</v>
      </c>
      <c r="K8" s="386"/>
      <c r="L8" s="385">
        <v>4</v>
      </c>
      <c r="M8" s="386"/>
      <c r="N8" s="131">
        <v>134</v>
      </c>
      <c r="O8" s="130"/>
    </row>
    <row r="9" spans="1:15" ht="24" customHeight="1">
      <c r="A9" s="234"/>
      <c r="B9" s="131">
        <v>8</v>
      </c>
      <c r="C9" s="131">
        <v>0</v>
      </c>
      <c r="D9" s="131">
        <v>7</v>
      </c>
      <c r="E9" s="385">
        <v>0</v>
      </c>
      <c r="F9" s="386"/>
      <c r="G9" s="387" t="s">
        <v>613</v>
      </c>
      <c r="H9" s="388"/>
      <c r="I9" s="131">
        <v>8</v>
      </c>
      <c r="J9" s="385">
        <v>160</v>
      </c>
      <c r="K9" s="386"/>
      <c r="L9" s="385">
        <v>7</v>
      </c>
      <c r="M9" s="386"/>
      <c r="N9" s="131">
        <v>154</v>
      </c>
      <c r="O9" s="130"/>
    </row>
    <row r="10" spans="1:15" ht="23.85" customHeight="1">
      <c r="A10" s="235" t="s">
        <v>610</v>
      </c>
      <c r="B10" s="236">
        <v>11</v>
      </c>
      <c r="C10" s="236">
        <v>1</v>
      </c>
      <c r="D10" s="236">
        <v>10</v>
      </c>
      <c r="E10" s="389">
        <v>1</v>
      </c>
      <c r="F10" s="390"/>
      <c r="G10" s="391"/>
      <c r="H10" s="392"/>
      <c r="I10" s="236">
        <v>12</v>
      </c>
      <c r="J10" s="389">
        <v>294</v>
      </c>
      <c r="K10" s="390"/>
      <c r="L10" s="389">
        <v>11</v>
      </c>
      <c r="M10" s="390"/>
      <c r="N10" s="236">
        <v>288</v>
      </c>
      <c r="O10" s="130"/>
    </row>
    <row r="11" spans="1:15" ht="11.45" customHeight="1">
      <c r="A11" s="369" t="s">
        <v>614</v>
      </c>
      <c r="B11" s="371" t="s">
        <v>605</v>
      </c>
      <c r="C11" s="372"/>
      <c r="D11" s="373" t="s">
        <v>606</v>
      </c>
      <c r="E11" s="374"/>
      <c r="F11" s="375"/>
      <c r="G11" s="376" t="s">
        <v>607</v>
      </c>
      <c r="H11" s="377"/>
      <c r="I11" s="373" t="s">
        <v>605</v>
      </c>
      <c r="J11" s="374"/>
      <c r="K11" s="375"/>
      <c r="L11" s="380" t="s">
        <v>606</v>
      </c>
      <c r="M11" s="381"/>
      <c r="N11" s="382"/>
      <c r="O11" s="225"/>
    </row>
    <row r="12" spans="1:15" ht="12" customHeight="1">
      <c r="A12" s="370"/>
      <c r="B12" s="232" t="s">
        <v>608</v>
      </c>
      <c r="C12" s="232" t="s">
        <v>609</v>
      </c>
      <c r="D12" s="232" t="s">
        <v>608</v>
      </c>
      <c r="E12" s="383" t="s">
        <v>609</v>
      </c>
      <c r="F12" s="384"/>
      <c r="G12" s="378"/>
      <c r="H12" s="379"/>
      <c r="I12" s="232" t="s">
        <v>610</v>
      </c>
      <c r="J12" s="393" t="s">
        <v>611</v>
      </c>
      <c r="K12" s="394"/>
      <c r="L12" s="380" t="s">
        <v>610</v>
      </c>
      <c r="M12" s="382"/>
      <c r="N12" s="233" t="s">
        <v>611</v>
      </c>
      <c r="O12" s="225"/>
    </row>
    <row r="13" spans="1:15" ht="35.1" customHeight="1">
      <c r="A13" s="237"/>
      <c r="B13" s="131">
        <v>1</v>
      </c>
      <c r="C13" s="131">
        <v>3</v>
      </c>
      <c r="D13" s="131">
        <v>1</v>
      </c>
      <c r="E13" s="385">
        <v>3</v>
      </c>
      <c r="F13" s="386"/>
      <c r="G13" s="395" t="s">
        <v>615</v>
      </c>
      <c r="H13" s="396"/>
      <c r="I13" s="131">
        <v>4</v>
      </c>
      <c r="J13" s="385">
        <v>50</v>
      </c>
      <c r="K13" s="386"/>
      <c r="L13" s="385">
        <v>4</v>
      </c>
      <c r="M13" s="386"/>
      <c r="N13" s="131">
        <v>50</v>
      </c>
      <c r="O13" s="228"/>
    </row>
    <row r="14" spans="1:15" ht="23.1" customHeight="1">
      <c r="A14" s="234"/>
      <c r="B14" s="131">
        <v>3</v>
      </c>
      <c r="C14" s="131">
        <v>0</v>
      </c>
      <c r="D14" s="131">
        <v>3</v>
      </c>
      <c r="E14" s="385">
        <v>0</v>
      </c>
      <c r="F14" s="386"/>
      <c r="G14" s="387" t="s">
        <v>612</v>
      </c>
      <c r="H14" s="388"/>
      <c r="I14" s="131">
        <v>3</v>
      </c>
      <c r="J14" s="385">
        <v>126</v>
      </c>
      <c r="K14" s="386"/>
      <c r="L14" s="385">
        <v>3</v>
      </c>
      <c r="M14" s="386"/>
      <c r="N14" s="131">
        <v>126</v>
      </c>
      <c r="O14" s="130"/>
    </row>
    <row r="15" spans="1:15" ht="23.1" customHeight="1">
      <c r="A15" s="234"/>
      <c r="B15" s="131">
        <v>9</v>
      </c>
      <c r="C15" s="131">
        <v>1</v>
      </c>
      <c r="D15" s="131">
        <v>8</v>
      </c>
      <c r="E15" s="385">
        <v>1</v>
      </c>
      <c r="F15" s="386"/>
      <c r="G15" s="387" t="s">
        <v>613</v>
      </c>
      <c r="H15" s="388"/>
      <c r="I15" s="131">
        <v>10</v>
      </c>
      <c r="J15" s="385">
        <v>460</v>
      </c>
      <c r="K15" s="386"/>
      <c r="L15" s="385">
        <v>9</v>
      </c>
      <c r="M15" s="386"/>
      <c r="N15" s="131">
        <v>440</v>
      </c>
      <c r="O15" s="130"/>
    </row>
    <row r="16" spans="1:15" ht="24.6" customHeight="1">
      <c r="A16" s="235" t="s">
        <v>610</v>
      </c>
      <c r="B16" s="236">
        <v>13</v>
      </c>
      <c r="C16" s="236">
        <v>4</v>
      </c>
      <c r="D16" s="236">
        <v>12</v>
      </c>
      <c r="E16" s="389">
        <v>4</v>
      </c>
      <c r="F16" s="390"/>
      <c r="G16" s="391"/>
      <c r="H16" s="392"/>
      <c r="I16" s="236">
        <v>17</v>
      </c>
      <c r="J16" s="389">
        <v>636</v>
      </c>
      <c r="K16" s="390"/>
      <c r="L16" s="389">
        <v>16</v>
      </c>
      <c r="M16" s="390"/>
      <c r="N16" s="236">
        <v>616</v>
      </c>
      <c r="O16" s="130"/>
    </row>
    <row r="17" spans="1:15" ht="11.45" customHeight="1">
      <c r="A17" s="369" t="s">
        <v>616</v>
      </c>
      <c r="B17" s="371" t="s">
        <v>605</v>
      </c>
      <c r="C17" s="372"/>
      <c r="D17" s="373" t="s">
        <v>606</v>
      </c>
      <c r="E17" s="374"/>
      <c r="F17" s="375"/>
      <c r="G17" s="376" t="s">
        <v>607</v>
      </c>
      <c r="H17" s="377"/>
      <c r="I17" s="373" t="s">
        <v>605</v>
      </c>
      <c r="J17" s="374"/>
      <c r="K17" s="375"/>
      <c r="L17" s="380" t="s">
        <v>606</v>
      </c>
      <c r="M17" s="381"/>
      <c r="N17" s="382"/>
      <c r="O17" s="225"/>
    </row>
    <row r="18" spans="1:15" ht="12" customHeight="1">
      <c r="A18" s="370"/>
      <c r="B18" s="232" t="s">
        <v>608</v>
      </c>
      <c r="C18" s="232" t="s">
        <v>609</v>
      </c>
      <c r="D18" s="232" t="s">
        <v>608</v>
      </c>
      <c r="E18" s="383" t="s">
        <v>609</v>
      </c>
      <c r="F18" s="384"/>
      <c r="G18" s="378"/>
      <c r="H18" s="379"/>
      <c r="I18" s="232" t="s">
        <v>610</v>
      </c>
      <c r="J18" s="393" t="s">
        <v>611</v>
      </c>
      <c r="K18" s="394"/>
      <c r="L18" s="380" t="s">
        <v>610</v>
      </c>
      <c r="M18" s="382"/>
      <c r="N18" s="233" t="s">
        <v>611</v>
      </c>
      <c r="O18" s="225"/>
    </row>
    <row r="19" spans="1:15" ht="33.950000000000003" customHeight="1">
      <c r="A19" s="237"/>
      <c r="B19" s="131">
        <v>0</v>
      </c>
      <c r="C19" s="131">
        <v>1</v>
      </c>
      <c r="D19" s="131">
        <v>0</v>
      </c>
      <c r="E19" s="385">
        <v>0</v>
      </c>
      <c r="F19" s="386"/>
      <c r="G19" s="395" t="s">
        <v>615</v>
      </c>
      <c r="H19" s="396"/>
      <c r="I19" s="131">
        <v>1</v>
      </c>
      <c r="J19" s="385">
        <v>8</v>
      </c>
      <c r="K19" s="386"/>
      <c r="L19" s="385">
        <v>0</v>
      </c>
      <c r="M19" s="386"/>
      <c r="N19" s="131">
        <v>0</v>
      </c>
      <c r="O19" s="228"/>
    </row>
    <row r="20" spans="1:15" ht="23.1" customHeight="1">
      <c r="A20" s="234"/>
      <c r="B20" s="131">
        <v>3</v>
      </c>
      <c r="C20" s="131">
        <v>1</v>
      </c>
      <c r="D20" s="131">
        <v>3</v>
      </c>
      <c r="E20" s="385">
        <v>1</v>
      </c>
      <c r="F20" s="386"/>
      <c r="G20" s="387" t="s">
        <v>612</v>
      </c>
      <c r="H20" s="388"/>
      <c r="I20" s="131">
        <v>4</v>
      </c>
      <c r="J20" s="385">
        <v>134</v>
      </c>
      <c r="K20" s="386"/>
      <c r="L20" s="385">
        <v>4</v>
      </c>
      <c r="M20" s="386"/>
      <c r="N20" s="131">
        <v>134</v>
      </c>
      <c r="O20" s="130"/>
    </row>
    <row r="21" spans="1:15" ht="24" customHeight="1">
      <c r="A21" s="234"/>
      <c r="B21" s="131">
        <v>6</v>
      </c>
      <c r="C21" s="131">
        <v>6</v>
      </c>
      <c r="D21" s="131">
        <v>6</v>
      </c>
      <c r="E21" s="385">
        <v>6</v>
      </c>
      <c r="F21" s="386"/>
      <c r="G21" s="387" t="s">
        <v>613</v>
      </c>
      <c r="H21" s="388"/>
      <c r="I21" s="131">
        <v>12</v>
      </c>
      <c r="J21" s="385">
        <v>325</v>
      </c>
      <c r="K21" s="386"/>
      <c r="L21" s="385">
        <v>12</v>
      </c>
      <c r="M21" s="386"/>
      <c r="N21" s="131">
        <v>325</v>
      </c>
      <c r="O21" s="130"/>
    </row>
    <row r="22" spans="1:15" ht="24" customHeight="1">
      <c r="A22" s="235" t="s">
        <v>610</v>
      </c>
      <c r="B22" s="236">
        <v>9</v>
      </c>
      <c r="C22" s="236">
        <v>8</v>
      </c>
      <c r="D22" s="236">
        <v>9</v>
      </c>
      <c r="E22" s="389">
        <v>7</v>
      </c>
      <c r="F22" s="390"/>
      <c r="G22" s="391"/>
      <c r="H22" s="392"/>
      <c r="I22" s="236">
        <v>17</v>
      </c>
      <c r="J22" s="389">
        <v>467</v>
      </c>
      <c r="K22" s="390"/>
      <c r="L22" s="389">
        <v>16</v>
      </c>
      <c r="M22" s="390"/>
      <c r="N22" s="236">
        <v>459</v>
      </c>
      <c r="O22" s="130"/>
    </row>
    <row r="23" spans="1:15" ht="12" customHeight="1">
      <c r="A23" s="369" t="s">
        <v>617</v>
      </c>
      <c r="B23" s="371" t="s">
        <v>605</v>
      </c>
      <c r="C23" s="372"/>
      <c r="D23" s="373" t="s">
        <v>606</v>
      </c>
      <c r="E23" s="374"/>
      <c r="F23" s="375"/>
      <c r="G23" s="376" t="s">
        <v>607</v>
      </c>
      <c r="H23" s="377"/>
      <c r="I23" s="373" t="s">
        <v>605</v>
      </c>
      <c r="J23" s="374"/>
      <c r="K23" s="375"/>
      <c r="L23" s="380" t="s">
        <v>606</v>
      </c>
      <c r="M23" s="381"/>
      <c r="N23" s="382"/>
    </row>
    <row r="24" spans="1:15" ht="12" customHeight="1">
      <c r="A24" s="370"/>
      <c r="B24" s="232" t="s">
        <v>608</v>
      </c>
      <c r="C24" s="232" t="s">
        <v>609</v>
      </c>
      <c r="D24" s="232" t="s">
        <v>608</v>
      </c>
      <c r="E24" s="380" t="s">
        <v>609</v>
      </c>
      <c r="F24" s="382"/>
      <c r="G24" s="378"/>
      <c r="H24" s="379"/>
      <c r="I24" s="232" t="s">
        <v>610</v>
      </c>
      <c r="J24" s="397" t="s">
        <v>611</v>
      </c>
      <c r="K24" s="398"/>
      <c r="L24" s="380" t="s">
        <v>610</v>
      </c>
      <c r="M24" s="382"/>
      <c r="N24" s="233" t="s">
        <v>611</v>
      </c>
    </row>
    <row r="25" spans="1:15" ht="33.950000000000003" customHeight="1">
      <c r="A25" s="237"/>
      <c r="B25" s="131">
        <v>0</v>
      </c>
      <c r="C25" s="131">
        <v>1</v>
      </c>
      <c r="D25" s="131">
        <v>0</v>
      </c>
      <c r="E25" s="385">
        <v>1</v>
      </c>
      <c r="F25" s="386"/>
      <c r="G25" s="395" t="s">
        <v>615</v>
      </c>
      <c r="H25" s="396"/>
      <c r="I25" s="131">
        <v>1</v>
      </c>
      <c r="J25" s="385">
        <v>2</v>
      </c>
      <c r="K25" s="386"/>
      <c r="L25" s="385">
        <v>1</v>
      </c>
      <c r="M25" s="386"/>
      <c r="N25" s="131">
        <v>2</v>
      </c>
    </row>
    <row r="26" spans="1:15" ht="24" customHeight="1">
      <c r="A26" s="234"/>
      <c r="B26" s="131">
        <v>3</v>
      </c>
      <c r="C26" s="131">
        <v>1</v>
      </c>
      <c r="D26" s="131">
        <v>3</v>
      </c>
      <c r="E26" s="385">
        <v>1</v>
      </c>
      <c r="F26" s="386"/>
      <c r="G26" s="387" t="s">
        <v>612</v>
      </c>
      <c r="H26" s="388"/>
      <c r="I26" s="131">
        <v>4</v>
      </c>
      <c r="J26" s="385">
        <v>134</v>
      </c>
      <c r="K26" s="386"/>
      <c r="L26" s="385">
        <v>4</v>
      </c>
      <c r="M26" s="386"/>
      <c r="N26" s="131">
        <v>134</v>
      </c>
    </row>
    <row r="27" spans="1:15" ht="23.1" customHeight="1">
      <c r="A27" s="234"/>
      <c r="B27" s="131">
        <v>2</v>
      </c>
      <c r="C27" s="131">
        <v>3</v>
      </c>
      <c r="D27" s="131">
        <v>2</v>
      </c>
      <c r="E27" s="385">
        <v>3</v>
      </c>
      <c r="F27" s="386"/>
      <c r="G27" s="387" t="s">
        <v>613</v>
      </c>
      <c r="H27" s="388"/>
      <c r="I27" s="131">
        <v>5</v>
      </c>
      <c r="J27" s="385">
        <v>111</v>
      </c>
      <c r="K27" s="386"/>
      <c r="L27" s="385">
        <v>5</v>
      </c>
      <c r="M27" s="386"/>
      <c r="N27" s="131">
        <v>111</v>
      </c>
    </row>
    <row r="28" spans="1:15" ht="23.45" customHeight="1">
      <c r="A28" s="235" t="s">
        <v>610</v>
      </c>
      <c r="B28" s="236">
        <v>5</v>
      </c>
      <c r="C28" s="236">
        <v>5</v>
      </c>
      <c r="D28" s="236">
        <v>5</v>
      </c>
      <c r="E28" s="389">
        <v>5</v>
      </c>
      <c r="F28" s="390"/>
      <c r="G28" s="391"/>
      <c r="H28" s="392"/>
      <c r="I28" s="236">
        <v>10</v>
      </c>
      <c r="J28" s="389">
        <v>247</v>
      </c>
      <c r="K28" s="390"/>
      <c r="L28" s="389">
        <v>10</v>
      </c>
      <c r="M28" s="390"/>
      <c r="N28" s="236">
        <v>247</v>
      </c>
    </row>
    <row r="29" spans="1:15" ht="12" customHeight="1">
      <c r="A29" s="369" t="s">
        <v>618</v>
      </c>
      <c r="B29" s="371" t="s">
        <v>605</v>
      </c>
      <c r="C29" s="372"/>
      <c r="D29" s="373" t="s">
        <v>606</v>
      </c>
      <c r="E29" s="374"/>
      <c r="F29" s="375"/>
      <c r="G29" s="376" t="s">
        <v>607</v>
      </c>
      <c r="H29" s="377"/>
      <c r="I29" s="373" t="s">
        <v>605</v>
      </c>
      <c r="J29" s="374"/>
      <c r="K29" s="375"/>
      <c r="L29" s="380" t="s">
        <v>606</v>
      </c>
      <c r="M29" s="381"/>
      <c r="N29" s="382"/>
    </row>
    <row r="30" spans="1:15" ht="12" customHeight="1">
      <c r="A30" s="370"/>
      <c r="B30" s="232" t="s">
        <v>608</v>
      </c>
      <c r="C30" s="232" t="s">
        <v>609</v>
      </c>
      <c r="D30" s="232" t="s">
        <v>608</v>
      </c>
      <c r="E30" s="380" t="s">
        <v>609</v>
      </c>
      <c r="F30" s="382"/>
      <c r="G30" s="378"/>
      <c r="H30" s="379"/>
      <c r="I30" s="232" t="s">
        <v>610</v>
      </c>
      <c r="J30" s="397" t="s">
        <v>611</v>
      </c>
      <c r="K30" s="398"/>
      <c r="L30" s="380" t="s">
        <v>610</v>
      </c>
      <c r="M30" s="382"/>
      <c r="N30" s="233" t="s">
        <v>611</v>
      </c>
    </row>
    <row r="31" spans="1:15" ht="23.1" customHeight="1">
      <c r="A31" s="234"/>
      <c r="B31" s="131">
        <v>0</v>
      </c>
      <c r="C31" s="131">
        <v>1</v>
      </c>
      <c r="D31" s="131">
        <v>0</v>
      </c>
      <c r="E31" s="385">
        <v>1</v>
      </c>
      <c r="F31" s="386"/>
      <c r="G31" s="387" t="s">
        <v>612</v>
      </c>
      <c r="H31" s="388"/>
      <c r="I31" s="131">
        <v>1</v>
      </c>
      <c r="J31" s="385">
        <v>8</v>
      </c>
      <c r="K31" s="386"/>
      <c r="L31" s="385">
        <v>1</v>
      </c>
      <c r="M31" s="386"/>
      <c r="N31" s="131">
        <v>8</v>
      </c>
    </row>
    <row r="32" spans="1:15" ht="23.1" customHeight="1">
      <c r="A32" s="234"/>
      <c r="B32" s="131">
        <v>10</v>
      </c>
      <c r="C32" s="131">
        <v>6</v>
      </c>
      <c r="D32" s="131">
        <v>9</v>
      </c>
      <c r="E32" s="385">
        <v>5</v>
      </c>
      <c r="F32" s="386"/>
      <c r="G32" s="387" t="s">
        <v>613</v>
      </c>
      <c r="H32" s="388"/>
      <c r="I32" s="131">
        <v>16</v>
      </c>
      <c r="J32" s="385">
        <v>349</v>
      </c>
      <c r="K32" s="386"/>
      <c r="L32" s="385">
        <v>14</v>
      </c>
      <c r="M32" s="386"/>
      <c r="N32" s="131">
        <v>277</v>
      </c>
    </row>
    <row r="33" spans="1:14" ht="23.45" customHeight="1">
      <c r="A33" s="235" t="s">
        <v>610</v>
      </c>
      <c r="B33" s="236">
        <v>10</v>
      </c>
      <c r="C33" s="236">
        <v>7</v>
      </c>
      <c r="D33" s="236">
        <v>9</v>
      </c>
      <c r="E33" s="389">
        <v>6</v>
      </c>
      <c r="F33" s="390"/>
      <c r="G33" s="391"/>
      <c r="H33" s="392"/>
      <c r="I33" s="236">
        <v>17</v>
      </c>
      <c r="J33" s="389">
        <v>357</v>
      </c>
      <c r="K33" s="390"/>
      <c r="L33" s="389">
        <v>15</v>
      </c>
      <c r="M33" s="390"/>
      <c r="N33" s="236">
        <v>285</v>
      </c>
    </row>
    <row r="34" spans="1:14" ht="12" customHeight="1">
      <c r="A34" s="369" t="s">
        <v>619</v>
      </c>
      <c r="B34" s="371" t="s">
        <v>605</v>
      </c>
      <c r="C34" s="372"/>
      <c r="D34" s="373" t="s">
        <v>606</v>
      </c>
      <c r="E34" s="374"/>
      <c r="F34" s="375"/>
      <c r="G34" s="376" t="s">
        <v>607</v>
      </c>
      <c r="H34" s="377"/>
      <c r="I34" s="373" t="s">
        <v>605</v>
      </c>
      <c r="J34" s="374"/>
      <c r="K34" s="375"/>
      <c r="L34" s="380" t="s">
        <v>606</v>
      </c>
      <c r="M34" s="381"/>
      <c r="N34" s="382"/>
    </row>
    <row r="35" spans="1:14" ht="12" customHeight="1">
      <c r="A35" s="370"/>
      <c r="B35" s="232" t="s">
        <v>608</v>
      </c>
      <c r="C35" s="232" t="s">
        <v>609</v>
      </c>
      <c r="D35" s="232" t="s">
        <v>608</v>
      </c>
      <c r="E35" s="380" t="s">
        <v>609</v>
      </c>
      <c r="F35" s="382"/>
      <c r="G35" s="378"/>
      <c r="H35" s="379"/>
      <c r="I35" s="232" t="s">
        <v>610</v>
      </c>
      <c r="J35" s="397" t="s">
        <v>611</v>
      </c>
      <c r="K35" s="398"/>
      <c r="L35" s="380" t="s">
        <v>610</v>
      </c>
      <c r="M35" s="382"/>
      <c r="N35" s="233" t="s">
        <v>611</v>
      </c>
    </row>
    <row r="36" spans="1:14" ht="23.1" customHeight="1">
      <c r="A36" s="234"/>
      <c r="B36" s="131">
        <v>2</v>
      </c>
      <c r="C36" s="131">
        <v>1</v>
      </c>
      <c r="D36" s="131">
        <v>2</v>
      </c>
      <c r="E36" s="385">
        <v>0</v>
      </c>
      <c r="F36" s="386"/>
      <c r="G36" s="387" t="s">
        <v>612</v>
      </c>
      <c r="H36" s="388"/>
      <c r="I36" s="131">
        <v>3</v>
      </c>
      <c r="J36" s="385">
        <v>126</v>
      </c>
      <c r="K36" s="386"/>
      <c r="L36" s="385">
        <v>2</v>
      </c>
      <c r="M36" s="386"/>
      <c r="N36" s="131">
        <v>16</v>
      </c>
    </row>
    <row r="37" spans="1:14" ht="23.1" customHeight="1">
      <c r="A37" s="234"/>
      <c r="B37" s="131">
        <v>2</v>
      </c>
      <c r="C37" s="131">
        <v>3</v>
      </c>
      <c r="D37" s="131">
        <v>0</v>
      </c>
      <c r="E37" s="385">
        <v>1</v>
      </c>
      <c r="F37" s="386"/>
      <c r="G37" s="387" t="s">
        <v>613</v>
      </c>
      <c r="H37" s="388"/>
      <c r="I37" s="131">
        <v>5</v>
      </c>
      <c r="J37" s="385">
        <v>108</v>
      </c>
      <c r="K37" s="386"/>
      <c r="L37" s="385">
        <v>1</v>
      </c>
      <c r="M37" s="386"/>
      <c r="N37" s="131">
        <v>2</v>
      </c>
    </row>
    <row r="38" spans="1:14" ht="24" customHeight="1">
      <c r="A38" s="235" t="s">
        <v>610</v>
      </c>
      <c r="B38" s="236">
        <v>4</v>
      </c>
      <c r="C38" s="236">
        <v>4</v>
      </c>
      <c r="D38" s="236">
        <v>2</v>
      </c>
      <c r="E38" s="389">
        <v>1</v>
      </c>
      <c r="F38" s="390"/>
      <c r="G38" s="391"/>
      <c r="H38" s="392"/>
      <c r="I38" s="236">
        <v>8</v>
      </c>
      <c r="J38" s="389">
        <v>234</v>
      </c>
      <c r="K38" s="390"/>
      <c r="L38" s="389">
        <v>3</v>
      </c>
      <c r="M38" s="390"/>
      <c r="N38" s="236">
        <v>18</v>
      </c>
    </row>
    <row r="39" spans="1:14" ht="23.85" customHeight="1">
      <c r="A39" s="238" t="s">
        <v>620</v>
      </c>
      <c r="B39" s="236">
        <v>52</v>
      </c>
      <c r="C39" s="236">
        <v>29</v>
      </c>
      <c r="D39" s="236">
        <v>47</v>
      </c>
      <c r="E39" s="389">
        <v>24</v>
      </c>
      <c r="F39" s="390"/>
      <c r="G39" s="391"/>
      <c r="H39" s="392"/>
      <c r="I39" s="236">
        <v>81</v>
      </c>
      <c r="J39" s="399">
        <v>2235</v>
      </c>
      <c r="K39" s="400"/>
      <c r="L39" s="389">
        <v>71</v>
      </c>
      <c r="M39" s="390"/>
      <c r="N39" s="239">
        <v>1913</v>
      </c>
    </row>
    <row r="40" spans="1:14">
      <c r="A40" s="224" t="s">
        <v>621</v>
      </c>
      <c r="B40" s="224"/>
      <c r="C40" s="224"/>
      <c r="D40" s="224"/>
      <c r="E40" s="224"/>
      <c r="F40" s="224"/>
      <c r="G40" s="224"/>
      <c r="H40" s="224"/>
    </row>
    <row r="41" spans="1:14">
      <c r="A41" s="5" t="s">
        <v>191</v>
      </c>
      <c r="B41" s="5"/>
      <c r="C41" s="5"/>
      <c r="D41" s="5"/>
      <c r="E41" s="5"/>
      <c r="F41" s="5"/>
      <c r="G41" s="5"/>
      <c r="H41" s="5"/>
    </row>
  </sheetData>
  <mergeCells count="151">
    <mergeCell ref="E36:F36"/>
    <mergeCell ref="G36:H36"/>
    <mergeCell ref="J36:K36"/>
    <mergeCell ref="L36:M36"/>
    <mergeCell ref="E33:F33"/>
    <mergeCell ref="G33:H33"/>
    <mergeCell ref="J33:K33"/>
    <mergeCell ref="L33:M33"/>
    <mergeCell ref="E39:F39"/>
    <mergeCell ref="G39:H39"/>
    <mergeCell ref="J39:K39"/>
    <mergeCell ref="L39:M39"/>
    <mergeCell ref="E37:F37"/>
    <mergeCell ref="G37:H37"/>
    <mergeCell ref="J37:K37"/>
    <mergeCell ref="L37:M37"/>
    <mergeCell ref="E38:F38"/>
    <mergeCell ref="G38:H38"/>
    <mergeCell ref="J38:K38"/>
    <mergeCell ref="L38:M38"/>
    <mergeCell ref="A34:A35"/>
    <mergeCell ref="B34:C34"/>
    <mergeCell ref="D34:F34"/>
    <mergeCell ref="G34:H35"/>
    <mergeCell ref="I34:K34"/>
    <mergeCell ref="L34:N34"/>
    <mergeCell ref="E31:F31"/>
    <mergeCell ref="G31:H31"/>
    <mergeCell ref="J31:K31"/>
    <mergeCell ref="L31:M31"/>
    <mergeCell ref="E32:F32"/>
    <mergeCell ref="G32:H32"/>
    <mergeCell ref="J32:K32"/>
    <mergeCell ref="L32:M32"/>
    <mergeCell ref="E35:F35"/>
    <mergeCell ref="J35:K35"/>
    <mergeCell ref="L35:M35"/>
    <mergeCell ref="A29:A30"/>
    <mergeCell ref="B29:C29"/>
    <mergeCell ref="D29:F29"/>
    <mergeCell ref="G29:H30"/>
    <mergeCell ref="I29:K29"/>
    <mergeCell ref="L29:N29"/>
    <mergeCell ref="E30:F30"/>
    <mergeCell ref="J30:K30"/>
    <mergeCell ref="L30:M30"/>
    <mergeCell ref="E27:F27"/>
    <mergeCell ref="G27:H27"/>
    <mergeCell ref="J27:K27"/>
    <mergeCell ref="L27:M27"/>
    <mergeCell ref="E28:F28"/>
    <mergeCell ref="G28:H28"/>
    <mergeCell ref="J28:K28"/>
    <mergeCell ref="L28:M28"/>
    <mergeCell ref="E25:F25"/>
    <mergeCell ref="G25:H25"/>
    <mergeCell ref="J25:K25"/>
    <mergeCell ref="L25:M25"/>
    <mergeCell ref="E26:F26"/>
    <mergeCell ref="G26:H26"/>
    <mergeCell ref="J26:K26"/>
    <mergeCell ref="L26:M26"/>
    <mergeCell ref="A23:A24"/>
    <mergeCell ref="B23:C23"/>
    <mergeCell ref="D23:F23"/>
    <mergeCell ref="G23:H24"/>
    <mergeCell ref="I23:K23"/>
    <mergeCell ref="L23:N23"/>
    <mergeCell ref="E24:F24"/>
    <mergeCell ref="J24:K24"/>
    <mergeCell ref="L24:M24"/>
    <mergeCell ref="E21:F21"/>
    <mergeCell ref="G21:H21"/>
    <mergeCell ref="J21:K21"/>
    <mergeCell ref="L21:M21"/>
    <mergeCell ref="E22:F22"/>
    <mergeCell ref="G22:H22"/>
    <mergeCell ref="J22:K22"/>
    <mergeCell ref="L22:M22"/>
    <mergeCell ref="E19:F19"/>
    <mergeCell ref="G19:H19"/>
    <mergeCell ref="J19:K19"/>
    <mergeCell ref="L19:M19"/>
    <mergeCell ref="E20:F20"/>
    <mergeCell ref="G20:H20"/>
    <mergeCell ref="J20:K20"/>
    <mergeCell ref="L20:M20"/>
    <mergeCell ref="A17:A18"/>
    <mergeCell ref="B17:C17"/>
    <mergeCell ref="D17:F17"/>
    <mergeCell ref="G17:H18"/>
    <mergeCell ref="I17:K17"/>
    <mergeCell ref="L17:N17"/>
    <mergeCell ref="E18:F18"/>
    <mergeCell ref="J18:K18"/>
    <mergeCell ref="L18:M18"/>
    <mergeCell ref="E15:F15"/>
    <mergeCell ref="G15:H15"/>
    <mergeCell ref="J15:K15"/>
    <mergeCell ref="L15:M15"/>
    <mergeCell ref="E16:F16"/>
    <mergeCell ref="G16:H16"/>
    <mergeCell ref="J16:K16"/>
    <mergeCell ref="L16:M16"/>
    <mergeCell ref="E13:F13"/>
    <mergeCell ref="G13:H13"/>
    <mergeCell ref="J13:K13"/>
    <mergeCell ref="L13:M13"/>
    <mergeCell ref="E14:F14"/>
    <mergeCell ref="G14:H14"/>
    <mergeCell ref="J14:K14"/>
    <mergeCell ref="L14:M14"/>
    <mergeCell ref="A11:A12"/>
    <mergeCell ref="B11:C11"/>
    <mergeCell ref="D11:F11"/>
    <mergeCell ref="G11:H12"/>
    <mergeCell ref="I11:K11"/>
    <mergeCell ref="L11:N11"/>
    <mergeCell ref="E12:F12"/>
    <mergeCell ref="J12:K12"/>
    <mergeCell ref="L12:M12"/>
    <mergeCell ref="E10:F10"/>
    <mergeCell ref="G10:H10"/>
    <mergeCell ref="J10:K10"/>
    <mergeCell ref="L10:M10"/>
    <mergeCell ref="J7:K7"/>
    <mergeCell ref="L7:M7"/>
    <mergeCell ref="E8:F8"/>
    <mergeCell ref="G8:H8"/>
    <mergeCell ref="J8:K8"/>
    <mergeCell ref="L8:M8"/>
    <mergeCell ref="A6:A7"/>
    <mergeCell ref="B6:C6"/>
    <mergeCell ref="D6:F6"/>
    <mergeCell ref="G6:H7"/>
    <mergeCell ref="I6:K6"/>
    <mergeCell ref="L6:N6"/>
    <mergeCell ref="E7:F7"/>
    <mergeCell ref="E9:F9"/>
    <mergeCell ref="G9:H9"/>
    <mergeCell ref="J9:K9"/>
    <mergeCell ref="L9:M9"/>
    <mergeCell ref="A1:N1"/>
    <mergeCell ref="A2:N2"/>
    <mergeCell ref="A3:N3"/>
    <mergeCell ref="F4:G4"/>
    <mergeCell ref="H4:K4"/>
    <mergeCell ref="M4:N4"/>
    <mergeCell ref="A5:E5"/>
    <mergeCell ref="F5:K5"/>
    <mergeCell ref="L5:N5"/>
  </mergeCells>
  <pageMargins left="0.7" right="0.7" top="0.75" bottom="0.75" header="0.3" footer="0.3"/>
  <pageSetup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9FCA-F2C8-4E09-A04B-84A58E9A143A}">
  <dimension ref="A1:W23"/>
  <sheetViews>
    <sheetView topLeftCell="A5" zoomScale="80" zoomScaleNormal="80" workbookViewId="0">
      <selection activeCell="N39" sqref="N39"/>
    </sheetView>
  </sheetViews>
  <sheetFormatPr baseColWidth="10" defaultRowHeight="15"/>
  <cols>
    <col min="1" max="1" width="19" style="321" customWidth="1"/>
    <col min="2" max="2" width="28.6640625" style="321" customWidth="1"/>
    <col min="3" max="11" width="12" style="321"/>
    <col min="12" max="12" width="17.1640625" style="321" customWidth="1"/>
    <col min="13" max="13" width="12" style="321"/>
    <col min="14" max="14" width="14.33203125" style="321" customWidth="1"/>
    <col min="15" max="18" width="12" style="321"/>
    <col min="19" max="19" width="16.83203125" style="321" customWidth="1"/>
    <col min="20" max="20" width="14.33203125" style="321" customWidth="1"/>
    <col min="21" max="21" width="22.33203125" style="321" customWidth="1"/>
    <col min="22" max="22" width="14.83203125" style="321" customWidth="1"/>
    <col min="23" max="16384" width="12" style="321"/>
  </cols>
  <sheetData>
    <row r="1" spans="1:23" ht="109.5" customHeight="1">
      <c r="A1" s="540"/>
      <c r="B1" s="540"/>
      <c r="C1" s="540"/>
      <c r="D1" s="540"/>
      <c r="E1" s="540"/>
      <c r="F1" s="540"/>
      <c r="G1" s="540"/>
      <c r="H1" s="540"/>
      <c r="I1" s="540"/>
      <c r="J1" s="540"/>
      <c r="K1" s="540"/>
      <c r="L1" s="540"/>
      <c r="M1" s="540"/>
      <c r="N1" s="540"/>
    </row>
    <row r="2" spans="1:23" ht="15" customHeight="1">
      <c r="A2" s="539" t="s">
        <v>35</v>
      </c>
      <c r="B2" s="539"/>
      <c r="C2" s="539"/>
      <c r="D2" s="539"/>
      <c r="E2" s="539"/>
      <c r="F2" s="539"/>
      <c r="G2" s="539"/>
      <c r="H2" s="539"/>
      <c r="I2" s="539"/>
      <c r="J2" s="539"/>
      <c r="K2" s="539"/>
      <c r="L2" s="539"/>
      <c r="M2" s="539"/>
      <c r="N2" s="539"/>
    </row>
    <row r="3" spans="1:23" ht="20.25" customHeight="1">
      <c r="A3" s="538" t="s">
        <v>36</v>
      </c>
      <c r="B3" s="538"/>
      <c r="C3" s="538"/>
      <c r="D3" s="538"/>
      <c r="E3" s="538"/>
      <c r="F3" s="538"/>
      <c r="G3" s="538"/>
      <c r="H3" s="538"/>
      <c r="I3" s="538"/>
      <c r="J3" s="538"/>
      <c r="K3" s="538"/>
      <c r="L3" s="538"/>
      <c r="M3" s="538"/>
      <c r="N3" s="538"/>
    </row>
    <row r="4" spans="1:23" ht="34.5" customHeight="1">
      <c r="A4" s="538" t="s">
        <v>100</v>
      </c>
      <c r="B4" s="538"/>
      <c r="C4" s="538"/>
      <c r="D4" s="538"/>
      <c r="E4" s="538"/>
      <c r="F4" s="538"/>
      <c r="G4" s="538"/>
      <c r="H4" s="538"/>
      <c r="I4" s="538"/>
      <c r="J4" s="538"/>
      <c r="K4" s="538"/>
      <c r="L4" s="538"/>
      <c r="M4" s="538"/>
      <c r="N4" s="538"/>
    </row>
    <row r="5" spans="1:23">
      <c r="A5" s="545" t="s">
        <v>1054</v>
      </c>
      <c r="B5" s="545"/>
      <c r="C5" s="545"/>
      <c r="D5" s="545"/>
      <c r="E5" s="545"/>
      <c r="F5" s="545"/>
      <c r="G5" s="545"/>
      <c r="H5" s="545"/>
      <c r="I5" s="545"/>
      <c r="J5" s="545"/>
      <c r="K5" s="545"/>
      <c r="L5" s="545"/>
      <c r="M5" s="545"/>
      <c r="N5" s="545"/>
    </row>
    <row r="6" spans="1:23" ht="79.5" customHeight="1">
      <c r="A6" s="544" t="s">
        <v>1056</v>
      </c>
      <c r="B6" s="544"/>
      <c r="C6" s="544"/>
      <c r="D6" s="544"/>
      <c r="E6" s="544"/>
      <c r="F6" s="544"/>
      <c r="G6" s="544"/>
      <c r="H6" s="544"/>
      <c r="I6" s="544"/>
      <c r="J6" s="544"/>
      <c r="K6" s="544"/>
      <c r="L6" s="544"/>
      <c r="M6" s="544"/>
      <c r="N6" s="544"/>
    </row>
    <row r="7" spans="1:23" ht="15" customHeight="1">
      <c r="A7" s="541" t="s">
        <v>519</v>
      </c>
      <c r="B7" s="541"/>
      <c r="C7" s="541"/>
      <c r="D7" s="541"/>
      <c r="E7" s="541"/>
      <c r="F7" s="541"/>
      <c r="G7" s="541"/>
      <c r="H7" s="541"/>
      <c r="I7" s="541"/>
      <c r="J7" s="541"/>
      <c r="K7" s="541"/>
      <c r="L7" s="541"/>
      <c r="M7" s="541"/>
      <c r="N7" s="541"/>
    </row>
    <row r="8" spans="1:23" ht="15.75" thickBot="1">
      <c r="A8" s="529" t="s">
        <v>1053</v>
      </c>
      <c r="B8" s="529"/>
      <c r="C8" s="529"/>
      <c r="D8" s="529"/>
      <c r="E8" s="529"/>
      <c r="F8" s="529"/>
      <c r="G8" s="529"/>
      <c r="H8" s="529"/>
      <c r="I8" s="529"/>
      <c r="J8" s="529"/>
      <c r="K8" s="529"/>
      <c r="L8" s="529"/>
      <c r="M8" s="529"/>
      <c r="N8" s="529"/>
    </row>
    <row r="9" spans="1:23" ht="15.75" thickBot="1">
      <c r="A9" s="530" t="s">
        <v>111</v>
      </c>
      <c r="B9" s="530" t="s">
        <v>45</v>
      </c>
      <c r="C9" s="532" t="s">
        <v>38</v>
      </c>
      <c r="D9" s="533"/>
      <c r="E9" s="534"/>
      <c r="F9" s="532" t="s">
        <v>39</v>
      </c>
      <c r="G9" s="533"/>
      <c r="H9" s="534"/>
      <c r="I9" s="532" t="s">
        <v>1050</v>
      </c>
      <c r="J9" s="533"/>
      <c r="K9" s="534"/>
      <c r="L9" s="535" t="s">
        <v>520</v>
      </c>
      <c r="M9" s="537" t="s">
        <v>474</v>
      </c>
      <c r="N9" s="537"/>
    </row>
    <row r="10" spans="1:23" ht="34.5" thickBot="1">
      <c r="A10" s="531"/>
      <c r="B10" s="531"/>
      <c r="C10" s="322" t="s">
        <v>14</v>
      </c>
      <c r="D10" s="322" t="s">
        <v>13</v>
      </c>
      <c r="E10" s="322" t="s">
        <v>521</v>
      </c>
      <c r="F10" s="322" t="s">
        <v>14</v>
      </c>
      <c r="G10" s="322" t="s">
        <v>13</v>
      </c>
      <c r="H10" s="322" t="s">
        <v>522</v>
      </c>
      <c r="I10" s="322" t="s">
        <v>14</v>
      </c>
      <c r="J10" s="322" t="s">
        <v>13</v>
      </c>
      <c r="K10" s="322" t="s">
        <v>1051</v>
      </c>
      <c r="L10" s="536"/>
      <c r="M10" s="323" t="s">
        <v>49</v>
      </c>
      <c r="N10" s="323" t="s">
        <v>50</v>
      </c>
      <c r="S10" s="543" t="s">
        <v>1055</v>
      </c>
      <c r="T10" s="543"/>
      <c r="U10" s="543"/>
      <c r="V10" s="543"/>
    </row>
    <row r="11" spans="1:23" ht="23.25" thickBot="1">
      <c r="A11" s="523" t="s">
        <v>40</v>
      </c>
      <c r="B11" s="324" t="s">
        <v>185</v>
      </c>
      <c r="C11" s="332">
        <v>7</v>
      </c>
      <c r="D11" s="332">
        <v>4</v>
      </c>
      <c r="E11" s="333">
        <f>+C11+D11</f>
        <v>11</v>
      </c>
      <c r="F11" s="332">
        <v>144</v>
      </c>
      <c r="G11" s="332">
        <v>295</v>
      </c>
      <c r="H11" s="333">
        <f t="shared" ref="H11:H19" si="0">+F11+G11</f>
        <v>439</v>
      </c>
      <c r="I11" s="332">
        <v>0</v>
      </c>
      <c r="J11" s="332">
        <v>0</v>
      </c>
      <c r="K11" s="333">
        <f t="shared" ref="K11:K19" si="1">+I11+J11</f>
        <v>0</v>
      </c>
      <c r="L11" s="334">
        <f>+H11+E11+K11</f>
        <v>450</v>
      </c>
      <c r="M11" s="335">
        <f>10+438</f>
        <v>448</v>
      </c>
      <c r="N11" s="335">
        <f>1+1</f>
        <v>2</v>
      </c>
      <c r="S11" s="43" t="s">
        <v>108</v>
      </c>
      <c r="T11" s="43" t="s">
        <v>46</v>
      </c>
      <c r="U11" s="43" t="s">
        <v>109</v>
      </c>
      <c r="V11" s="43" t="s">
        <v>106</v>
      </c>
    </row>
    <row r="12" spans="1:23" ht="15.75" thickBot="1">
      <c r="A12" s="524"/>
      <c r="B12" s="325" t="s">
        <v>47</v>
      </c>
      <c r="C12" s="333">
        <v>210</v>
      </c>
      <c r="D12" s="333">
        <v>447</v>
      </c>
      <c r="E12" s="333">
        <f t="shared" ref="E12:E13" si="2">+C12+D12</f>
        <v>657</v>
      </c>
      <c r="F12" s="333">
        <v>237</v>
      </c>
      <c r="G12" s="333">
        <v>516</v>
      </c>
      <c r="H12" s="333">
        <f t="shared" si="0"/>
        <v>753</v>
      </c>
      <c r="I12" s="333">
        <v>25</v>
      </c>
      <c r="J12" s="333">
        <v>51</v>
      </c>
      <c r="K12" s="333">
        <f t="shared" si="1"/>
        <v>76</v>
      </c>
      <c r="L12" s="334">
        <f t="shared" ref="L12:L14" si="3">+H12+E12+K12</f>
        <v>1486</v>
      </c>
      <c r="M12" s="335">
        <f>516+555+55</f>
        <v>1126</v>
      </c>
      <c r="N12" s="335">
        <f>141+198+21</f>
        <v>360</v>
      </c>
      <c r="S12" s="74">
        <f>L12+L17</f>
        <v>2950</v>
      </c>
      <c r="T12" s="74">
        <f>L13+L18</f>
        <v>1046</v>
      </c>
      <c r="U12" s="74">
        <f>L14+L19</f>
        <v>58</v>
      </c>
      <c r="V12" s="74">
        <f>L11+L16</f>
        <v>450</v>
      </c>
    </row>
    <row r="13" spans="1:23" ht="15.75" thickBot="1">
      <c r="A13" s="524"/>
      <c r="B13" s="325" t="s">
        <v>46</v>
      </c>
      <c r="C13" s="333">
        <v>234</v>
      </c>
      <c r="D13" s="333">
        <v>264</v>
      </c>
      <c r="E13" s="333">
        <f t="shared" si="2"/>
        <v>498</v>
      </c>
      <c r="F13" s="333">
        <v>50</v>
      </c>
      <c r="G13" s="333">
        <v>68</v>
      </c>
      <c r="H13" s="333">
        <f t="shared" si="0"/>
        <v>118</v>
      </c>
      <c r="I13" s="333">
        <v>0</v>
      </c>
      <c r="J13" s="333">
        <v>0</v>
      </c>
      <c r="K13" s="333">
        <f t="shared" si="1"/>
        <v>0</v>
      </c>
      <c r="L13" s="334">
        <f t="shared" si="3"/>
        <v>616</v>
      </c>
      <c r="M13" s="335">
        <f>424+111</f>
        <v>535</v>
      </c>
      <c r="N13" s="335">
        <f>74+7</f>
        <v>81</v>
      </c>
      <c r="S13" s="39">
        <f>S12/L21</f>
        <v>0.6549733570159858</v>
      </c>
      <c r="T13" s="39">
        <f>T12/L21</f>
        <v>0.2322380106571936</v>
      </c>
      <c r="U13" s="40">
        <f>U12/L21</f>
        <v>1.2877442273534635E-2</v>
      </c>
      <c r="V13" s="39">
        <f>V12/L21</f>
        <v>9.991119005328597E-2</v>
      </c>
    </row>
    <row r="14" spans="1:23" ht="15.75" thickBot="1">
      <c r="A14" s="524"/>
      <c r="B14" s="325" t="s">
        <v>48</v>
      </c>
      <c r="C14" s="333">
        <v>4</v>
      </c>
      <c r="D14" s="333">
        <v>14</v>
      </c>
      <c r="E14" s="333">
        <f>+C14+D14</f>
        <v>18</v>
      </c>
      <c r="F14" s="333">
        <v>10</v>
      </c>
      <c r="G14" s="333">
        <v>30</v>
      </c>
      <c r="H14" s="333">
        <f t="shared" si="0"/>
        <v>40</v>
      </c>
      <c r="I14" s="333">
        <v>0</v>
      </c>
      <c r="J14" s="333">
        <v>0</v>
      </c>
      <c r="K14" s="333">
        <f t="shared" si="1"/>
        <v>0</v>
      </c>
      <c r="L14" s="334">
        <f t="shared" si="3"/>
        <v>58</v>
      </c>
      <c r="M14" s="335">
        <f>16+34</f>
        <v>50</v>
      </c>
      <c r="N14" s="335">
        <f>2+6</f>
        <v>8</v>
      </c>
      <c r="S14" s="42"/>
      <c r="T14" s="42"/>
      <c r="U14" s="41"/>
      <c r="V14" s="41"/>
    </row>
    <row r="15" spans="1:23" ht="15.75" thickBot="1">
      <c r="A15" s="525"/>
      <c r="B15" s="322" t="s">
        <v>523</v>
      </c>
      <c r="C15" s="326">
        <f>+SUM(C11:C14)</f>
        <v>455</v>
      </c>
      <c r="D15" s="326">
        <f t="shared" ref="D15:N15" si="4">+SUM(D11:D14)</f>
        <v>729</v>
      </c>
      <c r="E15" s="326">
        <f>+C15+D15</f>
        <v>1184</v>
      </c>
      <c r="F15" s="326">
        <f>+SUM(F11:F14)</f>
        <v>441</v>
      </c>
      <c r="G15" s="326">
        <f>+SUM(G11:G14)</f>
        <v>909</v>
      </c>
      <c r="H15" s="326">
        <f t="shared" si="0"/>
        <v>1350</v>
      </c>
      <c r="I15" s="326">
        <f>+SUM(I11:I14)</f>
        <v>25</v>
      </c>
      <c r="J15" s="326">
        <f>+SUM(J11:J14)</f>
        <v>51</v>
      </c>
      <c r="K15" s="326">
        <f t="shared" si="1"/>
        <v>76</v>
      </c>
      <c r="L15" s="326">
        <f>+H15+E15+K15</f>
        <v>2610</v>
      </c>
      <c r="M15" s="327">
        <f t="shared" si="4"/>
        <v>2159</v>
      </c>
      <c r="N15" s="327">
        <f t="shared" si="4"/>
        <v>451</v>
      </c>
      <c r="S15" s="542" t="s">
        <v>44</v>
      </c>
      <c r="T15" s="542"/>
      <c r="U15" s="542"/>
      <c r="V15" s="542" t="s">
        <v>37</v>
      </c>
      <c r="W15" s="542"/>
    </row>
    <row r="16" spans="1:23" ht="23.25" thickBot="1">
      <c r="A16" s="523" t="s">
        <v>524</v>
      </c>
      <c r="B16" s="324" t="s">
        <v>185</v>
      </c>
      <c r="C16" s="333">
        <v>0</v>
      </c>
      <c r="D16" s="336">
        <v>0</v>
      </c>
      <c r="E16" s="333">
        <f t="shared" ref="E16:E19" si="5">+C16+D16</f>
        <v>0</v>
      </c>
      <c r="F16" s="333">
        <v>0</v>
      </c>
      <c r="G16" s="336">
        <v>0</v>
      </c>
      <c r="H16" s="333">
        <f t="shared" si="0"/>
        <v>0</v>
      </c>
      <c r="I16" s="333">
        <v>0</v>
      </c>
      <c r="J16" s="336">
        <v>0</v>
      </c>
      <c r="K16" s="333">
        <f t="shared" si="1"/>
        <v>0</v>
      </c>
      <c r="L16" s="334">
        <f>+H16+E16+K16</f>
        <v>0</v>
      </c>
      <c r="M16" s="335">
        <v>0</v>
      </c>
      <c r="N16" s="335">
        <v>0</v>
      </c>
      <c r="S16" s="43" t="s">
        <v>38</v>
      </c>
      <c r="T16" s="43" t="s">
        <v>39</v>
      </c>
      <c r="U16" s="43" t="s">
        <v>1050</v>
      </c>
      <c r="V16" s="43" t="s">
        <v>14</v>
      </c>
      <c r="W16" s="43" t="s">
        <v>13</v>
      </c>
    </row>
    <row r="17" spans="1:23" ht="15.75" thickBot="1">
      <c r="A17" s="524"/>
      <c r="B17" s="325" t="s">
        <v>47</v>
      </c>
      <c r="C17" s="333">
        <v>115</v>
      </c>
      <c r="D17" s="336">
        <v>270</v>
      </c>
      <c r="E17" s="333">
        <f t="shared" si="5"/>
        <v>385</v>
      </c>
      <c r="F17" s="333">
        <v>348</v>
      </c>
      <c r="G17" s="336">
        <v>665</v>
      </c>
      <c r="H17" s="333">
        <f t="shared" si="0"/>
        <v>1013</v>
      </c>
      <c r="I17" s="333">
        <v>30</v>
      </c>
      <c r="J17" s="336">
        <v>36</v>
      </c>
      <c r="K17" s="333">
        <f t="shared" si="1"/>
        <v>66</v>
      </c>
      <c r="L17" s="334">
        <f t="shared" ref="L17:L20" si="6">+H17+E17+K17</f>
        <v>1464</v>
      </c>
      <c r="M17" s="335">
        <f>370+889+65</f>
        <v>1324</v>
      </c>
      <c r="N17" s="335">
        <f>15+124+1</f>
        <v>140</v>
      </c>
      <c r="S17" s="74">
        <f>E21</f>
        <v>1747</v>
      </c>
      <c r="T17" s="74">
        <f>H21</f>
        <v>2615</v>
      </c>
      <c r="U17" s="331">
        <f>K21</f>
        <v>142</v>
      </c>
      <c r="V17" s="44">
        <f>C21+F21+I21</f>
        <v>1668</v>
      </c>
      <c r="W17" s="44">
        <f>D21+G21+J21</f>
        <v>2836</v>
      </c>
    </row>
    <row r="18" spans="1:23" ht="15.75" thickBot="1">
      <c r="A18" s="524"/>
      <c r="B18" s="325" t="s">
        <v>46</v>
      </c>
      <c r="C18" s="333">
        <v>103</v>
      </c>
      <c r="D18" s="336">
        <v>75</v>
      </c>
      <c r="E18" s="333">
        <f t="shared" si="5"/>
        <v>178</v>
      </c>
      <c r="F18" s="333">
        <v>151</v>
      </c>
      <c r="G18" s="336">
        <v>101</v>
      </c>
      <c r="H18" s="333">
        <f t="shared" si="0"/>
        <v>252</v>
      </c>
      <c r="I18" s="333">
        <v>0</v>
      </c>
      <c r="J18" s="336">
        <v>0</v>
      </c>
      <c r="K18" s="333">
        <f t="shared" si="1"/>
        <v>0</v>
      </c>
      <c r="L18" s="334">
        <f t="shared" si="6"/>
        <v>430</v>
      </c>
      <c r="M18" s="335">
        <f>153+242</f>
        <v>395</v>
      </c>
      <c r="N18" s="335">
        <f>25+10</f>
        <v>35</v>
      </c>
      <c r="S18" s="39">
        <f>S17/L21</f>
        <v>0.38787744227353466</v>
      </c>
      <c r="T18" s="39">
        <f>T17/L21</f>
        <v>0.58059502664298401</v>
      </c>
      <c r="U18" s="39">
        <f>U17/L21</f>
        <v>3.1527531083481351E-2</v>
      </c>
      <c r="V18" s="39">
        <f>V17/L21</f>
        <v>0.3703374777975133</v>
      </c>
      <c r="W18" s="39">
        <f>W17/L21</f>
        <v>0.62966252220248664</v>
      </c>
    </row>
    <row r="19" spans="1:23" ht="15.75" thickBot="1">
      <c r="A19" s="524"/>
      <c r="B19" s="325" t="s">
        <v>48</v>
      </c>
      <c r="C19" s="333">
        <v>0</v>
      </c>
      <c r="D19" s="336">
        <v>0</v>
      </c>
      <c r="E19" s="333">
        <f t="shared" si="5"/>
        <v>0</v>
      </c>
      <c r="F19" s="333">
        <v>0</v>
      </c>
      <c r="G19" s="336">
        <v>0</v>
      </c>
      <c r="H19" s="333">
        <f t="shared" si="0"/>
        <v>0</v>
      </c>
      <c r="I19" s="333">
        <v>0</v>
      </c>
      <c r="J19" s="336">
        <v>0</v>
      </c>
      <c r="K19" s="333">
        <f t="shared" si="1"/>
        <v>0</v>
      </c>
      <c r="L19" s="334">
        <f t="shared" si="6"/>
        <v>0</v>
      </c>
      <c r="M19" s="335">
        <v>0</v>
      </c>
      <c r="N19" s="335">
        <v>0</v>
      </c>
      <c r="S19" s="1"/>
      <c r="T19" s="1"/>
      <c r="U19" s="1"/>
      <c r="V19"/>
    </row>
    <row r="20" spans="1:23" ht="15.75" thickBot="1">
      <c r="A20" s="525"/>
      <c r="B20" s="322" t="s">
        <v>525</v>
      </c>
      <c r="C20" s="326">
        <f>+SUM(C16:C19)</f>
        <v>218</v>
      </c>
      <c r="D20" s="326">
        <f t="shared" ref="D20:N20" si="7">+SUM(D16:D19)</f>
        <v>345</v>
      </c>
      <c r="E20" s="326">
        <f t="shared" si="7"/>
        <v>563</v>
      </c>
      <c r="F20" s="326">
        <f t="shared" si="7"/>
        <v>499</v>
      </c>
      <c r="G20" s="326">
        <f t="shared" si="7"/>
        <v>766</v>
      </c>
      <c r="H20" s="326">
        <f t="shared" si="7"/>
        <v>1265</v>
      </c>
      <c r="I20" s="326">
        <f t="shared" si="7"/>
        <v>30</v>
      </c>
      <c r="J20" s="326">
        <f t="shared" si="7"/>
        <v>36</v>
      </c>
      <c r="K20" s="326">
        <f t="shared" si="7"/>
        <v>66</v>
      </c>
      <c r="L20" s="326">
        <f t="shared" si="6"/>
        <v>1894</v>
      </c>
      <c r="M20" s="327">
        <f t="shared" si="7"/>
        <v>1719</v>
      </c>
      <c r="N20" s="327">
        <f t="shared" si="7"/>
        <v>175</v>
      </c>
      <c r="S20" s="1"/>
      <c r="T20" s="1"/>
      <c r="U20" s="1"/>
      <c r="V20"/>
    </row>
    <row r="21" spans="1:23" ht="15.75" thickBot="1">
      <c r="A21" s="526" t="s">
        <v>32</v>
      </c>
      <c r="B21" s="527"/>
      <c r="C21" s="328">
        <f>+C20+C15</f>
        <v>673</v>
      </c>
      <c r="D21" s="328">
        <f t="shared" ref="D21:N21" si="8">+D20+D15</f>
        <v>1074</v>
      </c>
      <c r="E21" s="328">
        <f t="shared" si="8"/>
        <v>1747</v>
      </c>
      <c r="F21" s="328">
        <f t="shared" si="8"/>
        <v>940</v>
      </c>
      <c r="G21" s="328">
        <f t="shared" si="8"/>
        <v>1675</v>
      </c>
      <c r="H21" s="328">
        <f t="shared" si="8"/>
        <v>2615</v>
      </c>
      <c r="I21" s="328">
        <f t="shared" si="8"/>
        <v>55</v>
      </c>
      <c r="J21" s="328">
        <f t="shared" si="8"/>
        <v>87</v>
      </c>
      <c r="K21" s="328">
        <f t="shared" si="8"/>
        <v>142</v>
      </c>
      <c r="L21" s="329">
        <f t="shared" si="8"/>
        <v>4504</v>
      </c>
      <c r="M21" s="330">
        <f t="shared" si="8"/>
        <v>3878</v>
      </c>
      <c r="N21" s="330">
        <f t="shared" si="8"/>
        <v>626</v>
      </c>
      <c r="S21" s="147" t="s">
        <v>49</v>
      </c>
      <c r="T21" s="147" t="s">
        <v>50</v>
      </c>
      <c r="U21" s="147"/>
      <c r="V21"/>
    </row>
    <row r="22" spans="1:23">
      <c r="A22" s="528" t="s">
        <v>526</v>
      </c>
      <c r="B22" s="528"/>
      <c r="C22" s="528"/>
      <c r="D22" s="528"/>
      <c r="E22" s="528"/>
      <c r="F22" s="528"/>
      <c r="G22" s="528"/>
      <c r="H22" s="528"/>
      <c r="I22" s="528"/>
      <c r="J22" s="528"/>
      <c r="K22" s="528"/>
      <c r="L22" s="528"/>
      <c r="P22" s="321" t="s">
        <v>13</v>
      </c>
      <c r="Q22" s="331">
        <f>SUM(D21+G21+J21)</f>
        <v>2836</v>
      </c>
      <c r="S22" s="146">
        <f>M21/L21</f>
        <v>0.86101243339253997</v>
      </c>
      <c r="T22" s="146">
        <f>N21/L21</f>
        <v>0.13898756660746003</v>
      </c>
      <c r="U22" s="1"/>
      <c r="V22"/>
    </row>
    <row r="23" spans="1:23">
      <c r="P23" s="321" t="s">
        <v>14</v>
      </c>
      <c r="Q23" s="331">
        <f>SUM(C21+F21+I21)</f>
        <v>1668</v>
      </c>
    </row>
  </sheetData>
  <mergeCells count="22">
    <mergeCell ref="S15:U15"/>
    <mergeCell ref="S10:V10"/>
    <mergeCell ref="V15:W15"/>
    <mergeCell ref="A6:N6"/>
    <mergeCell ref="A5:N5"/>
    <mergeCell ref="A11:A15"/>
    <mergeCell ref="A4:N4"/>
    <mergeCell ref="A3:N3"/>
    <mergeCell ref="A2:N2"/>
    <mergeCell ref="A1:N1"/>
    <mergeCell ref="A7:N7"/>
    <mergeCell ref="A16:A20"/>
    <mergeCell ref="A21:B21"/>
    <mergeCell ref="A22:L22"/>
    <mergeCell ref="A8:N8"/>
    <mergeCell ref="A9:A10"/>
    <mergeCell ref="B9:B10"/>
    <mergeCell ref="C9:E9"/>
    <mergeCell ref="F9:H9"/>
    <mergeCell ref="I9:K9"/>
    <mergeCell ref="L9:L10"/>
    <mergeCell ref="M9:N9"/>
  </mergeCells>
  <pageMargins left="0.7" right="0.7" top="0.75" bottom="0.75" header="0.3" footer="0.3"/>
  <pageSetup scale="50" orientation="portrait" horizontalDpi="0" verticalDpi="0" r:id="rId1"/>
  <rowBreaks count="1" manualBreakCount="1">
    <brk id="40"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A147"/>
  <sheetViews>
    <sheetView showGridLines="0" showOutlineSymbols="0" topLeftCell="A54" zoomScale="90" zoomScaleNormal="90" workbookViewId="0">
      <selection activeCell="X123" sqref="X123"/>
    </sheetView>
  </sheetViews>
  <sheetFormatPr baseColWidth="10" defaultColWidth="8" defaultRowHeight="12.75" customHeight="1"/>
  <cols>
    <col min="1" max="1" width="2.6640625" style="7" customWidth="1"/>
    <col min="2" max="2" width="1.33203125" style="7" customWidth="1"/>
    <col min="3" max="3" width="4" style="7" customWidth="1"/>
    <col min="4" max="4" width="1.33203125" style="7" customWidth="1"/>
    <col min="5" max="5" width="9.33203125" style="7" customWidth="1"/>
    <col min="6" max="6" width="9.5" style="7" customWidth="1"/>
    <col min="7" max="7" width="27.83203125" style="7" customWidth="1"/>
    <col min="8" max="8" width="1.33203125" style="7" customWidth="1"/>
    <col min="9" max="9" width="9.33203125" style="7" customWidth="1"/>
    <col min="10" max="10" width="19.1640625" style="7" customWidth="1"/>
    <col min="11" max="11" width="14.6640625" style="7" customWidth="1"/>
    <col min="12" max="12" width="1.33203125" style="7" customWidth="1"/>
    <col min="13" max="13" width="6.6640625" style="7" customWidth="1"/>
    <col min="14" max="14" width="7.1640625" style="7" customWidth="1"/>
    <col min="15" max="15" width="4.83203125" style="7" customWidth="1"/>
    <col min="16" max="16" width="4" style="7" customWidth="1"/>
    <col min="17" max="17" width="7.1640625" style="7" customWidth="1"/>
    <col min="18" max="18" width="3.1640625" style="7" customWidth="1"/>
    <col min="19" max="19" width="15.83203125" style="7" customWidth="1"/>
    <col min="20" max="25" width="8" style="7"/>
    <col min="26" max="26" width="52.33203125" style="7" customWidth="1"/>
    <col min="27" max="27" width="14.5" style="7" customWidth="1"/>
    <col min="28" max="256" width="8" style="7"/>
    <col min="257" max="257" width="2.6640625" style="7" customWidth="1"/>
    <col min="258" max="258" width="1.33203125" style="7" customWidth="1"/>
    <col min="259" max="259" width="4" style="7" customWidth="1"/>
    <col min="260" max="260" width="1.33203125" style="7" customWidth="1"/>
    <col min="261" max="261" width="9.33203125" style="7" customWidth="1"/>
    <col min="262" max="262" width="9.5" style="7" customWidth="1"/>
    <col min="263" max="263" width="27.83203125" style="7" customWidth="1"/>
    <col min="264" max="264" width="1.33203125" style="7" customWidth="1"/>
    <col min="265" max="265" width="9.33203125" style="7" customWidth="1"/>
    <col min="266" max="266" width="19.1640625" style="7" customWidth="1"/>
    <col min="267" max="267" width="14.6640625" style="7" customWidth="1"/>
    <col min="268" max="268" width="1.33203125" style="7" customWidth="1"/>
    <col min="269" max="269" width="6.6640625" style="7" customWidth="1"/>
    <col min="270" max="270" width="7.1640625" style="7" customWidth="1"/>
    <col min="271" max="271" width="4.83203125" style="7" customWidth="1"/>
    <col min="272" max="272" width="4" style="7" customWidth="1"/>
    <col min="273" max="273" width="7.1640625" style="7" customWidth="1"/>
    <col min="274" max="274" width="3.1640625" style="7" customWidth="1"/>
    <col min="275" max="275" width="15.83203125" style="7" customWidth="1"/>
    <col min="276" max="281" width="8" style="7"/>
    <col min="282" max="282" width="52.33203125" style="7" customWidth="1"/>
    <col min="283" max="283" width="14.5" style="7" customWidth="1"/>
    <col min="284" max="512" width="8" style="7"/>
    <col min="513" max="513" width="2.6640625" style="7" customWidth="1"/>
    <col min="514" max="514" width="1.33203125" style="7" customWidth="1"/>
    <col min="515" max="515" width="4" style="7" customWidth="1"/>
    <col min="516" max="516" width="1.33203125" style="7" customWidth="1"/>
    <col min="517" max="517" width="9.33203125" style="7" customWidth="1"/>
    <col min="518" max="518" width="9.5" style="7" customWidth="1"/>
    <col min="519" max="519" width="27.83203125" style="7" customWidth="1"/>
    <col min="520" max="520" width="1.33203125" style="7" customWidth="1"/>
    <col min="521" max="521" width="9.33203125" style="7" customWidth="1"/>
    <col min="522" max="522" width="19.1640625" style="7" customWidth="1"/>
    <col min="523" max="523" width="14.6640625" style="7" customWidth="1"/>
    <col min="524" max="524" width="1.33203125" style="7" customWidth="1"/>
    <col min="525" max="525" width="6.6640625" style="7" customWidth="1"/>
    <col min="526" max="526" width="7.1640625" style="7" customWidth="1"/>
    <col min="527" max="527" width="4.83203125" style="7" customWidth="1"/>
    <col min="528" max="528" width="4" style="7" customWidth="1"/>
    <col min="529" max="529" width="7.1640625" style="7" customWidth="1"/>
    <col min="530" max="530" width="3.1640625" style="7" customWidth="1"/>
    <col min="531" max="531" width="15.83203125" style="7" customWidth="1"/>
    <col min="532" max="537" width="8" style="7"/>
    <col min="538" max="538" width="52.33203125" style="7" customWidth="1"/>
    <col min="539" max="539" width="14.5" style="7" customWidth="1"/>
    <col min="540" max="768" width="8" style="7"/>
    <col min="769" max="769" width="2.6640625" style="7" customWidth="1"/>
    <col min="770" max="770" width="1.33203125" style="7" customWidth="1"/>
    <col min="771" max="771" width="4" style="7" customWidth="1"/>
    <col min="772" max="772" width="1.33203125" style="7" customWidth="1"/>
    <col min="773" max="773" width="9.33203125" style="7" customWidth="1"/>
    <col min="774" max="774" width="9.5" style="7" customWidth="1"/>
    <col min="775" max="775" width="27.83203125" style="7" customWidth="1"/>
    <col min="776" max="776" width="1.33203125" style="7" customWidth="1"/>
    <col min="777" max="777" width="9.33203125" style="7" customWidth="1"/>
    <col min="778" max="778" width="19.1640625" style="7" customWidth="1"/>
    <col min="779" max="779" width="14.6640625" style="7" customWidth="1"/>
    <col min="780" max="780" width="1.33203125" style="7" customWidth="1"/>
    <col min="781" max="781" width="6.6640625" style="7" customWidth="1"/>
    <col min="782" max="782" width="7.1640625" style="7" customWidth="1"/>
    <col min="783" max="783" width="4.83203125" style="7" customWidth="1"/>
    <col min="784" max="784" width="4" style="7" customWidth="1"/>
    <col min="785" max="785" width="7.1640625" style="7" customWidth="1"/>
    <col min="786" max="786" width="3.1640625" style="7" customWidth="1"/>
    <col min="787" max="787" width="15.83203125" style="7" customWidth="1"/>
    <col min="788" max="793" width="8" style="7"/>
    <col min="794" max="794" width="52.33203125" style="7" customWidth="1"/>
    <col min="795" max="795" width="14.5" style="7" customWidth="1"/>
    <col min="796" max="1024" width="8" style="7"/>
    <col min="1025" max="1025" width="2.6640625" style="7" customWidth="1"/>
    <col min="1026" max="1026" width="1.33203125" style="7" customWidth="1"/>
    <col min="1027" max="1027" width="4" style="7" customWidth="1"/>
    <col min="1028" max="1028" width="1.33203125" style="7" customWidth="1"/>
    <col min="1029" max="1029" width="9.33203125" style="7" customWidth="1"/>
    <col min="1030" max="1030" width="9.5" style="7" customWidth="1"/>
    <col min="1031" max="1031" width="27.83203125" style="7" customWidth="1"/>
    <col min="1032" max="1032" width="1.33203125" style="7" customWidth="1"/>
    <col min="1033" max="1033" width="9.33203125" style="7" customWidth="1"/>
    <col min="1034" max="1034" width="19.1640625" style="7" customWidth="1"/>
    <col min="1035" max="1035" width="14.6640625" style="7" customWidth="1"/>
    <col min="1036" max="1036" width="1.33203125" style="7" customWidth="1"/>
    <col min="1037" max="1037" width="6.6640625" style="7" customWidth="1"/>
    <col min="1038" max="1038" width="7.1640625" style="7" customWidth="1"/>
    <col min="1039" max="1039" width="4.83203125" style="7" customWidth="1"/>
    <col min="1040" max="1040" width="4" style="7" customWidth="1"/>
    <col min="1041" max="1041" width="7.1640625" style="7" customWidth="1"/>
    <col min="1042" max="1042" width="3.1640625" style="7" customWidth="1"/>
    <col min="1043" max="1043" width="15.83203125" style="7" customWidth="1"/>
    <col min="1044" max="1049" width="8" style="7"/>
    <col min="1050" max="1050" width="52.33203125" style="7" customWidth="1"/>
    <col min="1051" max="1051" width="14.5" style="7" customWidth="1"/>
    <col min="1052" max="1280" width="8" style="7"/>
    <col min="1281" max="1281" width="2.6640625" style="7" customWidth="1"/>
    <col min="1282" max="1282" width="1.33203125" style="7" customWidth="1"/>
    <col min="1283" max="1283" width="4" style="7" customWidth="1"/>
    <col min="1284" max="1284" width="1.33203125" style="7" customWidth="1"/>
    <col min="1285" max="1285" width="9.33203125" style="7" customWidth="1"/>
    <col min="1286" max="1286" width="9.5" style="7" customWidth="1"/>
    <col min="1287" max="1287" width="27.83203125" style="7" customWidth="1"/>
    <col min="1288" max="1288" width="1.33203125" style="7" customWidth="1"/>
    <col min="1289" max="1289" width="9.33203125" style="7" customWidth="1"/>
    <col min="1290" max="1290" width="19.1640625" style="7" customWidth="1"/>
    <col min="1291" max="1291" width="14.6640625" style="7" customWidth="1"/>
    <col min="1292" max="1292" width="1.33203125" style="7" customWidth="1"/>
    <col min="1293" max="1293" width="6.6640625" style="7" customWidth="1"/>
    <col min="1294" max="1294" width="7.1640625" style="7" customWidth="1"/>
    <col min="1295" max="1295" width="4.83203125" style="7" customWidth="1"/>
    <col min="1296" max="1296" width="4" style="7" customWidth="1"/>
    <col min="1297" max="1297" width="7.1640625" style="7" customWidth="1"/>
    <col min="1298" max="1298" width="3.1640625" style="7" customWidth="1"/>
    <col min="1299" max="1299" width="15.83203125" style="7" customWidth="1"/>
    <col min="1300" max="1305" width="8" style="7"/>
    <col min="1306" max="1306" width="52.33203125" style="7" customWidth="1"/>
    <col min="1307" max="1307" width="14.5" style="7" customWidth="1"/>
    <col min="1308" max="1536" width="8" style="7"/>
    <col min="1537" max="1537" width="2.6640625" style="7" customWidth="1"/>
    <col min="1538" max="1538" width="1.33203125" style="7" customWidth="1"/>
    <col min="1539" max="1539" width="4" style="7" customWidth="1"/>
    <col min="1540" max="1540" width="1.33203125" style="7" customWidth="1"/>
    <col min="1541" max="1541" width="9.33203125" style="7" customWidth="1"/>
    <col min="1542" max="1542" width="9.5" style="7" customWidth="1"/>
    <col min="1543" max="1543" width="27.83203125" style="7" customWidth="1"/>
    <col min="1544" max="1544" width="1.33203125" style="7" customWidth="1"/>
    <col min="1545" max="1545" width="9.33203125" style="7" customWidth="1"/>
    <col min="1546" max="1546" width="19.1640625" style="7" customWidth="1"/>
    <col min="1547" max="1547" width="14.6640625" style="7" customWidth="1"/>
    <col min="1548" max="1548" width="1.33203125" style="7" customWidth="1"/>
    <col min="1549" max="1549" width="6.6640625" style="7" customWidth="1"/>
    <col min="1550" max="1550" width="7.1640625" style="7" customWidth="1"/>
    <col min="1551" max="1551" width="4.83203125" style="7" customWidth="1"/>
    <col min="1552" max="1552" width="4" style="7" customWidth="1"/>
    <col min="1553" max="1553" width="7.1640625" style="7" customWidth="1"/>
    <col min="1554" max="1554" width="3.1640625" style="7" customWidth="1"/>
    <col min="1555" max="1555" width="15.83203125" style="7" customWidth="1"/>
    <col min="1556" max="1561" width="8" style="7"/>
    <col min="1562" max="1562" width="52.33203125" style="7" customWidth="1"/>
    <col min="1563" max="1563" width="14.5" style="7" customWidth="1"/>
    <col min="1564" max="1792" width="8" style="7"/>
    <col min="1793" max="1793" width="2.6640625" style="7" customWidth="1"/>
    <col min="1794" max="1794" width="1.33203125" style="7" customWidth="1"/>
    <col min="1795" max="1795" width="4" style="7" customWidth="1"/>
    <col min="1796" max="1796" width="1.33203125" style="7" customWidth="1"/>
    <col min="1797" max="1797" width="9.33203125" style="7" customWidth="1"/>
    <col min="1798" max="1798" width="9.5" style="7" customWidth="1"/>
    <col min="1799" max="1799" width="27.83203125" style="7" customWidth="1"/>
    <col min="1800" max="1800" width="1.33203125" style="7" customWidth="1"/>
    <col min="1801" max="1801" width="9.33203125" style="7" customWidth="1"/>
    <col min="1802" max="1802" width="19.1640625" style="7" customWidth="1"/>
    <col min="1803" max="1803" width="14.6640625" style="7" customWidth="1"/>
    <col min="1804" max="1804" width="1.33203125" style="7" customWidth="1"/>
    <col min="1805" max="1805" width="6.6640625" style="7" customWidth="1"/>
    <col min="1806" max="1806" width="7.1640625" style="7" customWidth="1"/>
    <col min="1807" max="1807" width="4.83203125" style="7" customWidth="1"/>
    <col min="1808" max="1808" width="4" style="7" customWidth="1"/>
    <col min="1809" max="1809" width="7.1640625" style="7" customWidth="1"/>
    <col min="1810" max="1810" width="3.1640625" style="7" customWidth="1"/>
    <col min="1811" max="1811" width="15.83203125" style="7" customWidth="1"/>
    <col min="1812" max="1817" width="8" style="7"/>
    <col min="1818" max="1818" width="52.33203125" style="7" customWidth="1"/>
    <col min="1819" max="1819" width="14.5" style="7" customWidth="1"/>
    <col min="1820" max="2048" width="8" style="7"/>
    <col min="2049" max="2049" width="2.6640625" style="7" customWidth="1"/>
    <col min="2050" max="2050" width="1.33203125" style="7" customWidth="1"/>
    <col min="2051" max="2051" width="4" style="7" customWidth="1"/>
    <col min="2052" max="2052" width="1.33203125" style="7" customWidth="1"/>
    <col min="2053" max="2053" width="9.33203125" style="7" customWidth="1"/>
    <col min="2054" max="2054" width="9.5" style="7" customWidth="1"/>
    <col min="2055" max="2055" width="27.83203125" style="7" customWidth="1"/>
    <col min="2056" max="2056" width="1.33203125" style="7" customWidth="1"/>
    <col min="2057" max="2057" width="9.33203125" style="7" customWidth="1"/>
    <col min="2058" max="2058" width="19.1640625" style="7" customWidth="1"/>
    <col min="2059" max="2059" width="14.6640625" style="7" customWidth="1"/>
    <col min="2060" max="2060" width="1.33203125" style="7" customWidth="1"/>
    <col min="2061" max="2061" width="6.6640625" style="7" customWidth="1"/>
    <col min="2062" max="2062" width="7.1640625" style="7" customWidth="1"/>
    <col min="2063" max="2063" width="4.83203125" style="7" customWidth="1"/>
    <col min="2064" max="2064" width="4" style="7" customWidth="1"/>
    <col min="2065" max="2065" width="7.1640625" style="7" customWidth="1"/>
    <col min="2066" max="2066" width="3.1640625" style="7" customWidth="1"/>
    <col min="2067" max="2067" width="15.83203125" style="7" customWidth="1"/>
    <col min="2068" max="2073" width="8" style="7"/>
    <col min="2074" max="2074" width="52.33203125" style="7" customWidth="1"/>
    <col min="2075" max="2075" width="14.5" style="7" customWidth="1"/>
    <col min="2076" max="2304" width="8" style="7"/>
    <col min="2305" max="2305" width="2.6640625" style="7" customWidth="1"/>
    <col min="2306" max="2306" width="1.33203125" style="7" customWidth="1"/>
    <col min="2307" max="2307" width="4" style="7" customWidth="1"/>
    <col min="2308" max="2308" width="1.33203125" style="7" customWidth="1"/>
    <col min="2309" max="2309" width="9.33203125" style="7" customWidth="1"/>
    <col min="2310" max="2310" width="9.5" style="7" customWidth="1"/>
    <col min="2311" max="2311" width="27.83203125" style="7" customWidth="1"/>
    <col min="2312" max="2312" width="1.33203125" style="7" customWidth="1"/>
    <col min="2313" max="2313" width="9.33203125" style="7" customWidth="1"/>
    <col min="2314" max="2314" width="19.1640625" style="7" customWidth="1"/>
    <col min="2315" max="2315" width="14.6640625" style="7" customWidth="1"/>
    <col min="2316" max="2316" width="1.33203125" style="7" customWidth="1"/>
    <col min="2317" max="2317" width="6.6640625" style="7" customWidth="1"/>
    <col min="2318" max="2318" width="7.1640625" style="7" customWidth="1"/>
    <col min="2319" max="2319" width="4.83203125" style="7" customWidth="1"/>
    <col min="2320" max="2320" width="4" style="7" customWidth="1"/>
    <col min="2321" max="2321" width="7.1640625" style="7" customWidth="1"/>
    <col min="2322" max="2322" width="3.1640625" style="7" customWidth="1"/>
    <col min="2323" max="2323" width="15.83203125" style="7" customWidth="1"/>
    <col min="2324" max="2329" width="8" style="7"/>
    <col min="2330" max="2330" width="52.33203125" style="7" customWidth="1"/>
    <col min="2331" max="2331" width="14.5" style="7" customWidth="1"/>
    <col min="2332" max="2560" width="8" style="7"/>
    <col min="2561" max="2561" width="2.6640625" style="7" customWidth="1"/>
    <col min="2562" max="2562" width="1.33203125" style="7" customWidth="1"/>
    <col min="2563" max="2563" width="4" style="7" customWidth="1"/>
    <col min="2564" max="2564" width="1.33203125" style="7" customWidth="1"/>
    <col min="2565" max="2565" width="9.33203125" style="7" customWidth="1"/>
    <col min="2566" max="2566" width="9.5" style="7" customWidth="1"/>
    <col min="2567" max="2567" width="27.83203125" style="7" customWidth="1"/>
    <col min="2568" max="2568" width="1.33203125" style="7" customWidth="1"/>
    <col min="2569" max="2569" width="9.33203125" style="7" customWidth="1"/>
    <col min="2570" max="2570" width="19.1640625" style="7" customWidth="1"/>
    <col min="2571" max="2571" width="14.6640625" style="7" customWidth="1"/>
    <col min="2572" max="2572" width="1.33203125" style="7" customWidth="1"/>
    <col min="2573" max="2573" width="6.6640625" style="7" customWidth="1"/>
    <col min="2574" max="2574" width="7.1640625" style="7" customWidth="1"/>
    <col min="2575" max="2575" width="4.83203125" style="7" customWidth="1"/>
    <col min="2576" max="2576" width="4" style="7" customWidth="1"/>
    <col min="2577" max="2577" width="7.1640625" style="7" customWidth="1"/>
    <col min="2578" max="2578" width="3.1640625" style="7" customWidth="1"/>
    <col min="2579" max="2579" width="15.83203125" style="7" customWidth="1"/>
    <col min="2580" max="2585" width="8" style="7"/>
    <col min="2586" max="2586" width="52.33203125" style="7" customWidth="1"/>
    <col min="2587" max="2587" width="14.5" style="7" customWidth="1"/>
    <col min="2588" max="2816" width="8" style="7"/>
    <col min="2817" max="2817" width="2.6640625" style="7" customWidth="1"/>
    <col min="2818" max="2818" width="1.33203125" style="7" customWidth="1"/>
    <col min="2819" max="2819" width="4" style="7" customWidth="1"/>
    <col min="2820" max="2820" width="1.33203125" style="7" customWidth="1"/>
    <col min="2821" max="2821" width="9.33203125" style="7" customWidth="1"/>
    <col min="2822" max="2822" width="9.5" style="7" customWidth="1"/>
    <col min="2823" max="2823" width="27.83203125" style="7" customWidth="1"/>
    <col min="2824" max="2824" width="1.33203125" style="7" customWidth="1"/>
    <col min="2825" max="2825" width="9.33203125" style="7" customWidth="1"/>
    <col min="2826" max="2826" width="19.1640625" style="7" customWidth="1"/>
    <col min="2827" max="2827" width="14.6640625" style="7" customWidth="1"/>
    <col min="2828" max="2828" width="1.33203125" style="7" customWidth="1"/>
    <col min="2829" max="2829" width="6.6640625" style="7" customWidth="1"/>
    <col min="2830" max="2830" width="7.1640625" style="7" customWidth="1"/>
    <col min="2831" max="2831" width="4.83203125" style="7" customWidth="1"/>
    <col min="2832" max="2832" width="4" style="7" customWidth="1"/>
    <col min="2833" max="2833" width="7.1640625" style="7" customWidth="1"/>
    <col min="2834" max="2834" width="3.1640625" style="7" customWidth="1"/>
    <col min="2835" max="2835" width="15.83203125" style="7" customWidth="1"/>
    <col min="2836" max="2841" width="8" style="7"/>
    <col min="2842" max="2842" width="52.33203125" style="7" customWidth="1"/>
    <col min="2843" max="2843" width="14.5" style="7" customWidth="1"/>
    <col min="2844" max="3072" width="8" style="7"/>
    <col min="3073" max="3073" width="2.6640625" style="7" customWidth="1"/>
    <col min="3074" max="3074" width="1.33203125" style="7" customWidth="1"/>
    <col min="3075" max="3075" width="4" style="7" customWidth="1"/>
    <col min="3076" max="3076" width="1.33203125" style="7" customWidth="1"/>
    <col min="3077" max="3077" width="9.33203125" style="7" customWidth="1"/>
    <col min="3078" max="3078" width="9.5" style="7" customWidth="1"/>
    <col min="3079" max="3079" width="27.83203125" style="7" customWidth="1"/>
    <col min="3080" max="3080" width="1.33203125" style="7" customWidth="1"/>
    <col min="3081" max="3081" width="9.33203125" style="7" customWidth="1"/>
    <col min="3082" max="3082" width="19.1640625" style="7" customWidth="1"/>
    <col min="3083" max="3083" width="14.6640625" style="7" customWidth="1"/>
    <col min="3084" max="3084" width="1.33203125" style="7" customWidth="1"/>
    <col min="3085" max="3085" width="6.6640625" style="7" customWidth="1"/>
    <col min="3086" max="3086" width="7.1640625" style="7" customWidth="1"/>
    <col min="3087" max="3087" width="4.83203125" style="7" customWidth="1"/>
    <col min="3088" max="3088" width="4" style="7" customWidth="1"/>
    <col min="3089" max="3089" width="7.1640625" style="7" customWidth="1"/>
    <col min="3090" max="3090" width="3.1640625" style="7" customWidth="1"/>
    <col min="3091" max="3091" width="15.83203125" style="7" customWidth="1"/>
    <col min="3092" max="3097" width="8" style="7"/>
    <col min="3098" max="3098" width="52.33203125" style="7" customWidth="1"/>
    <col min="3099" max="3099" width="14.5" style="7" customWidth="1"/>
    <col min="3100" max="3328" width="8" style="7"/>
    <col min="3329" max="3329" width="2.6640625" style="7" customWidth="1"/>
    <col min="3330" max="3330" width="1.33203125" style="7" customWidth="1"/>
    <col min="3331" max="3331" width="4" style="7" customWidth="1"/>
    <col min="3332" max="3332" width="1.33203125" style="7" customWidth="1"/>
    <col min="3333" max="3333" width="9.33203125" style="7" customWidth="1"/>
    <col min="3334" max="3334" width="9.5" style="7" customWidth="1"/>
    <col min="3335" max="3335" width="27.83203125" style="7" customWidth="1"/>
    <col min="3336" max="3336" width="1.33203125" style="7" customWidth="1"/>
    <col min="3337" max="3337" width="9.33203125" style="7" customWidth="1"/>
    <col min="3338" max="3338" width="19.1640625" style="7" customWidth="1"/>
    <col min="3339" max="3339" width="14.6640625" style="7" customWidth="1"/>
    <col min="3340" max="3340" width="1.33203125" style="7" customWidth="1"/>
    <col min="3341" max="3341" width="6.6640625" style="7" customWidth="1"/>
    <col min="3342" max="3342" width="7.1640625" style="7" customWidth="1"/>
    <col min="3343" max="3343" width="4.83203125" style="7" customWidth="1"/>
    <col min="3344" max="3344" width="4" style="7" customWidth="1"/>
    <col min="3345" max="3345" width="7.1640625" style="7" customWidth="1"/>
    <col min="3346" max="3346" width="3.1640625" style="7" customWidth="1"/>
    <col min="3347" max="3347" width="15.83203125" style="7" customWidth="1"/>
    <col min="3348" max="3353" width="8" style="7"/>
    <col min="3354" max="3354" width="52.33203125" style="7" customWidth="1"/>
    <col min="3355" max="3355" width="14.5" style="7" customWidth="1"/>
    <col min="3356" max="3584" width="8" style="7"/>
    <col min="3585" max="3585" width="2.6640625" style="7" customWidth="1"/>
    <col min="3586" max="3586" width="1.33203125" style="7" customWidth="1"/>
    <col min="3587" max="3587" width="4" style="7" customWidth="1"/>
    <col min="3588" max="3588" width="1.33203125" style="7" customWidth="1"/>
    <col min="3589" max="3589" width="9.33203125" style="7" customWidth="1"/>
    <col min="3590" max="3590" width="9.5" style="7" customWidth="1"/>
    <col min="3591" max="3591" width="27.83203125" style="7" customWidth="1"/>
    <col min="3592" max="3592" width="1.33203125" style="7" customWidth="1"/>
    <col min="3593" max="3593" width="9.33203125" style="7" customWidth="1"/>
    <col min="3594" max="3594" width="19.1640625" style="7" customWidth="1"/>
    <col min="3595" max="3595" width="14.6640625" style="7" customWidth="1"/>
    <col min="3596" max="3596" width="1.33203125" style="7" customWidth="1"/>
    <col min="3597" max="3597" width="6.6640625" style="7" customWidth="1"/>
    <col min="3598" max="3598" width="7.1640625" style="7" customWidth="1"/>
    <col min="3599" max="3599" width="4.83203125" style="7" customWidth="1"/>
    <col min="3600" max="3600" width="4" style="7" customWidth="1"/>
    <col min="3601" max="3601" width="7.1640625" style="7" customWidth="1"/>
    <col min="3602" max="3602" width="3.1640625" style="7" customWidth="1"/>
    <col min="3603" max="3603" width="15.83203125" style="7" customWidth="1"/>
    <col min="3604" max="3609" width="8" style="7"/>
    <col min="3610" max="3610" width="52.33203125" style="7" customWidth="1"/>
    <col min="3611" max="3611" width="14.5" style="7" customWidth="1"/>
    <col min="3612" max="3840" width="8" style="7"/>
    <col min="3841" max="3841" width="2.6640625" style="7" customWidth="1"/>
    <col min="3842" max="3842" width="1.33203125" style="7" customWidth="1"/>
    <col min="3843" max="3843" width="4" style="7" customWidth="1"/>
    <col min="3844" max="3844" width="1.33203125" style="7" customWidth="1"/>
    <col min="3845" max="3845" width="9.33203125" style="7" customWidth="1"/>
    <col min="3846" max="3846" width="9.5" style="7" customWidth="1"/>
    <col min="3847" max="3847" width="27.83203125" style="7" customWidth="1"/>
    <col min="3848" max="3848" width="1.33203125" style="7" customWidth="1"/>
    <col min="3849" max="3849" width="9.33203125" style="7" customWidth="1"/>
    <col min="3850" max="3850" width="19.1640625" style="7" customWidth="1"/>
    <col min="3851" max="3851" width="14.6640625" style="7" customWidth="1"/>
    <col min="3852" max="3852" width="1.33203125" style="7" customWidth="1"/>
    <col min="3853" max="3853" width="6.6640625" style="7" customWidth="1"/>
    <col min="3854" max="3854" width="7.1640625" style="7" customWidth="1"/>
    <col min="3855" max="3855" width="4.83203125" style="7" customWidth="1"/>
    <col min="3856" max="3856" width="4" style="7" customWidth="1"/>
    <col min="3857" max="3857" width="7.1640625" style="7" customWidth="1"/>
    <col min="3858" max="3858" width="3.1640625" style="7" customWidth="1"/>
    <col min="3859" max="3859" width="15.83203125" style="7" customWidth="1"/>
    <col min="3860" max="3865" width="8" style="7"/>
    <col min="3866" max="3866" width="52.33203125" style="7" customWidth="1"/>
    <col min="3867" max="3867" width="14.5" style="7" customWidth="1"/>
    <col min="3868" max="4096" width="8" style="7"/>
    <col min="4097" max="4097" width="2.6640625" style="7" customWidth="1"/>
    <col min="4098" max="4098" width="1.33203125" style="7" customWidth="1"/>
    <col min="4099" max="4099" width="4" style="7" customWidth="1"/>
    <col min="4100" max="4100" width="1.33203125" style="7" customWidth="1"/>
    <col min="4101" max="4101" width="9.33203125" style="7" customWidth="1"/>
    <col min="4102" max="4102" width="9.5" style="7" customWidth="1"/>
    <col min="4103" max="4103" width="27.83203125" style="7" customWidth="1"/>
    <col min="4104" max="4104" width="1.33203125" style="7" customWidth="1"/>
    <col min="4105" max="4105" width="9.33203125" style="7" customWidth="1"/>
    <col min="4106" max="4106" width="19.1640625" style="7" customWidth="1"/>
    <col min="4107" max="4107" width="14.6640625" style="7" customWidth="1"/>
    <col min="4108" max="4108" width="1.33203125" style="7" customWidth="1"/>
    <col min="4109" max="4109" width="6.6640625" style="7" customWidth="1"/>
    <col min="4110" max="4110" width="7.1640625" style="7" customWidth="1"/>
    <col min="4111" max="4111" width="4.83203125" style="7" customWidth="1"/>
    <col min="4112" max="4112" width="4" style="7" customWidth="1"/>
    <col min="4113" max="4113" width="7.1640625" style="7" customWidth="1"/>
    <col min="4114" max="4114" width="3.1640625" style="7" customWidth="1"/>
    <col min="4115" max="4115" width="15.83203125" style="7" customWidth="1"/>
    <col min="4116" max="4121" width="8" style="7"/>
    <col min="4122" max="4122" width="52.33203125" style="7" customWidth="1"/>
    <col min="4123" max="4123" width="14.5" style="7" customWidth="1"/>
    <col min="4124" max="4352" width="8" style="7"/>
    <col min="4353" max="4353" width="2.6640625" style="7" customWidth="1"/>
    <col min="4354" max="4354" width="1.33203125" style="7" customWidth="1"/>
    <col min="4355" max="4355" width="4" style="7" customWidth="1"/>
    <col min="4356" max="4356" width="1.33203125" style="7" customWidth="1"/>
    <col min="4357" max="4357" width="9.33203125" style="7" customWidth="1"/>
    <col min="4358" max="4358" width="9.5" style="7" customWidth="1"/>
    <col min="4359" max="4359" width="27.83203125" style="7" customWidth="1"/>
    <col min="4360" max="4360" width="1.33203125" style="7" customWidth="1"/>
    <col min="4361" max="4361" width="9.33203125" style="7" customWidth="1"/>
    <col min="4362" max="4362" width="19.1640625" style="7" customWidth="1"/>
    <col min="4363" max="4363" width="14.6640625" style="7" customWidth="1"/>
    <col min="4364" max="4364" width="1.33203125" style="7" customWidth="1"/>
    <col min="4365" max="4365" width="6.6640625" style="7" customWidth="1"/>
    <col min="4366" max="4366" width="7.1640625" style="7" customWidth="1"/>
    <col min="4367" max="4367" width="4.83203125" style="7" customWidth="1"/>
    <col min="4368" max="4368" width="4" style="7" customWidth="1"/>
    <col min="4369" max="4369" width="7.1640625" style="7" customWidth="1"/>
    <col min="4370" max="4370" width="3.1640625" style="7" customWidth="1"/>
    <col min="4371" max="4371" width="15.83203125" style="7" customWidth="1"/>
    <col min="4372" max="4377" width="8" style="7"/>
    <col min="4378" max="4378" width="52.33203125" style="7" customWidth="1"/>
    <col min="4379" max="4379" width="14.5" style="7" customWidth="1"/>
    <col min="4380" max="4608" width="8" style="7"/>
    <col min="4609" max="4609" width="2.6640625" style="7" customWidth="1"/>
    <col min="4610" max="4610" width="1.33203125" style="7" customWidth="1"/>
    <col min="4611" max="4611" width="4" style="7" customWidth="1"/>
    <col min="4612" max="4612" width="1.33203125" style="7" customWidth="1"/>
    <col min="4613" max="4613" width="9.33203125" style="7" customWidth="1"/>
    <col min="4614" max="4614" width="9.5" style="7" customWidth="1"/>
    <col min="4615" max="4615" width="27.83203125" style="7" customWidth="1"/>
    <col min="4616" max="4616" width="1.33203125" style="7" customWidth="1"/>
    <col min="4617" max="4617" width="9.33203125" style="7" customWidth="1"/>
    <col min="4618" max="4618" width="19.1640625" style="7" customWidth="1"/>
    <col min="4619" max="4619" width="14.6640625" style="7" customWidth="1"/>
    <col min="4620" max="4620" width="1.33203125" style="7" customWidth="1"/>
    <col min="4621" max="4621" width="6.6640625" style="7" customWidth="1"/>
    <col min="4622" max="4622" width="7.1640625" style="7" customWidth="1"/>
    <col min="4623" max="4623" width="4.83203125" style="7" customWidth="1"/>
    <col min="4624" max="4624" width="4" style="7" customWidth="1"/>
    <col min="4625" max="4625" width="7.1640625" style="7" customWidth="1"/>
    <col min="4626" max="4626" width="3.1640625" style="7" customWidth="1"/>
    <col min="4627" max="4627" width="15.83203125" style="7" customWidth="1"/>
    <col min="4628" max="4633" width="8" style="7"/>
    <col min="4634" max="4634" width="52.33203125" style="7" customWidth="1"/>
    <col min="4635" max="4635" width="14.5" style="7" customWidth="1"/>
    <col min="4636" max="4864" width="8" style="7"/>
    <col min="4865" max="4865" width="2.6640625" style="7" customWidth="1"/>
    <col min="4866" max="4866" width="1.33203125" style="7" customWidth="1"/>
    <col min="4867" max="4867" width="4" style="7" customWidth="1"/>
    <col min="4868" max="4868" width="1.33203125" style="7" customWidth="1"/>
    <col min="4869" max="4869" width="9.33203125" style="7" customWidth="1"/>
    <col min="4870" max="4870" width="9.5" style="7" customWidth="1"/>
    <col min="4871" max="4871" width="27.83203125" style="7" customWidth="1"/>
    <col min="4872" max="4872" width="1.33203125" style="7" customWidth="1"/>
    <col min="4873" max="4873" width="9.33203125" style="7" customWidth="1"/>
    <col min="4874" max="4874" width="19.1640625" style="7" customWidth="1"/>
    <col min="4875" max="4875" width="14.6640625" style="7" customWidth="1"/>
    <col min="4876" max="4876" width="1.33203125" style="7" customWidth="1"/>
    <col min="4877" max="4877" width="6.6640625" style="7" customWidth="1"/>
    <col min="4878" max="4878" width="7.1640625" style="7" customWidth="1"/>
    <col min="4879" max="4879" width="4.83203125" style="7" customWidth="1"/>
    <col min="4880" max="4880" width="4" style="7" customWidth="1"/>
    <col min="4881" max="4881" width="7.1640625" style="7" customWidth="1"/>
    <col min="4882" max="4882" width="3.1640625" style="7" customWidth="1"/>
    <col min="4883" max="4883" width="15.83203125" style="7" customWidth="1"/>
    <col min="4884" max="4889" width="8" style="7"/>
    <col min="4890" max="4890" width="52.33203125" style="7" customWidth="1"/>
    <col min="4891" max="4891" width="14.5" style="7" customWidth="1"/>
    <col min="4892" max="5120" width="8" style="7"/>
    <col min="5121" max="5121" width="2.6640625" style="7" customWidth="1"/>
    <col min="5122" max="5122" width="1.33203125" style="7" customWidth="1"/>
    <col min="5123" max="5123" width="4" style="7" customWidth="1"/>
    <col min="5124" max="5124" width="1.33203125" style="7" customWidth="1"/>
    <col min="5125" max="5125" width="9.33203125" style="7" customWidth="1"/>
    <col min="5126" max="5126" width="9.5" style="7" customWidth="1"/>
    <col min="5127" max="5127" width="27.83203125" style="7" customWidth="1"/>
    <col min="5128" max="5128" width="1.33203125" style="7" customWidth="1"/>
    <col min="5129" max="5129" width="9.33203125" style="7" customWidth="1"/>
    <col min="5130" max="5130" width="19.1640625" style="7" customWidth="1"/>
    <col min="5131" max="5131" width="14.6640625" style="7" customWidth="1"/>
    <col min="5132" max="5132" width="1.33203125" style="7" customWidth="1"/>
    <col min="5133" max="5133" width="6.6640625" style="7" customWidth="1"/>
    <col min="5134" max="5134" width="7.1640625" style="7" customWidth="1"/>
    <col min="5135" max="5135" width="4.83203125" style="7" customWidth="1"/>
    <col min="5136" max="5136" width="4" style="7" customWidth="1"/>
    <col min="5137" max="5137" width="7.1640625" style="7" customWidth="1"/>
    <col min="5138" max="5138" width="3.1640625" style="7" customWidth="1"/>
    <col min="5139" max="5139" width="15.83203125" style="7" customWidth="1"/>
    <col min="5140" max="5145" width="8" style="7"/>
    <col min="5146" max="5146" width="52.33203125" style="7" customWidth="1"/>
    <col min="5147" max="5147" width="14.5" style="7" customWidth="1"/>
    <col min="5148" max="5376" width="8" style="7"/>
    <col min="5377" max="5377" width="2.6640625" style="7" customWidth="1"/>
    <col min="5378" max="5378" width="1.33203125" style="7" customWidth="1"/>
    <col min="5379" max="5379" width="4" style="7" customWidth="1"/>
    <col min="5380" max="5380" width="1.33203125" style="7" customWidth="1"/>
    <col min="5381" max="5381" width="9.33203125" style="7" customWidth="1"/>
    <col min="5382" max="5382" width="9.5" style="7" customWidth="1"/>
    <col min="5383" max="5383" width="27.83203125" style="7" customWidth="1"/>
    <col min="5384" max="5384" width="1.33203125" style="7" customWidth="1"/>
    <col min="5385" max="5385" width="9.33203125" style="7" customWidth="1"/>
    <col min="5386" max="5386" width="19.1640625" style="7" customWidth="1"/>
    <col min="5387" max="5387" width="14.6640625" style="7" customWidth="1"/>
    <col min="5388" max="5388" width="1.33203125" style="7" customWidth="1"/>
    <col min="5389" max="5389" width="6.6640625" style="7" customWidth="1"/>
    <col min="5390" max="5390" width="7.1640625" style="7" customWidth="1"/>
    <col min="5391" max="5391" width="4.83203125" style="7" customWidth="1"/>
    <col min="5392" max="5392" width="4" style="7" customWidth="1"/>
    <col min="5393" max="5393" width="7.1640625" style="7" customWidth="1"/>
    <col min="5394" max="5394" width="3.1640625" style="7" customWidth="1"/>
    <col min="5395" max="5395" width="15.83203125" style="7" customWidth="1"/>
    <col min="5396" max="5401" width="8" style="7"/>
    <col min="5402" max="5402" width="52.33203125" style="7" customWidth="1"/>
    <col min="5403" max="5403" width="14.5" style="7" customWidth="1"/>
    <col min="5404" max="5632" width="8" style="7"/>
    <col min="5633" max="5633" width="2.6640625" style="7" customWidth="1"/>
    <col min="5634" max="5634" width="1.33203125" style="7" customWidth="1"/>
    <col min="5635" max="5635" width="4" style="7" customWidth="1"/>
    <col min="5636" max="5636" width="1.33203125" style="7" customWidth="1"/>
    <col min="5637" max="5637" width="9.33203125" style="7" customWidth="1"/>
    <col min="5638" max="5638" width="9.5" style="7" customWidth="1"/>
    <col min="5639" max="5639" width="27.83203125" style="7" customWidth="1"/>
    <col min="5640" max="5640" width="1.33203125" style="7" customWidth="1"/>
    <col min="5641" max="5641" width="9.33203125" style="7" customWidth="1"/>
    <col min="5642" max="5642" width="19.1640625" style="7" customWidth="1"/>
    <col min="5643" max="5643" width="14.6640625" style="7" customWidth="1"/>
    <col min="5644" max="5644" width="1.33203125" style="7" customWidth="1"/>
    <col min="5645" max="5645" width="6.6640625" style="7" customWidth="1"/>
    <col min="5646" max="5646" width="7.1640625" style="7" customWidth="1"/>
    <col min="5647" max="5647" width="4.83203125" style="7" customWidth="1"/>
    <col min="5648" max="5648" width="4" style="7" customWidth="1"/>
    <col min="5649" max="5649" width="7.1640625" style="7" customWidth="1"/>
    <col min="5650" max="5650" width="3.1640625" style="7" customWidth="1"/>
    <col min="5651" max="5651" width="15.83203125" style="7" customWidth="1"/>
    <col min="5652" max="5657" width="8" style="7"/>
    <col min="5658" max="5658" width="52.33203125" style="7" customWidth="1"/>
    <col min="5659" max="5659" width="14.5" style="7" customWidth="1"/>
    <col min="5660" max="5888" width="8" style="7"/>
    <col min="5889" max="5889" width="2.6640625" style="7" customWidth="1"/>
    <col min="5890" max="5890" width="1.33203125" style="7" customWidth="1"/>
    <col min="5891" max="5891" width="4" style="7" customWidth="1"/>
    <col min="5892" max="5892" width="1.33203125" style="7" customWidth="1"/>
    <col min="5893" max="5893" width="9.33203125" style="7" customWidth="1"/>
    <col min="5894" max="5894" width="9.5" style="7" customWidth="1"/>
    <col min="5895" max="5895" width="27.83203125" style="7" customWidth="1"/>
    <col min="5896" max="5896" width="1.33203125" style="7" customWidth="1"/>
    <col min="5897" max="5897" width="9.33203125" style="7" customWidth="1"/>
    <col min="5898" max="5898" width="19.1640625" style="7" customWidth="1"/>
    <col min="5899" max="5899" width="14.6640625" style="7" customWidth="1"/>
    <col min="5900" max="5900" width="1.33203125" style="7" customWidth="1"/>
    <col min="5901" max="5901" width="6.6640625" style="7" customWidth="1"/>
    <col min="5902" max="5902" width="7.1640625" style="7" customWidth="1"/>
    <col min="5903" max="5903" width="4.83203125" style="7" customWidth="1"/>
    <col min="5904" max="5904" width="4" style="7" customWidth="1"/>
    <col min="5905" max="5905" width="7.1640625" style="7" customWidth="1"/>
    <col min="5906" max="5906" width="3.1640625" style="7" customWidth="1"/>
    <col min="5907" max="5907" width="15.83203125" style="7" customWidth="1"/>
    <col min="5908" max="5913" width="8" style="7"/>
    <col min="5914" max="5914" width="52.33203125" style="7" customWidth="1"/>
    <col min="5915" max="5915" width="14.5" style="7" customWidth="1"/>
    <col min="5916" max="6144" width="8" style="7"/>
    <col min="6145" max="6145" width="2.6640625" style="7" customWidth="1"/>
    <col min="6146" max="6146" width="1.33203125" style="7" customWidth="1"/>
    <col min="6147" max="6147" width="4" style="7" customWidth="1"/>
    <col min="6148" max="6148" width="1.33203125" style="7" customWidth="1"/>
    <col min="6149" max="6149" width="9.33203125" style="7" customWidth="1"/>
    <col min="6150" max="6150" width="9.5" style="7" customWidth="1"/>
    <col min="6151" max="6151" width="27.83203125" style="7" customWidth="1"/>
    <col min="6152" max="6152" width="1.33203125" style="7" customWidth="1"/>
    <col min="6153" max="6153" width="9.33203125" style="7" customWidth="1"/>
    <col min="6154" max="6154" width="19.1640625" style="7" customWidth="1"/>
    <col min="6155" max="6155" width="14.6640625" style="7" customWidth="1"/>
    <col min="6156" max="6156" width="1.33203125" style="7" customWidth="1"/>
    <col min="6157" max="6157" width="6.6640625" style="7" customWidth="1"/>
    <col min="6158" max="6158" width="7.1640625" style="7" customWidth="1"/>
    <col min="6159" max="6159" width="4.83203125" style="7" customWidth="1"/>
    <col min="6160" max="6160" width="4" style="7" customWidth="1"/>
    <col min="6161" max="6161" width="7.1640625" style="7" customWidth="1"/>
    <col min="6162" max="6162" width="3.1640625" style="7" customWidth="1"/>
    <col min="6163" max="6163" width="15.83203125" style="7" customWidth="1"/>
    <col min="6164" max="6169" width="8" style="7"/>
    <col min="6170" max="6170" width="52.33203125" style="7" customWidth="1"/>
    <col min="6171" max="6171" width="14.5" style="7" customWidth="1"/>
    <col min="6172" max="6400" width="8" style="7"/>
    <col min="6401" max="6401" width="2.6640625" style="7" customWidth="1"/>
    <col min="6402" max="6402" width="1.33203125" style="7" customWidth="1"/>
    <col min="6403" max="6403" width="4" style="7" customWidth="1"/>
    <col min="6404" max="6404" width="1.33203125" style="7" customWidth="1"/>
    <col min="6405" max="6405" width="9.33203125" style="7" customWidth="1"/>
    <col min="6406" max="6406" width="9.5" style="7" customWidth="1"/>
    <col min="6407" max="6407" width="27.83203125" style="7" customWidth="1"/>
    <col min="6408" max="6408" width="1.33203125" style="7" customWidth="1"/>
    <col min="6409" max="6409" width="9.33203125" style="7" customWidth="1"/>
    <col min="6410" max="6410" width="19.1640625" style="7" customWidth="1"/>
    <col min="6411" max="6411" width="14.6640625" style="7" customWidth="1"/>
    <col min="6412" max="6412" width="1.33203125" style="7" customWidth="1"/>
    <col min="6413" max="6413" width="6.6640625" style="7" customWidth="1"/>
    <col min="6414" max="6414" width="7.1640625" style="7" customWidth="1"/>
    <col min="6415" max="6415" width="4.83203125" style="7" customWidth="1"/>
    <col min="6416" max="6416" width="4" style="7" customWidth="1"/>
    <col min="6417" max="6417" width="7.1640625" style="7" customWidth="1"/>
    <col min="6418" max="6418" width="3.1640625" style="7" customWidth="1"/>
    <col min="6419" max="6419" width="15.83203125" style="7" customWidth="1"/>
    <col min="6420" max="6425" width="8" style="7"/>
    <col min="6426" max="6426" width="52.33203125" style="7" customWidth="1"/>
    <col min="6427" max="6427" width="14.5" style="7" customWidth="1"/>
    <col min="6428" max="6656" width="8" style="7"/>
    <col min="6657" max="6657" width="2.6640625" style="7" customWidth="1"/>
    <col min="6658" max="6658" width="1.33203125" style="7" customWidth="1"/>
    <col min="6659" max="6659" width="4" style="7" customWidth="1"/>
    <col min="6660" max="6660" width="1.33203125" style="7" customWidth="1"/>
    <col min="6661" max="6661" width="9.33203125" style="7" customWidth="1"/>
    <col min="6662" max="6662" width="9.5" style="7" customWidth="1"/>
    <col min="6663" max="6663" width="27.83203125" style="7" customWidth="1"/>
    <col min="6664" max="6664" width="1.33203125" style="7" customWidth="1"/>
    <col min="6665" max="6665" width="9.33203125" style="7" customWidth="1"/>
    <col min="6666" max="6666" width="19.1640625" style="7" customWidth="1"/>
    <col min="6667" max="6667" width="14.6640625" style="7" customWidth="1"/>
    <col min="6668" max="6668" width="1.33203125" style="7" customWidth="1"/>
    <col min="6669" max="6669" width="6.6640625" style="7" customWidth="1"/>
    <col min="6670" max="6670" width="7.1640625" style="7" customWidth="1"/>
    <col min="6671" max="6671" width="4.83203125" style="7" customWidth="1"/>
    <col min="6672" max="6672" width="4" style="7" customWidth="1"/>
    <col min="6673" max="6673" width="7.1640625" style="7" customWidth="1"/>
    <col min="6674" max="6674" width="3.1640625" style="7" customWidth="1"/>
    <col min="6675" max="6675" width="15.83203125" style="7" customWidth="1"/>
    <col min="6676" max="6681" width="8" style="7"/>
    <col min="6682" max="6682" width="52.33203125" style="7" customWidth="1"/>
    <col min="6683" max="6683" width="14.5" style="7" customWidth="1"/>
    <col min="6684" max="6912" width="8" style="7"/>
    <col min="6913" max="6913" width="2.6640625" style="7" customWidth="1"/>
    <col min="6914" max="6914" width="1.33203125" style="7" customWidth="1"/>
    <col min="6915" max="6915" width="4" style="7" customWidth="1"/>
    <col min="6916" max="6916" width="1.33203125" style="7" customWidth="1"/>
    <col min="6917" max="6917" width="9.33203125" style="7" customWidth="1"/>
    <col min="6918" max="6918" width="9.5" style="7" customWidth="1"/>
    <col min="6919" max="6919" width="27.83203125" style="7" customWidth="1"/>
    <col min="6920" max="6920" width="1.33203125" style="7" customWidth="1"/>
    <col min="6921" max="6921" width="9.33203125" style="7" customWidth="1"/>
    <col min="6922" max="6922" width="19.1640625" style="7" customWidth="1"/>
    <col min="6923" max="6923" width="14.6640625" style="7" customWidth="1"/>
    <col min="6924" max="6924" width="1.33203125" style="7" customWidth="1"/>
    <col min="6925" max="6925" width="6.6640625" style="7" customWidth="1"/>
    <col min="6926" max="6926" width="7.1640625" style="7" customWidth="1"/>
    <col min="6927" max="6927" width="4.83203125" style="7" customWidth="1"/>
    <col min="6928" max="6928" width="4" style="7" customWidth="1"/>
    <col min="6929" max="6929" width="7.1640625" style="7" customWidth="1"/>
    <col min="6930" max="6930" width="3.1640625" style="7" customWidth="1"/>
    <col min="6931" max="6931" width="15.83203125" style="7" customWidth="1"/>
    <col min="6932" max="6937" width="8" style="7"/>
    <col min="6938" max="6938" width="52.33203125" style="7" customWidth="1"/>
    <col min="6939" max="6939" width="14.5" style="7" customWidth="1"/>
    <col min="6940" max="7168" width="8" style="7"/>
    <col min="7169" max="7169" width="2.6640625" style="7" customWidth="1"/>
    <col min="7170" max="7170" width="1.33203125" style="7" customWidth="1"/>
    <col min="7171" max="7171" width="4" style="7" customWidth="1"/>
    <col min="7172" max="7172" width="1.33203125" style="7" customWidth="1"/>
    <col min="7173" max="7173" width="9.33203125" style="7" customWidth="1"/>
    <col min="7174" max="7174" width="9.5" style="7" customWidth="1"/>
    <col min="7175" max="7175" width="27.83203125" style="7" customWidth="1"/>
    <col min="7176" max="7176" width="1.33203125" style="7" customWidth="1"/>
    <col min="7177" max="7177" width="9.33203125" style="7" customWidth="1"/>
    <col min="7178" max="7178" width="19.1640625" style="7" customWidth="1"/>
    <col min="7179" max="7179" width="14.6640625" style="7" customWidth="1"/>
    <col min="7180" max="7180" width="1.33203125" style="7" customWidth="1"/>
    <col min="7181" max="7181" width="6.6640625" style="7" customWidth="1"/>
    <col min="7182" max="7182" width="7.1640625" style="7" customWidth="1"/>
    <col min="7183" max="7183" width="4.83203125" style="7" customWidth="1"/>
    <col min="7184" max="7184" width="4" style="7" customWidth="1"/>
    <col min="7185" max="7185" width="7.1640625" style="7" customWidth="1"/>
    <col min="7186" max="7186" width="3.1640625" style="7" customWidth="1"/>
    <col min="7187" max="7187" width="15.83203125" style="7" customWidth="1"/>
    <col min="7188" max="7193" width="8" style="7"/>
    <col min="7194" max="7194" width="52.33203125" style="7" customWidth="1"/>
    <col min="7195" max="7195" width="14.5" style="7" customWidth="1"/>
    <col min="7196" max="7424" width="8" style="7"/>
    <col min="7425" max="7425" width="2.6640625" style="7" customWidth="1"/>
    <col min="7426" max="7426" width="1.33203125" style="7" customWidth="1"/>
    <col min="7427" max="7427" width="4" style="7" customWidth="1"/>
    <col min="7428" max="7428" width="1.33203125" style="7" customWidth="1"/>
    <col min="7429" max="7429" width="9.33203125" style="7" customWidth="1"/>
    <col min="7430" max="7430" width="9.5" style="7" customWidth="1"/>
    <col min="7431" max="7431" width="27.83203125" style="7" customWidth="1"/>
    <col min="7432" max="7432" width="1.33203125" style="7" customWidth="1"/>
    <col min="7433" max="7433" width="9.33203125" style="7" customWidth="1"/>
    <col min="7434" max="7434" width="19.1640625" style="7" customWidth="1"/>
    <col min="7435" max="7435" width="14.6640625" style="7" customWidth="1"/>
    <col min="7436" max="7436" width="1.33203125" style="7" customWidth="1"/>
    <col min="7437" max="7437" width="6.6640625" style="7" customWidth="1"/>
    <col min="7438" max="7438" width="7.1640625" style="7" customWidth="1"/>
    <col min="7439" max="7439" width="4.83203125" style="7" customWidth="1"/>
    <col min="7440" max="7440" width="4" style="7" customWidth="1"/>
    <col min="7441" max="7441" width="7.1640625" style="7" customWidth="1"/>
    <col min="7442" max="7442" width="3.1640625" style="7" customWidth="1"/>
    <col min="7443" max="7443" width="15.83203125" style="7" customWidth="1"/>
    <col min="7444" max="7449" width="8" style="7"/>
    <col min="7450" max="7450" width="52.33203125" style="7" customWidth="1"/>
    <col min="7451" max="7451" width="14.5" style="7" customWidth="1"/>
    <col min="7452" max="7680" width="8" style="7"/>
    <col min="7681" max="7681" width="2.6640625" style="7" customWidth="1"/>
    <col min="7682" max="7682" width="1.33203125" style="7" customWidth="1"/>
    <col min="7683" max="7683" width="4" style="7" customWidth="1"/>
    <col min="7684" max="7684" width="1.33203125" style="7" customWidth="1"/>
    <col min="7685" max="7685" width="9.33203125" style="7" customWidth="1"/>
    <col min="7686" max="7686" width="9.5" style="7" customWidth="1"/>
    <col min="7687" max="7687" width="27.83203125" style="7" customWidth="1"/>
    <col min="7688" max="7688" width="1.33203125" style="7" customWidth="1"/>
    <col min="7689" max="7689" width="9.33203125" style="7" customWidth="1"/>
    <col min="7690" max="7690" width="19.1640625" style="7" customWidth="1"/>
    <col min="7691" max="7691" width="14.6640625" style="7" customWidth="1"/>
    <col min="7692" max="7692" width="1.33203125" style="7" customWidth="1"/>
    <col min="7693" max="7693" width="6.6640625" style="7" customWidth="1"/>
    <col min="7694" max="7694" width="7.1640625" style="7" customWidth="1"/>
    <col min="7695" max="7695" width="4.83203125" style="7" customWidth="1"/>
    <col min="7696" max="7696" width="4" style="7" customWidth="1"/>
    <col min="7697" max="7697" width="7.1640625" style="7" customWidth="1"/>
    <col min="7698" max="7698" width="3.1640625" style="7" customWidth="1"/>
    <col min="7699" max="7699" width="15.83203125" style="7" customWidth="1"/>
    <col min="7700" max="7705" width="8" style="7"/>
    <col min="7706" max="7706" width="52.33203125" style="7" customWidth="1"/>
    <col min="7707" max="7707" width="14.5" style="7" customWidth="1"/>
    <col min="7708" max="7936" width="8" style="7"/>
    <col min="7937" max="7937" width="2.6640625" style="7" customWidth="1"/>
    <col min="7938" max="7938" width="1.33203125" style="7" customWidth="1"/>
    <col min="7939" max="7939" width="4" style="7" customWidth="1"/>
    <col min="7940" max="7940" width="1.33203125" style="7" customWidth="1"/>
    <col min="7941" max="7941" width="9.33203125" style="7" customWidth="1"/>
    <col min="7942" max="7942" width="9.5" style="7" customWidth="1"/>
    <col min="7943" max="7943" width="27.83203125" style="7" customWidth="1"/>
    <col min="7944" max="7944" width="1.33203125" style="7" customWidth="1"/>
    <col min="7945" max="7945" width="9.33203125" style="7" customWidth="1"/>
    <col min="7946" max="7946" width="19.1640625" style="7" customWidth="1"/>
    <col min="7947" max="7947" width="14.6640625" style="7" customWidth="1"/>
    <col min="7948" max="7948" width="1.33203125" style="7" customWidth="1"/>
    <col min="7949" max="7949" width="6.6640625" style="7" customWidth="1"/>
    <col min="7950" max="7950" width="7.1640625" style="7" customWidth="1"/>
    <col min="7951" max="7951" width="4.83203125" style="7" customWidth="1"/>
    <col min="7952" max="7952" width="4" style="7" customWidth="1"/>
    <col min="7953" max="7953" width="7.1640625" style="7" customWidth="1"/>
    <col min="7954" max="7954" width="3.1640625" style="7" customWidth="1"/>
    <col min="7955" max="7955" width="15.83203125" style="7" customWidth="1"/>
    <col min="7956" max="7961" width="8" style="7"/>
    <col min="7962" max="7962" width="52.33203125" style="7" customWidth="1"/>
    <col min="7963" max="7963" width="14.5" style="7" customWidth="1"/>
    <col min="7964" max="8192" width="8" style="7"/>
    <col min="8193" max="8193" width="2.6640625" style="7" customWidth="1"/>
    <col min="8194" max="8194" width="1.33203125" style="7" customWidth="1"/>
    <col min="8195" max="8195" width="4" style="7" customWidth="1"/>
    <col min="8196" max="8196" width="1.33203125" style="7" customWidth="1"/>
    <col min="8197" max="8197" width="9.33203125" style="7" customWidth="1"/>
    <col min="8198" max="8198" width="9.5" style="7" customWidth="1"/>
    <col min="8199" max="8199" width="27.83203125" style="7" customWidth="1"/>
    <col min="8200" max="8200" width="1.33203125" style="7" customWidth="1"/>
    <col min="8201" max="8201" width="9.33203125" style="7" customWidth="1"/>
    <col min="8202" max="8202" width="19.1640625" style="7" customWidth="1"/>
    <col min="8203" max="8203" width="14.6640625" style="7" customWidth="1"/>
    <col min="8204" max="8204" width="1.33203125" style="7" customWidth="1"/>
    <col min="8205" max="8205" width="6.6640625" style="7" customWidth="1"/>
    <col min="8206" max="8206" width="7.1640625" style="7" customWidth="1"/>
    <col min="8207" max="8207" width="4.83203125" style="7" customWidth="1"/>
    <col min="8208" max="8208" width="4" style="7" customWidth="1"/>
    <col min="8209" max="8209" width="7.1640625" style="7" customWidth="1"/>
    <col min="8210" max="8210" width="3.1640625" style="7" customWidth="1"/>
    <col min="8211" max="8211" width="15.83203125" style="7" customWidth="1"/>
    <col min="8212" max="8217" width="8" style="7"/>
    <col min="8218" max="8218" width="52.33203125" style="7" customWidth="1"/>
    <col min="8219" max="8219" width="14.5" style="7" customWidth="1"/>
    <col min="8220" max="8448" width="8" style="7"/>
    <col min="8449" max="8449" width="2.6640625" style="7" customWidth="1"/>
    <col min="8450" max="8450" width="1.33203125" style="7" customWidth="1"/>
    <col min="8451" max="8451" width="4" style="7" customWidth="1"/>
    <col min="8452" max="8452" width="1.33203125" style="7" customWidth="1"/>
    <col min="8453" max="8453" width="9.33203125" style="7" customWidth="1"/>
    <col min="8454" max="8454" width="9.5" style="7" customWidth="1"/>
    <col min="8455" max="8455" width="27.83203125" style="7" customWidth="1"/>
    <col min="8456" max="8456" width="1.33203125" style="7" customWidth="1"/>
    <col min="8457" max="8457" width="9.33203125" style="7" customWidth="1"/>
    <col min="8458" max="8458" width="19.1640625" style="7" customWidth="1"/>
    <col min="8459" max="8459" width="14.6640625" style="7" customWidth="1"/>
    <col min="8460" max="8460" width="1.33203125" style="7" customWidth="1"/>
    <col min="8461" max="8461" width="6.6640625" style="7" customWidth="1"/>
    <col min="8462" max="8462" width="7.1640625" style="7" customWidth="1"/>
    <col min="8463" max="8463" width="4.83203125" style="7" customWidth="1"/>
    <col min="8464" max="8464" width="4" style="7" customWidth="1"/>
    <col min="8465" max="8465" width="7.1640625" style="7" customWidth="1"/>
    <col min="8466" max="8466" width="3.1640625" style="7" customWidth="1"/>
    <col min="8467" max="8467" width="15.83203125" style="7" customWidth="1"/>
    <col min="8468" max="8473" width="8" style="7"/>
    <col min="8474" max="8474" width="52.33203125" style="7" customWidth="1"/>
    <col min="8475" max="8475" width="14.5" style="7" customWidth="1"/>
    <col min="8476" max="8704" width="8" style="7"/>
    <col min="8705" max="8705" width="2.6640625" style="7" customWidth="1"/>
    <col min="8706" max="8706" width="1.33203125" style="7" customWidth="1"/>
    <col min="8707" max="8707" width="4" style="7" customWidth="1"/>
    <col min="8708" max="8708" width="1.33203125" style="7" customWidth="1"/>
    <col min="8709" max="8709" width="9.33203125" style="7" customWidth="1"/>
    <col min="8710" max="8710" width="9.5" style="7" customWidth="1"/>
    <col min="8711" max="8711" width="27.83203125" style="7" customWidth="1"/>
    <col min="8712" max="8712" width="1.33203125" style="7" customWidth="1"/>
    <col min="8713" max="8713" width="9.33203125" style="7" customWidth="1"/>
    <col min="8714" max="8714" width="19.1640625" style="7" customWidth="1"/>
    <col min="8715" max="8715" width="14.6640625" style="7" customWidth="1"/>
    <col min="8716" max="8716" width="1.33203125" style="7" customWidth="1"/>
    <col min="8717" max="8717" width="6.6640625" style="7" customWidth="1"/>
    <col min="8718" max="8718" width="7.1640625" style="7" customWidth="1"/>
    <col min="8719" max="8719" width="4.83203125" style="7" customWidth="1"/>
    <col min="8720" max="8720" width="4" style="7" customWidth="1"/>
    <col min="8721" max="8721" width="7.1640625" style="7" customWidth="1"/>
    <col min="8722" max="8722" width="3.1640625" style="7" customWidth="1"/>
    <col min="8723" max="8723" width="15.83203125" style="7" customWidth="1"/>
    <col min="8724" max="8729" width="8" style="7"/>
    <col min="8730" max="8730" width="52.33203125" style="7" customWidth="1"/>
    <col min="8731" max="8731" width="14.5" style="7" customWidth="1"/>
    <col min="8732" max="8960" width="8" style="7"/>
    <col min="8961" max="8961" width="2.6640625" style="7" customWidth="1"/>
    <col min="8962" max="8962" width="1.33203125" style="7" customWidth="1"/>
    <col min="8963" max="8963" width="4" style="7" customWidth="1"/>
    <col min="8964" max="8964" width="1.33203125" style="7" customWidth="1"/>
    <col min="8965" max="8965" width="9.33203125" style="7" customWidth="1"/>
    <col min="8966" max="8966" width="9.5" style="7" customWidth="1"/>
    <col min="8967" max="8967" width="27.83203125" style="7" customWidth="1"/>
    <col min="8968" max="8968" width="1.33203125" style="7" customWidth="1"/>
    <col min="8969" max="8969" width="9.33203125" style="7" customWidth="1"/>
    <col min="8970" max="8970" width="19.1640625" style="7" customWidth="1"/>
    <col min="8971" max="8971" width="14.6640625" style="7" customWidth="1"/>
    <col min="8972" max="8972" width="1.33203125" style="7" customWidth="1"/>
    <col min="8973" max="8973" width="6.6640625" style="7" customWidth="1"/>
    <col min="8974" max="8974" width="7.1640625" style="7" customWidth="1"/>
    <col min="8975" max="8975" width="4.83203125" style="7" customWidth="1"/>
    <col min="8976" max="8976" width="4" style="7" customWidth="1"/>
    <col min="8977" max="8977" width="7.1640625" style="7" customWidth="1"/>
    <col min="8978" max="8978" width="3.1640625" style="7" customWidth="1"/>
    <col min="8979" max="8979" width="15.83203125" style="7" customWidth="1"/>
    <col min="8980" max="8985" width="8" style="7"/>
    <col min="8986" max="8986" width="52.33203125" style="7" customWidth="1"/>
    <col min="8987" max="8987" width="14.5" style="7" customWidth="1"/>
    <col min="8988" max="9216" width="8" style="7"/>
    <col min="9217" max="9217" width="2.6640625" style="7" customWidth="1"/>
    <col min="9218" max="9218" width="1.33203125" style="7" customWidth="1"/>
    <col min="9219" max="9219" width="4" style="7" customWidth="1"/>
    <col min="9220" max="9220" width="1.33203125" style="7" customWidth="1"/>
    <col min="9221" max="9221" width="9.33203125" style="7" customWidth="1"/>
    <col min="9222" max="9222" width="9.5" style="7" customWidth="1"/>
    <col min="9223" max="9223" width="27.83203125" style="7" customWidth="1"/>
    <col min="9224" max="9224" width="1.33203125" style="7" customWidth="1"/>
    <col min="9225" max="9225" width="9.33203125" style="7" customWidth="1"/>
    <col min="9226" max="9226" width="19.1640625" style="7" customWidth="1"/>
    <col min="9227" max="9227" width="14.6640625" style="7" customWidth="1"/>
    <col min="9228" max="9228" width="1.33203125" style="7" customWidth="1"/>
    <col min="9229" max="9229" width="6.6640625" style="7" customWidth="1"/>
    <col min="9230" max="9230" width="7.1640625" style="7" customWidth="1"/>
    <col min="9231" max="9231" width="4.83203125" style="7" customWidth="1"/>
    <col min="9232" max="9232" width="4" style="7" customWidth="1"/>
    <col min="9233" max="9233" width="7.1640625" style="7" customWidth="1"/>
    <col min="9234" max="9234" width="3.1640625" style="7" customWidth="1"/>
    <col min="9235" max="9235" width="15.83203125" style="7" customWidth="1"/>
    <col min="9236" max="9241" width="8" style="7"/>
    <col min="9242" max="9242" width="52.33203125" style="7" customWidth="1"/>
    <col min="9243" max="9243" width="14.5" style="7" customWidth="1"/>
    <col min="9244" max="9472" width="8" style="7"/>
    <col min="9473" max="9473" width="2.6640625" style="7" customWidth="1"/>
    <col min="9474" max="9474" width="1.33203125" style="7" customWidth="1"/>
    <col min="9475" max="9475" width="4" style="7" customWidth="1"/>
    <col min="9476" max="9476" width="1.33203125" style="7" customWidth="1"/>
    <col min="9477" max="9477" width="9.33203125" style="7" customWidth="1"/>
    <col min="9478" max="9478" width="9.5" style="7" customWidth="1"/>
    <col min="9479" max="9479" width="27.83203125" style="7" customWidth="1"/>
    <col min="9480" max="9480" width="1.33203125" style="7" customWidth="1"/>
    <col min="9481" max="9481" width="9.33203125" style="7" customWidth="1"/>
    <col min="9482" max="9482" width="19.1640625" style="7" customWidth="1"/>
    <col min="9483" max="9483" width="14.6640625" style="7" customWidth="1"/>
    <col min="9484" max="9484" width="1.33203125" style="7" customWidth="1"/>
    <col min="9485" max="9485" width="6.6640625" style="7" customWidth="1"/>
    <col min="9486" max="9486" width="7.1640625" style="7" customWidth="1"/>
    <col min="9487" max="9487" width="4.83203125" style="7" customWidth="1"/>
    <col min="9488" max="9488" width="4" style="7" customWidth="1"/>
    <col min="9489" max="9489" width="7.1640625" style="7" customWidth="1"/>
    <col min="9490" max="9490" width="3.1640625" style="7" customWidth="1"/>
    <col min="9491" max="9491" width="15.83203125" style="7" customWidth="1"/>
    <col min="9492" max="9497" width="8" style="7"/>
    <col min="9498" max="9498" width="52.33203125" style="7" customWidth="1"/>
    <col min="9499" max="9499" width="14.5" style="7" customWidth="1"/>
    <col min="9500" max="9728" width="8" style="7"/>
    <col min="9729" max="9729" width="2.6640625" style="7" customWidth="1"/>
    <col min="9730" max="9730" width="1.33203125" style="7" customWidth="1"/>
    <col min="9731" max="9731" width="4" style="7" customWidth="1"/>
    <col min="9732" max="9732" width="1.33203125" style="7" customWidth="1"/>
    <col min="9733" max="9733" width="9.33203125" style="7" customWidth="1"/>
    <col min="9734" max="9734" width="9.5" style="7" customWidth="1"/>
    <col min="9735" max="9735" width="27.83203125" style="7" customWidth="1"/>
    <col min="9736" max="9736" width="1.33203125" style="7" customWidth="1"/>
    <col min="9737" max="9737" width="9.33203125" style="7" customWidth="1"/>
    <col min="9738" max="9738" width="19.1640625" style="7" customWidth="1"/>
    <col min="9739" max="9739" width="14.6640625" style="7" customWidth="1"/>
    <col min="9740" max="9740" width="1.33203125" style="7" customWidth="1"/>
    <col min="9741" max="9741" width="6.6640625" style="7" customWidth="1"/>
    <col min="9742" max="9742" width="7.1640625" style="7" customWidth="1"/>
    <col min="9743" max="9743" width="4.83203125" style="7" customWidth="1"/>
    <col min="9744" max="9744" width="4" style="7" customWidth="1"/>
    <col min="9745" max="9745" width="7.1640625" style="7" customWidth="1"/>
    <col min="9746" max="9746" width="3.1640625" style="7" customWidth="1"/>
    <col min="9747" max="9747" width="15.83203125" style="7" customWidth="1"/>
    <col min="9748" max="9753" width="8" style="7"/>
    <col min="9754" max="9754" width="52.33203125" style="7" customWidth="1"/>
    <col min="9755" max="9755" width="14.5" style="7" customWidth="1"/>
    <col min="9756" max="9984" width="8" style="7"/>
    <col min="9985" max="9985" width="2.6640625" style="7" customWidth="1"/>
    <col min="9986" max="9986" width="1.33203125" style="7" customWidth="1"/>
    <col min="9987" max="9987" width="4" style="7" customWidth="1"/>
    <col min="9988" max="9988" width="1.33203125" style="7" customWidth="1"/>
    <col min="9989" max="9989" width="9.33203125" style="7" customWidth="1"/>
    <col min="9990" max="9990" width="9.5" style="7" customWidth="1"/>
    <col min="9991" max="9991" width="27.83203125" style="7" customWidth="1"/>
    <col min="9992" max="9992" width="1.33203125" style="7" customWidth="1"/>
    <col min="9993" max="9993" width="9.33203125" style="7" customWidth="1"/>
    <col min="9994" max="9994" width="19.1640625" style="7" customWidth="1"/>
    <col min="9995" max="9995" width="14.6640625" style="7" customWidth="1"/>
    <col min="9996" max="9996" width="1.33203125" style="7" customWidth="1"/>
    <col min="9997" max="9997" width="6.6640625" style="7" customWidth="1"/>
    <col min="9998" max="9998" width="7.1640625" style="7" customWidth="1"/>
    <col min="9999" max="9999" width="4.83203125" style="7" customWidth="1"/>
    <col min="10000" max="10000" width="4" style="7" customWidth="1"/>
    <col min="10001" max="10001" width="7.1640625" style="7" customWidth="1"/>
    <col min="10002" max="10002" width="3.1640625" style="7" customWidth="1"/>
    <col min="10003" max="10003" width="15.83203125" style="7" customWidth="1"/>
    <col min="10004" max="10009" width="8" style="7"/>
    <col min="10010" max="10010" width="52.33203125" style="7" customWidth="1"/>
    <col min="10011" max="10011" width="14.5" style="7" customWidth="1"/>
    <col min="10012" max="10240" width="8" style="7"/>
    <col min="10241" max="10241" width="2.6640625" style="7" customWidth="1"/>
    <col min="10242" max="10242" width="1.33203125" style="7" customWidth="1"/>
    <col min="10243" max="10243" width="4" style="7" customWidth="1"/>
    <col min="10244" max="10244" width="1.33203125" style="7" customWidth="1"/>
    <col min="10245" max="10245" width="9.33203125" style="7" customWidth="1"/>
    <col min="10246" max="10246" width="9.5" style="7" customWidth="1"/>
    <col min="10247" max="10247" width="27.83203125" style="7" customWidth="1"/>
    <col min="10248" max="10248" width="1.33203125" style="7" customWidth="1"/>
    <col min="10249" max="10249" width="9.33203125" style="7" customWidth="1"/>
    <col min="10250" max="10250" width="19.1640625" style="7" customWidth="1"/>
    <col min="10251" max="10251" width="14.6640625" style="7" customWidth="1"/>
    <col min="10252" max="10252" width="1.33203125" style="7" customWidth="1"/>
    <col min="10253" max="10253" width="6.6640625" style="7" customWidth="1"/>
    <col min="10254" max="10254" width="7.1640625" style="7" customWidth="1"/>
    <col min="10255" max="10255" width="4.83203125" style="7" customWidth="1"/>
    <col min="10256" max="10256" width="4" style="7" customWidth="1"/>
    <col min="10257" max="10257" width="7.1640625" style="7" customWidth="1"/>
    <col min="10258" max="10258" width="3.1640625" style="7" customWidth="1"/>
    <col min="10259" max="10259" width="15.83203125" style="7" customWidth="1"/>
    <col min="10260" max="10265" width="8" style="7"/>
    <col min="10266" max="10266" width="52.33203125" style="7" customWidth="1"/>
    <col min="10267" max="10267" width="14.5" style="7" customWidth="1"/>
    <col min="10268" max="10496" width="8" style="7"/>
    <col min="10497" max="10497" width="2.6640625" style="7" customWidth="1"/>
    <col min="10498" max="10498" width="1.33203125" style="7" customWidth="1"/>
    <col min="10499" max="10499" width="4" style="7" customWidth="1"/>
    <col min="10500" max="10500" width="1.33203125" style="7" customWidth="1"/>
    <col min="10501" max="10501" width="9.33203125" style="7" customWidth="1"/>
    <col min="10502" max="10502" width="9.5" style="7" customWidth="1"/>
    <col min="10503" max="10503" width="27.83203125" style="7" customWidth="1"/>
    <col min="10504" max="10504" width="1.33203125" style="7" customWidth="1"/>
    <col min="10505" max="10505" width="9.33203125" style="7" customWidth="1"/>
    <col min="10506" max="10506" width="19.1640625" style="7" customWidth="1"/>
    <col min="10507" max="10507" width="14.6640625" style="7" customWidth="1"/>
    <col min="10508" max="10508" width="1.33203125" style="7" customWidth="1"/>
    <col min="10509" max="10509" width="6.6640625" style="7" customWidth="1"/>
    <col min="10510" max="10510" width="7.1640625" style="7" customWidth="1"/>
    <col min="10511" max="10511" width="4.83203125" style="7" customWidth="1"/>
    <col min="10512" max="10512" width="4" style="7" customWidth="1"/>
    <col min="10513" max="10513" width="7.1640625" style="7" customWidth="1"/>
    <col min="10514" max="10514" width="3.1640625" style="7" customWidth="1"/>
    <col min="10515" max="10515" width="15.83203125" style="7" customWidth="1"/>
    <col min="10516" max="10521" width="8" style="7"/>
    <col min="10522" max="10522" width="52.33203125" style="7" customWidth="1"/>
    <col min="10523" max="10523" width="14.5" style="7" customWidth="1"/>
    <col min="10524" max="10752" width="8" style="7"/>
    <col min="10753" max="10753" width="2.6640625" style="7" customWidth="1"/>
    <col min="10754" max="10754" width="1.33203125" style="7" customWidth="1"/>
    <col min="10755" max="10755" width="4" style="7" customWidth="1"/>
    <col min="10756" max="10756" width="1.33203125" style="7" customWidth="1"/>
    <col min="10757" max="10757" width="9.33203125" style="7" customWidth="1"/>
    <col min="10758" max="10758" width="9.5" style="7" customWidth="1"/>
    <col min="10759" max="10759" width="27.83203125" style="7" customWidth="1"/>
    <col min="10760" max="10760" width="1.33203125" style="7" customWidth="1"/>
    <col min="10761" max="10761" width="9.33203125" style="7" customWidth="1"/>
    <col min="10762" max="10762" width="19.1640625" style="7" customWidth="1"/>
    <col min="10763" max="10763" width="14.6640625" style="7" customWidth="1"/>
    <col min="10764" max="10764" width="1.33203125" style="7" customWidth="1"/>
    <col min="10765" max="10765" width="6.6640625" style="7" customWidth="1"/>
    <col min="10766" max="10766" width="7.1640625" style="7" customWidth="1"/>
    <col min="10767" max="10767" width="4.83203125" style="7" customWidth="1"/>
    <col min="10768" max="10768" width="4" style="7" customWidth="1"/>
    <col min="10769" max="10769" width="7.1640625" style="7" customWidth="1"/>
    <col min="10770" max="10770" width="3.1640625" style="7" customWidth="1"/>
    <col min="10771" max="10771" width="15.83203125" style="7" customWidth="1"/>
    <col min="10772" max="10777" width="8" style="7"/>
    <col min="10778" max="10778" width="52.33203125" style="7" customWidth="1"/>
    <col min="10779" max="10779" width="14.5" style="7" customWidth="1"/>
    <col min="10780" max="11008" width="8" style="7"/>
    <col min="11009" max="11009" width="2.6640625" style="7" customWidth="1"/>
    <col min="11010" max="11010" width="1.33203125" style="7" customWidth="1"/>
    <col min="11011" max="11011" width="4" style="7" customWidth="1"/>
    <col min="11012" max="11012" width="1.33203125" style="7" customWidth="1"/>
    <col min="11013" max="11013" width="9.33203125" style="7" customWidth="1"/>
    <col min="11014" max="11014" width="9.5" style="7" customWidth="1"/>
    <col min="11015" max="11015" width="27.83203125" style="7" customWidth="1"/>
    <col min="11016" max="11016" width="1.33203125" style="7" customWidth="1"/>
    <col min="11017" max="11017" width="9.33203125" style="7" customWidth="1"/>
    <col min="11018" max="11018" width="19.1640625" style="7" customWidth="1"/>
    <col min="11019" max="11019" width="14.6640625" style="7" customWidth="1"/>
    <col min="11020" max="11020" width="1.33203125" style="7" customWidth="1"/>
    <col min="11021" max="11021" width="6.6640625" style="7" customWidth="1"/>
    <col min="11022" max="11022" width="7.1640625" style="7" customWidth="1"/>
    <col min="11023" max="11023" width="4.83203125" style="7" customWidth="1"/>
    <col min="11024" max="11024" width="4" style="7" customWidth="1"/>
    <col min="11025" max="11025" width="7.1640625" style="7" customWidth="1"/>
    <col min="11026" max="11026" width="3.1640625" style="7" customWidth="1"/>
    <col min="11027" max="11027" width="15.83203125" style="7" customWidth="1"/>
    <col min="11028" max="11033" width="8" style="7"/>
    <col min="11034" max="11034" width="52.33203125" style="7" customWidth="1"/>
    <col min="11035" max="11035" width="14.5" style="7" customWidth="1"/>
    <col min="11036" max="11264" width="8" style="7"/>
    <col min="11265" max="11265" width="2.6640625" style="7" customWidth="1"/>
    <col min="11266" max="11266" width="1.33203125" style="7" customWidth="1"/>
    <col min="11267" max="11267" width="4" style="7" customWidth="1"/>
    <col min="11268" max="11268" width="1.33203125" style="7" customWidth="1"/>
    <col min="11269" max="11269" width="9.33203125" style="7" customWidth="1"/>
    <col min="11270" max="11270" width="9.5" style="7" customWidth="1"/>
    <col min="11271" max="11271" width="27.83203125" style="7" customWidth="1"/>
    <col min="11272" max="11272" width="1.33203125" style="7" customWidth="1"/>
    <col min="11273" max="11273" width="9.33203125" style="7" customWidth="1"/>
    <col min="11274" max="11274" width="19.1640625" style="7" customWidth="1"/>
    <col min="11275" max="11275" width="14.6640625" style="7" customWidth="1"/>
    <col min="11276" max="11276" width="1.33203125" style="7" customWidth="1"/>
    <col min="11277" max="11277" width="6.6640625" style="7" customWidth="1"/>
    <col min="11278" max="11278" width="7.1640625" style="7" customWidth="1"/>
    <col min="11279" max="11279" width="4.83203125" style="7" customWidth="1"/>
    <col min="11280" max="11280" width="4" style="7" customWidth="1"/>
    <col min="11281" max="11281" width="7.1640625" style="7" customWidth="1"/>
    <col min="11282" max="11282" width="3.1640625" style="7" customWidth="1"/>
    <col min="11283" max="11283" width="15.83203125" style="7" customWidth="1"/>
    <col min="11284" max="11289" width="8" style="7"/>
    <col min="11290" max="11290" width="52.33203125" style="7" customWidth="1"/>
    <col min="11291" max="11291" width="14.5" style="7" customWidth="1"/>
    <col min="11292" max="11520" width="8" style="7"/>
    <col min="11521" max="11521" width="2.6640625" style="7" customWidth="1"/>
    <col min="11522" max="11522" width="1.33203125" style="7" customWidth="1"/>
    <col min="11523" max="11523" width="4" style="7" customWidth="1"/>
    <col min="11524" max="11524" width="1.33203125" style="7" customWidth="1"/>
    <col min="11525" max="11525" width="9.33203125" style="7" customWidth="1"/>
    <col min="11526" max="11526" width="9.5" style="7" customWidth="1"/>
    <col min="11527" max="11527" width="27.83203125" style="7" customWidth="1"/>
    <col min="11528" max="11528" width="1.33203125" style="7" customWidth="1"/>
    <col min="11529" max="11529" width="9.33203125" style="7" customWidth="1"/>
    <col min="11530" max="11530" width="19.1640625" style="7" customWidth="1"/>
    <col min="11531" max="11531" width="14.6640625" style="7" customWidth="1"/>
    <col min="11532" max="11532" width="1.33203125" style="7" customWidth="1"/>
    <col min="11533" max="11533" width="6.6640625" style="7" customWidth="1"/>
    <col min="11534" max="11534" width="7.1640625" style="7" customWidth="1"/>
    <col min="11535" max="11535" width="4.83203125" style="7" customWidth="1"/>
    <col min="11536" max="11536" width="4" style="7" customWidth="1"/>
    <col min="11537" max="11537" width="7.1640625" style="7" customWidth="1"/>
    <col min="11538" max="11538" width="3.1640625" style="7" customWidth="1"/>
    <col min="11539" max="11539" width="15.83203125" style="7" customWidth="1"/>
    <col min="11540" max="11545" width="8" style="7"/>
    <col min="11546" max="11546" width="52.33203125" style="7" customWidth="1"/>
    <col min="11547" max="11547" width="14.5" style="7" customWidth="1"/>
    <col min="11548" max="11776" width="8" style="7"/>
    <col min="11777" max="11777" width="2.6640625" style="7" customWidth="1"/>
    <col min="11778" max="11778" width="1.33203125" style="7" customWidth="1"/>
    <col min="11779" max="11779" width="4" style="7" customWidth="1"/>
    <col min="11780" max="11780" width="1.33203125" style="7" customWidth="1"/>
    <col min="11781" max="11781" width="9.33203125" style="7" customWidth="1"/>
    <col min="11782" max="11782" width="9.5" style="7" customWidth="1"/>
    <col min="11783" max="11783" width="27.83203125" style="7" customWidth="1"/>
    <col min="11784" max="11784" width="1.33203125" style="7" customWidth="1"/>
    <col min="11785" max="11785" width="9.33203125" style="7" customWidth="1"/>
    <col min="11786" max="11786" width="19.1640625" style="7" customWidth="1"/>
    <col min="11787" max="11787" width="14.6640625" style="7" customWidth="1"/>
    <col min="11788" max="11788" width="1.33203125" style="7" customWidth="1"/>
    <col min="11789" max="11789" width="6.6640625" style="7" customWidth="1"/>
    <col min="11790" max="11790" width="7.1640625" style="7" customWidth="1"/>
    <col min="11791" max="11791" width="4.83203125" style="7" customWidth="1"/>
    <col min="11792" max="11792" width="4" style="7" customWidth="1"/>
    <col min="11793" max="11793" width="7.1640625" style="7" customWidth="1"/>
    <col min="11794" max="11794" width="3.1640625" style="7" customWidth="1"/>
    <col min="11795" max="11795" width="15.83203125" style="7" customWidth="1"/>
    <col min="11796" max="11801" width="8" style="7"/>
    <col min="11802" max="11802" width="52.33203125" style="7" customWidth="1"/>
    <col min="11803" max="11803" width="14.5" style="7" customWidth="1"/>
    <col min="11804" max="12032" width="8" style="7"/>
    <col min="12033" max="12033" width="2.6640625" style="7" customWidth="1"/>
    <col min="12034" max="12034" width="1.33203125" style="7" customWidth="1"/>
    <col min="12035" max="12035" width="4" style="7" customWidth="1"/>
    <col min="12036" max="12036" width="1.33203125" style="7" customWidth="1"/>
    <col min="12037" max="12037" width="9.33203125" style="7" customWidth="1"/>
    <col min="12038" max="12038" width="9.5" style="7" customWidth="1"/>
    <col min="12039" max="12039" width="27.83203125" style="7" customWidth="1"/>
    <col min="12040" max="12040" width="1.33203125" style="7" customWidth="1"/>
    <col min="12041" max="12041" width="9.33203125" style="7" customWidth="1"/>
    <col min="12042" max="12042" width="19.1640625" style="7" customWidth="1"/>
    <col min="12043" max="12043" width="14.6640625" style="7" customWidth="1"/>
    <col min="12044" max="12044" width="1.33203125" style="7" customWidth="1"/>
    <col min="12045" max="12045" width="6.6640625" style="7" customWidth="1"/>
    <col min="12046" max="12046" width="7.1640625" style="7" customWidth="1"/>
    <col min="12047" max="12047" width="4.83203125" style="7" customWidth="1"/>
    <col min="12048" max="12048" width="4" style="7" customWidth="1"/>
    <col min="12049" max="12049" width="7.1640625" style="7" customWidth="1"/>
    <col min="12050" max="12050" width="3.1640625" style="7" customWidth="1"/>
    <col min="12051" max="12051" width="15.83203125" style="7" customWidth="1"/>
    <col min="12052" max="12057" width="8" style="7"/>
    <col min="12058" max="12058" width="52.33203125" style="7" customWidth="1"/>
    <col min="12059" max="12059" width="14.5" style="7" customWidth="1"/>
    <col min="12060" max="12288" width="8" style="7"/>
    <col min="12289" max="12289" width="2.6640625" style="7" customWidth="1"/>
    <col min="12290" max="12290" width="1.33203125" style="7" customWidth="1"/>
    <col min="12291" max="12291" width="4" style="7" customWidth="1"/>
    <col min="12292" max="12292" width="1.33203125" style="7" customWidth="1"/>
    <col min="12293" max="12293" width="9.33203125" style="7" customWidth="1"/>
    <col min="12294" max="12294" width="9.5" style="7" customWidth="1"/>
    <col min="12295" max="12295" width="27.83203125" style="7" customWidth="1"/>
    <col min="12296" max="12296" width="1.33203125" style="7" customWidth="1"/>
    <col min="12297" max="12297" width="9.33203125" style="7" customWidth="1"/>
    <col min="12298" max="12298" width="19.1640625" style="7" customWidth="1"/>
    <col min="12299" max="12299" width="14.6640625" style="7" customWidth="1"/>
    <col min="12300" max="12300" width="1.33203125" style="7" customWidth="1"/>
    <col min="12301" max="12301" width="6.6640625" style="7" customWidth="1"/>
    <col min="12302" max="12302" width="7.1640625" style="7" customWidth="1"/>
    <col min="12303" max="12303" width="4.83203125" style="7" customWidth="1"/>
    <col min="12304" max="12304" width="4" style="7" customWidth="1"/>
    <col min="12305" max="12305" width="7.1640625" style="7" customWidth="1"/>
    <col min="12306" max="12306" width="3.1640625" style="7" customWidth="1"/>
    <col min="12307" max="12307" width="15.83203125" style="7" customWidth="1"/>
    <col min="12308" max="12313" width="8" style="7"/>
    <col min="12314" max="12314" width="52.33203125" style="7" customWidth="1"/>
    <col min="12315" max="12315" width="14.5" style="7" customWidth="1"/>
    <col min="12316" max="12544" width="8" style="7"/>
    <col min="12545" max="12545" width="2.6640625" style="7" customWidth="1"/>
    <col min="12546" max="12546" width="1.33203125" style="7" customWidth="1"/>
    <col min="12547" max="12547" width="4" style="7" customWidth="1"/>
    <col min="12548" max="12548" width="1.33203125" style="7" customWidth="1"/>
    <col min="12549" max="12549" width="9.33203125" style="7" customWidth="1"/>
    <col min="12550" max="12550" width="9.5" style="7" customWidth="1"/>
    <col min="12551" max="12551" width="27.83203125" style="7" customWidth="1"/>
    <col min="12552" max="12552" width="1.33203125" style="7" customWidth="1"/>
    <col min="12553" max="12553" width="9.33203125" style="7" customWidth="1"/>
    <col min="12554" max="12554" width="19.1640625" style="7" customWidth="1"/>
    <col min="12555" max="12555" width="14.6640625" style="7" customWidth="1"/>
    <col min="12556" max="12556" width="1.33203125" style="7" customWidth="1"/>
    <col min="12557" max="12557" width="6.6640625" style="7" customWidth="1"/>
    <col min="12558" max="12558" width="7.1640625" style="7" customWidth="1"/>
    <col min="12559" max="12559" width="4.83203125" style="7" customWidth="1"/>
    <col min="12560" max="12560" width="4" style="7" customWidth="1"/>
    <col min="12561" max="12561" width="7.1640625" style="7" customWidth="1"/>
    <col min="12562" max="12562" width="3.1640625" style="7" customWidth="1"/>
    <col min="12563" max="12563" width="15.83203125" style="7" customWidth="1"/>
    <col min="12564" max="12569" width="8" style="7"/>
    <col min="12570" max="12570" width="52.33203125" style="7" customWidth="1"/>
    <col min="12571" max="12571" width="14.5" style="7" customWidth="1"/>
    <col min="12572" max="12800" width="8" style="7"/>
    <col min="12801" max="12801" width="2.6640625" style="7" customWidth="1"/>
    <col min="12802" max="12802" width="1.33203125" style="7" customWidth="1"/>
    <col min="12803" max="12803" width="4" style="7" customWidth="1"/>
    <col min="12804" max="12804" width="1.33203125" style="7" customWidth="1"/>
    <col min="12805" max="12805" width="9.33203125" style="7" customWidth="1"/>
    <col min="12806" max="12806" width="9.5" style="7" customWidth="1"/>
    <col min="12807" max="12807" width="27.83203125" style="7" customWidth="1"/>
    <col min="12808" max="12808" width="1.33203125" style="7" customWidth="1"/>
    <col min="12809" max="12809" width="9.33203125" style="7" customWidth="1"/>
    <col min="12810" max="12810" width="19.1640625" style="7" customWidth="1"/>
    <col min="12811" max="12811" width="14.6640625" style="7" customWidth="1"/>
    <col min="12812" max="12812" width="1.33203125" style="7" customWidth="1"/>
    <col min="12813" max="12813" width="6.6640625" style="7" customWidth="1"/>
    <col min="12814" max="12814" width="7.1640625" style="7" customWidth="1"/>
    <col min="12815" max="12815" width="4.83203125" style="7" customWidth="1"/>
    <col min="12816" max="12816" width="4" style="7" customWidth="1"/>
    <col min="12817" max="12817" width="7.1640625" style="7" customWidth="1"/>
    <col min="12818" max="12818" width="3.1640625" style="7" customWidth="1"/>
    <col min="12819" max="12819" width="15.83203125" style="7" customWidth="1"/>
    <col min="12820" max="12825" width="8" style="7"/>
    <col min="12826" max="12826" width="52.33203125" style="7" customWidth="1"/>
    <col min="12827" max="12827" width="14.5" style="7" customWidth="1"/>
    <col min="12828" max="13056" width="8" style="7"/>
    <col min="13057" max="13057" width="2.6640625" style="7" customWidth="1"/>
    <col min="13058" max="13058" width="1.33203125" style="7" customWidth="1"/>
    <col min="13059" max="13059" width="4" style="7" customWidth="1"/>
    <col min="13060" max="13060" width="1.33203125" style="7" customWidth="1"/>
    <col min="13061" max="13061" width="9.33203125" style="7" customWidth="1"/>
    <col min="13062" max="13062" width="9.5" style="7" customWidth="1"/>
    <col min="13063" max="13063" width="27.83203125" style="7" customWidth="1"/>
    <col min="13064" max="13064" width="1.33203125" style="7" customWidth="1"/>
    <col min="13065" max="13065" width="9.33203125" style="7" customWidth="1"/>
    <col min="13066" max="13066" width="19.1640625" style="7" customWidth="1"/>
    <col min="13067" max="13067" width="14.6640625" style="7" customWidth="1"/>
    <col min="13068" max="13068" width="1.33203125" style="7" customWidth="1"/>
    <col min="13069" max="13069" width="6.6640625" style="7" customWidth="1"/>
    <col min="13070" max="13070" width="7.1640625" style="7" customWidth="1"/>
    <col min="13071" max="13071" width="4.83203125" style="7" customWidth="1"/>
    <col min="13072" max="13072" width="4" style="7" customWidth="1"/>
    <col min="13073" max="13073" width="7.1640625" style="7" customWidth="1"/>
    <col min="13074" max="13074" width="3.1640625" style="7" customWidth="1"/>
    <col min="13075" max="13075" width="15.83203125" style="7" customWidth="1"/>
    <col min="13076" max="13081" width="8" style="7"/>
    <col min="13082" max="13082" width="52.33203125" style="7" customWidth="1"/>
    <col min="13083" max="13083" width="14.5" style="7" customWidth="1"/>
    <col min="13084" max="13312" width="8" style="7"/>
    <col min="13313" max="13313" width="2.6640625" style="7" customWidth="1"/>
    <col min="13314" max="13314" width="1.33203125" style="7" customWidth="1"/>
    <col min="13315" max="13315" width="4" style="7" customWidth="1"/>
    <col min="13316" max="13316" width="1.33203125" style="7" customWidth="1"/>
    <col min="13317" max="13317" width="9.33203125" style="7" customWidth="1"/>
    <col min="13318" max="13318" width="9.5" style="7" customWidth="1"/>
    <col min="13319" max="13319" width="27.83203125" style="7" customWidth="1"/>
    <col min="13320" max="13320" width="1.33203125" style="7" customWidth="1"/>
    <col min="13321" max="13321" width="9.33203125" style="7" customWidth="1"/>
    <col min="13322" max="13322" width="19.1640625" style="7" customWidth="1"/>
    <col min="13323" max="13323" width="14.6640625" style="7" customWidth="1"/>
    <col min="13324" max="13324" width="1.33203125" style="7" customWidth="1"/>
    <col min="13325" max="13325" width="6.6640625" style="7" customWidth="1"/>
    <col min="13326" max="13326" width="7.1640625" style="7" customWidth="1"/>
    <col min="13327" max="13327" width="4.83203125" style="7" customWidth="1"/>
    <col min="13328" max="13328" width="4" style="7" customWidth="1"/>
    <col min="13329" max="13329" width="7.1640625" style="7" customWidth="1"/>
    <col min="13330" max="13330" width="3.1640625" style="7" customWidth="1"/>
    <col min="13331" max="13331" width="15.83203125" style="7" customWidth="1"/>
    <col min="13332" max="13337" width="8" style="7"/>
    <col min="13338" max="13338" width="52.33203125" style="7" customWidth="1"/>
    <col min="13339" max="13339" width="14.5" style="7" customWidth="1"/>
    <col min="13340" max="13568" width="8" style="7"/>
    <col min="13569" max="13569" width="2.6640625" style="7" customWidth="1"/>
    <col min="13570" max="13570" width="1.33203125" style="7" customWidth="1"/>
    <col min="13571" max="13571" width="4" style="7" customWidth="1"/>
    <col min="13572" max="13572" width="1.33203125" style="7" customWidth="1"/>
    <col min="13573" max="13573" width="9.33203125" style="7" customWidth="1"/>
    <col min="13574" max="13574" width="9.5" style="7" customWidth="1"/>
    <col min="13575" max="13575" width="27.83203125" style="7" customWidth="1"/>
    <col min="13576" max="13576" width="1.33203125" style="7" customWidth="1"/>
    <col min="13577" max="13577" width="9.33203125" style="7" customWidth="1"/>
    <col min="13578" max="13578" width="19.1640625" style="7" customWidth="1"/>
    <col min="13579" max="13579" width="14.6640625" style="7" customWidth="1"/>
    <col min="13580" max="13580" width="1.33203125" style="7" customWidth="1"/>
    <col min="13581" max="13581" width="6.6640625" style="7" customWidth="1"/>
    <col min="13582" max="13582" width="7.1640625" style="7" customWidth="1"/>
    <col min="13583" max="13583" width="4.83203125" style="7" customWidth="1"/>
    <col min="13584" max="13584" width="4" style="7" customWidth="1"/>
    <col min="13585" max="13585" width="7.1640625" style="7" customWidth="1"/>
    <col min="13586" max="13586" width="3.1640625" style="7" customWidth="1"/>
    <col min="13587" max="13587" width="15.83203125" style="7" customWidth="1"/>
    <col min="13588" max="13593" width="8" style="7"/>
    <col min="13594" max="13594" width="52.33203125" style="7" customWidth="1"/>
    <col min="13595" max="13595" width="14.5" style="7" customWidth="1"/>
    <col min="13596" max="13824" width="8" style="7"/>
    <col min="13825" max="13825" width="2.6640625" style="7" customWidth="1"/>
    <col min="13826" max="13826" width="1.33203125" style="7" customWidth="1"/>
    <col min="13827" max="13827" width="4" style="7" customWidth="1"/>
    <col min="13828" max="13828" width="1.33203125" style="7" customWidth="1"/>
    <col min="13829" max="13829" width="9.33203125" style="7" customWidth="1"/>
    <col min="13830" max="13830" width="9.5" style="7" customWidth="1"/>
    <col min="13831" max="13831" width="27.83203125" style="7" customWidth="1"/>
    <col min="13832" max="13832" width="1.33203125" style="7" customWidth="1"/>
    <col min="13833" max="13833" width="9.33203125" style="7" customWidth="1"/>
    <col min="13834" max="13834" width="19.1640625" style="7" customWidth="1"/>
    <col min="13835" max="13835" width="14.6640625" style="7" customWidth="1"/>
    <col min="13836" max="13836" width="1.33203125" style="7" customWidth="1"/>
    <col min="13837" max="13837" width="6.6640625" style="7" customWidth="1"/>
    <col min="13838" max="13838" width="7.1640625" style="7" customWidth="1"/>
    <col min="13839" max="13839" width="4.83203125" style="7" customWidth="1"/>
    <col min="13840" max="13840" width="4" style="7" customWidth="1"/>
    <col min="13841" max="13841" width="7.1640625" style="7" customWidth="1"/>
    <col min="13842" max="13842" width="3.1640625" style="7" customWidth="1"/>
    <col min="13843" max="13843" width="15.83203125" style="7" customWidth="1"/>
    <col min="13844" max="13849" width="8" style="7"/>
    <col min="13850" max="13850" width="52.33203125" style="7" customWidth="1"/>
    <col min="13851" max="13851" width="14.5" style="7" customWidth="1"/>
    <col min="13852" max="14080" width="8" style="7"/>
    <col min="14081" max="14081" width="2.6640625" style="7" customWidth="1"/>
    <col min="14082" max="14082" width="1.33203125" style="7" customWidth="1"/>
    <col min="14083" max="14083" width="4" style="7" customWidth="1"/>
    <col min="14084" max="14084" width="1.33203125" style="7" customWidth="1"/>
    <col min="14085" max="14085" width="9.33203125" style="7" customWidth="1"/>
    <col min="14086" max="14086" width="9.5" style="7" customWidth="1"/>
    <col min="14087" max="14087" width="27.83203125" style="7" customWidth="1"/>
    <col min="14088" max="14088" width="1.33203125" style="7" customWidth="1"/>
    <col min="14089" max="14089" width="9.33203125" style="7" customWidth="1"/>
    <col min="14090" max="14090" width="19.1640625" style="7" customWidth="1"/>
    <col min="14091" max="14091" width="14.6640625" style="7" customWidth="1"/>
    <col min="14092" max="14092" width="1.33203125" style="7" customWidth="1"/>
    <col min="14093" max="14093" width="6.6640625" style="7" customWidth="1"/>
    <col min="14094" max="14094" width="7.1640625" style="7" customWidth="1"/>
    <col min="14095" max="14095" width="4.83203125" style="7" customWidth="1"/>
    <col min="14096" max="14096" width="4" style="7" customWidth="1"/>
    <col min="14097" max="14097" width="7.1640625" style="7" customWidth="1"/>
    <col min="14098" max="14098" width="3.1640625" style="7" customWidth="1"/>
    <col min="14099" max="14099" width="15.83203125" style="7" customWidth="1"/>
    <col min="14100" max="14105" width="8" style="7"/>
    <col min="14106" max="14106" width="52.33203125" style="7" customWidth="1"/>
    <col min="14107" max="14107" width="14.5" style="7" customWidth="1"/>
    <col min="14108" max="14336" width="8" style="7"/>
    <col min="14337" max="14337" width="2.6640625" style="7" customWidth="1"/>
    <col min="14338" max="14338" width="1.33203125" style="7" customWidth="1"/>
    <col min="14339" max="14339" width="4" style="7" customWidth="1"/>
    <col min="14340" max="14340" width="1.33203125" style="7" customWidth="1"/>
    <col min="14341" max="14341" width="9.33203125" style="7" customWidth="1"/>
    <col min="14342" max="14342" width="9.5" style="7" customWidth="1"/>
    <col min="14343" max="14343" width="27.83203125" style="7" customWidth="1"/>
    <col min="14344" max="14344" width="1.33203125" style="7" customWidth="1"/>
    <col min="14345" max="14345" width="9.33203125" style="7" customWidth="1"/>
    <col min="14346" max="14346" width="19.1640625" style="7" customWidth="1"/>
    <col min="14347" max="14347" width="14.6640625" style="7" customWidth="1"/>
    <col min="14348" max="14348" width="1.33203125" style="7" customWidth="1"/>
    <col min="14349" max="14349" width="6.6640625" style="7" customWidth="1"/>
    <col min="14350" max="14350" width="7.1640625" style="7" customWidth="1"/>
    <col min="14351" max="14351" width="4.83203125" style="7" customWidth="1"/>
    <col min="14352" max="14352" width="4" style="7" customWidth="1"/>
    <col min="14353" max="14353" width="7.1640625" style="7" customWidth="1"/>
    <col min="14354" max="14354" width="3.1640625" style="7" customWidth="1"/>
    <col min="14355" max="14355" width="15.83203125" style="7" customWidth="1"/>
    <col min="14356" max="14361" width="8" style="7"/>
    <col min="14362" max="14362" width="52.33203125" style="7" customWidth="1"/>
    <col min="14363" max="14363" width="14.5" style="7" customWidth="1"/>
    <col min="14364" max="14592" width="8" style="7"/>
    <col min="14593" max="14593" width="2.6640625" style="7" customWidth="1"/>
    <col min="14594" max="14594" width="1.33203125" style="7" customWidth="1"/>
    <col min="14595" max="14595" width="4" style="7" customWidth="1"/>
    <col min="14596" max="14596" width="1.33203125" style="7" customWidth="1"/>
    <col min="14597" max="14597" width="9.33203125" style="7" customWidth="1"/>
    <col min="14598" max="14598" width="9.5" style="7" customWidth="1"/>
    <col min="14599" max="14599" width="27.83203125" style="7" customWidth="1"/>
    <col min="14600" max="14600" width="1.33203125" style="7" customWidth="1"/>
    <col min="14601" max="14601" width="9.33203125" style="7" customWidth="1"/>
    <col min="14602" max="14602" width="19.1640625" style="7" customWidth="1"/>
    <col min="14603" max="14603" width="14.6640625" style="7" customWidth="1"/>
    <col min="14604" max="14604" width="1.33203125" style="7" customWidth="1"/>
    <col min="14605" max="14605" width="6.6640625" style="7" customWidth="1"/>
    <col min="14606" max="14606" width="7.1640625" style="7" customWidth="1"/>
    <col min="14607" max="14607" width="4.83203125" style="7" customWidth="1"/>
    <col min="14608" max="14608" width="4" style="7" customWidth="1"/>
    <col min="14609" max="14609" width="7.1640625" style="7" customWidth="1"/>
    <col min="14610" max="14610" width="3.1640625" style="7" customWidth="1"/>
    <col min="14611" max="14611" width="15.83203125" style="7" customWidth="1"/>
    <col min="14612" max="14617" width="8" style="7"/>
    <col min="14618" max="14618" width="52.33203125" style="7" customWidth="1"/>
    <col min="14619" max="14619" width="14.5" style="7" customWidth="1"/>
    <col min="14620" max="14848" width="8" style="7"/>
    <col min="14849" max="14849" width="2.6640625" style="7" customWidth="1"/>
    <col min="14850" max="14850" width="1.33203125" style="7" customWidth="1"/>
    <col min="14851" max="14851" width="4" style="7" customWidth="1"/>
    <col min="14852" max="14852" width="1.33203125" style="7" customWidth="1"/>
    <col min="14853" max="14853" width="9.33203125" style="7" customWidth="1"/>
    <col min="14854" max="14854" width="9.5" style="7" customWidth="1"/>
    <col min="14855" max="14855" width="27.83203125" style="7" customWidth="1"/>
    <col min="14856" max="14856" width="1.33203125" style="7" customWidth="1"/>
    <col min="14857" max="14857" width="9.33203125" style="7" customWidth="1"/>
    <col min="14858" max="14858" width="19.1640625" style="7" customWidth="1"/>
    <col min="14859" max="14859" width="14.6640625" style="7" customWidth="1"/>
    <col min="14860" max="14860" width="1.33203125" style="7" customWidth="1"/>
    <col min="14861" max="14861" width="6.6640625" style="7" customWidth="1"/>
    <col min="14862" max="14862" width="7.1640625" style="7" customWidth="1"/>
    <col min="14863" max="14863" width="4.83203125" style="7" customWidth="1"/>
    <col min="14864" max="14864" width="4" style="7" customWidth="1"/>
    <col min="14865" max="14865" width="7.1640625" style="7" customWidth="1"/>
    <col min="14866" max="14866" width="3.1640625" style="7" customWidth="1"/>
    <col min="14867" max="14867" width="15.83203125" style="7" customWidth="1"/>
    <col min="14868" max="14873" width="8" style="7"/>
    <col min="14874" max="14874" width="52.33203125" style="7" customWidth="1"/>
    <col min="14875" max="14875" width="14.5" style="7" customWidth="1"/>
    <col min="14876" max="15104" width="8" style="7"/>
    <col min="15105" max="15105" width="2.6640625" style="7" customWidth="1"/>
    <col min="15106" max="15106" width="1.33203125" style="7" customWidth="1"/>
    <col min="15107" max="15107" width="4" style="7" customWidth="1"/>
    <col min="15108" max="15108" width="1.33203125" style="7" customWidth="1"/>
    <col min="15109" max="15109" width="9.33203125" style="7" customWidth="1"/>
    <col min="15110" max="15110" width="9.5" style="7" customWidth="1"/>
    <col min="15111" max="15111" width="27.83203125" style="7" customWidth="1"/>
    <col min="15112" max="15112" width="1.33203125" style="7" customWidth="1"/>
    <col min="15113" max="15113" width="9.33203125" style="7" customWidth="1"/>
    <col min="15114" max="15114" width="19.1640625" style="7" customWidth="1"/>
    <col min="15115" max="15115" width="14.6640625" style="7" customWidth="1"/>
    <col min="15116" max="15116" width="1.33203125" style="7" customWidth="1"/>
    <col min="15117" max="15117" width="6.6640625" style="7" customWidth="1"/>
    <col min="15118" max="15118" width="7.1640625" style="7" customWidth="1"/>
    <col min="15119" max="15119" width="4.83203125" style="7" customWidth="1"/>
    <col min="15120" max="15120" width="4" style="7" customWidth="1"/>
    <col min="15121" max="15121" width="7.1640625" style="7" customWidth="1"/>
    <col min="15122" max="15122" width="3.1640625" style="7" customWidth="1"/>
    <col min="15123" max="15123" width="15.83203125" style="7" customWidth="1"/>
    <col min="15124" max="15129" width="8" style="7"/>
    <col min="15130" max="15130" width="52.33203125" style="7" customWidth="1"/>
    <col min="15131" max="15131" width="14.5" style="7" customWidth="1"/>
    <col min="15132" max="15360" width="8" style="7"/>
    <col min="15361" max="15361" width="2.6640625" style="7" customWidth="1"/>
    <col min="15362" max="15362" width="1.33203125" style="7" customWidth="1"/>
    <col min="15363" max="15363" width="4" style="7" customWidth="1"/>
    <col min="15364" max="15364" width="1.33203125" style="7" customWidth="1"/>
    <col min="15365" max="15365" width="9.33203125" style="7" customWidth="1"/>
    <col min="15366" max="15366" width="9.5" style="7" customWidth="1"/>
    <col min="15367" max="15367" width="27.83203125" style="7" customWidth="1"/>
    <col min="15368" max="15368" width="1.33203125" style="7" customWidth="1"/>
    <col min="15369" max="15369" width="9.33203125" style="7" customWidth="1"/>
    <col min="15370" max="15370" width="19.1640625" style="7" customWidth="1"/>
    <col min="15371" max="15371" width="14.6640625" style="7" customWidth="1"/>
    <col min="15372" max="15372" width="1.33203125" style="7" customWidth="1"/>
    <col min="15373" max="15373" width="6.6640625" style="7" customWidth="1"/>
    <col min="15374" max="15374" width="7.1640625" style="7" customWidth="1"/>
    <col min="15375" max="15375" width="4.83203125" style="7" customWidth="1"/>
    <col min="15376" max="15376" width="4" style="7" customWidth="1"/>
    <col min="15377" max="15377" width="7.1640625" style="7" customWidth="1"/>
    <col min="15378" max="15378" width="3.1640625" style="7" customWidth="1"/>
    <col min="15379" max="15379" width="15.83203125" style="7" customWidth="1"/>
    <col min="15380" max="15385" width="8" style="7"/>
    <col min="15386" max="15386" width="52.33203125" style="7" customWidth="1"/>
    <col min="15387" max="15387" width="14.5" style="7" customWidth="1"/>
    <col min="15388" max="15616" width="8" style="7"/>
    <col min="15617" max="15617" width="2.6640625" style="7" customWidth="1"/>
    <col min="15618" max="15618" width="1.33203125" style="7" customWidth="1"/>
    <col min="15619" max="15619" width="4" style="7" customWidth="1"/>
    <col min="15620" max="15620" width="1.33203125" style="7" customWidth="1"/>
    <col min="15621" max="15621" width="9.33203125" style="7" customWidth="1"/>
    <col min="15622" max="15622" width="9.5" style="7" customWidth="1"/>
    <col min="15623" max="15623" width="27.83203125" style="7" customWidth="1"/>
    <col min="15624" max="15624" width="1.33203125" style="7" customWidth="1"/>
    <col min="15625" max="15625" width="9.33203125" style="7" customWidth="1"/>
    <col min="15626" max="15626" width="19.1640625" style="7" customWidth="1"/>
    <col min="15627" max="15627" width="14.6640625" style="7" customWidth="1"/>
    <col min="15628" max="15628" width="1.33203125" style="7" customWidth="1"/>
    <col min="15629" max="15629" width="6.6640625" style="7" customWidth="1"/>
    <col min="15630" max="15630" width="7.1640625" style="7" customWidth="1"/>
    <col min="15631" max="15631" width="4.83203125" style="7" customWidth="1"/>
    <col min="15632" max="15632" width="4" style="7" customWidth="1"/>
    <col min="15633" max="15633" width="7.1640625" style="7" customWidth="1"/>
    <col min="15634" max="15634" width="3.1640625" style="7" customWidth="1"/>
    <col min="15635" max="15635" width="15.83203125" style="7" customWidth="1"/>
    <col min="15636" max="15641" width="8" style="7"/>
    <col min="15642" max="15642" width="52.33203125" style="7" customWidth="1"/>
    <col min="15643" max="15643" width="14.5" style="7" customWidth="1"/>
    <col min="15644" max="15872" width="8" style="7"/>
    <col min="15873" max="15873" width="2.6640625" style="7" customWidth="1"/>
    <col min="15874" max="15874" width="1.33203125" style="7" customWidth="1"/>
    <col min="15875" max="15875" width="4" style="7" customWidth="1"/>
    <col min="15876" max="15876" width="1.33203125" style="7" customWidth="1"/>
    <col min="15877" max="15877" width="9.33203125" style="7" customWidth="1"/>
    <col min="15878" max="15878" width="9.5" style="7" customWidth="1"/>
    <col min="15879" max="15879" width="27.83203125" style="7" customWidth="1"/>
    <col min="15880" max="15880" width="1.33203125" style="7" customWidth="1"/>
    <col min="15881" max="15881" width="9.33203125" style="7" customWidth="1"/>
    <col min="15882" max="15882" width="19.1640625" style="7" customWidth="1"/>
    <col min="15883" max="15883" width="14.6640625" style="7" customWidth="1"/>
    <col min="15884" max="15884" width="1.33203125" style="7" customWidth="1"/>
    <col min="15885" max="15885" width="6.6640625" style="7" customWidth="1"/>
    <col min="15886" max="15886" width="7.1640625" style="7" customWidth="1"/>
    <col min="15887" max="15887" width="4.83203125" style="7" customWidth="1"/>
    <col min="15888" max="15888" width="4" style="7" customWidth="1"/>
    <col min="15889" max="15889" width="7.1640625" style="7" customWidth="1"/>
    <col min="15890" max="15890" width="3.1640625" style="7" customWidth="1"/>
    <col min="15891" max="15891" width="15.83203125" style="7" customWidth="1"/>
    <col min="15892" max="15897" width="8" style="7"/>
    <col min="15898" max="15898" width="52.33203125" style="7" customWidth="1"/>
    <col min="15899" max="15899" width="14.5" style="7" customWidth="1"/>
    <col min="15900" max="16128" width="8" style="7"/>
    <col min="16129" max="16129" width="2.6640625" style="7" customWidth="1"/>
    <col min="16130" max="16130" width="1.33203125" style="7" customWidth="1"/>
    <col min="16131" max="16131" width="4" style="7" customWidth="1"/>
    <col min="16132" max="16132" width="1.33203125" style="7" customWidth="1"/>
    <col min="16133" max="16133" width="9.33203125" style="7" customWidth="1"/>
    <col min="16134" max="16134" width="9.5" style="7" customWidth="1"/>
    <col min="16135" max="16135" width="27.83203125" style="7" customWidth="1"/>
    <col min="16136" max="16136" width="1.33203125" style="7" customWidth="1"/>
    <col min="16137" max="16137" width="9.33203125" style="7" customWidth="1"/>
    <col min="16138" max="16138" width="19.1640625" style="7" customWidth="1"/>
    <col min="16139" max="16139" width="14.6640625" style="7" customWidth="1"/>
    <col min="16140" max="16140" width="1.33203125" style="7" customWidth="1"/>
    <col min="16141" max="16141" width="6.6640625" style="7" customWidth="1"/>
    <col min="16142" max="16142" width="7.1640625" style="7" customWidth="1"/>
    <col min="16143" max="16143" width="4.83203125" style="7" customWidth="1"/>
    <col min="16144" max="16144" width="4" style="7" customWidth="1"/>
    <col min="16145" max="16145" width="7.1640625" style="7" customWidth="1"/>
    <col min="16146" max="16146" width="3.1640625" style="7" customWidth="1"/>
    <col min="16147" max="16147" width="15.83203125" style="7" customWidth="1"/>
    <col min="16148" max="16153" width="8" style="7"/>
    <col min="16154" max="16154" width="52.33203125" style="7" customWidth="1"/>
    <col min="16155" max="16155" width="14.5" style="7" customWidth="1"/>
    <col min="16156" max="16384" width="8" style="7"/>
  </cols>
  <sheetData>
    <row r="1" spans="2:18" ht="6" customHeight="1"/>
    <row r="2" spans="2:18" ht="60.75" customHeight="1"/>
    <row r="3" spans="2:18" ht="7.5" customHeight="1">
      <c r="B3" s="517" t="s">
        <v>471</v>
      </c>
      <c r="C3" s="517"/>
      <c r="D3" s="517"/>
      <c r="E3" s="517"/>
      <c r="F3" s="517"/>
      <c r="G3" s="517"/>
      <c r="H3" s="517"/>
      <c r="I3" s="517"/>
      <c r="J3" s="517"/>
      <c r="K3" s="517"/>
      <c r="L3" s="517"/>
      <c r="M3" s="517"/>
      <c r="N3" s="517"/>
      <c r="O3" s="517"/>
      <c r="P3" s="517"/>
      <c r="Q3" s="517"/>
      <c r="R3" s="517"/>
    </row>
    <row r="4" spans="2:18" ht="6" customHeight="1">
      <c r="B4" s="517"/>
      <c r="C4" s="517"/>
      <c r="D4" s="517"/>
      <c r="E4" s="517"/>
      <c r="F4" s="517"/>
      <c r="G4" s="517"/>
      <c r="H4" s="517"/>
      <c r="I4" s="517"/>
      <c r="J4" s="517"/>
      <c r="K4" s="517"/>
      <c r="L4" s="517"/>
      <c r="M4" s="517"/>
      <c r="N4" s="517"/>
      <c r="O4" s="517"/>
      <c r="P4" s="517"/>
      <c r="Q4" s="517"/>
      <c r="R4" s="517"/>
    </row>
    <row r="5" spans="2:18" ht="27" customHeight="1">
      <c r="B5" s="518" t="s">
        <v>185</v>
      </c>
      <c r="C5" s="518"/>
      <c r="D5" s="518"/>
      <c r="E5" s="518"/>
      <c r="F5" s="518"/>
      <c r="G5" s="518"/>
      <c r="H5" s="518"/>
      <c r="I5" s="518"/>
      <c r="J5" s="518"/>
      <c r="K5" s="518"/>
      <c r="L5" s="518"/>
      <c r="M5" s="518"/>
      <c r="N5" s="518"/>
      <c r="O5" s="518"/>
      <c r="P5" s="518"/>
      <c r="Q5" s="518"/>
      <c r="R5" s="518"/>
    </row>
    <row r="6" spans="2:18" ht="15.75" customHeight="1"/>
    <row r="7" spans="2:18" ht="3" customHeight="1">
      <c r="B7" s="519" t="s">
        <v>971</v>
      </c>
      <c r="C7" s="519"/>
      <c r="D7" s="519"/>
      <c r="E7" s="519"/>
      <c r="F7" s="519"/>
      <c r="G7" s="519"/>
      <c r="H7" s="519"/>
      <c r="I7" s="519"/>
      <c r="J7" s="519"/>
      <c r="K7" s="519"/>
      <c r="L7" s="519"/>
      <c r="M7" s="519"/>
      <c r="N7" s="519"/>
      <c r="O7" s="519"/>
      <c r="P7" s="519"/>
      <c r="Q7" s="519"/>
      <c r="R7" s="519"/>
    </row>
    <row r="8" spans="2:18" ht="13.5" customHeight="1">
      <c r="B8" s="519"/>
      <c r="C8" s="519"/>
      <c r="D8" s="519"/>
      <c r="E8" s="519"/>
      <c r="F8" s="519"/>
      <c r="G8" s="519"/>
      <c r="H8" s="519"/>
      <c r="I8" s="519"/>
      <c r="J8" s="519"/>
      <c r="K8" s="519"/>
      <c r="L8" s="519"/>
      <c r="M8" s="519"/>
      <c r="N8" s="519"/>
      <c r="O8" s="519"/>
      <c r="P8" s="519"/>
      <c r="Q8" s="519"/>
      <c r="R8" s="519"/>
    </row>
    <row r="9" spans="2:18" ht="11.25" customHeight="1"/>
    <row r="10" spans="2:18" ht="15" customHeight="1">
      <c r="B10" s="520" t="s">
        <v>527</v>
      </c>
      <c r="C10" s="520"/>
      <c r="D10" s="520"/>
      <c r="E10" s="520"/>
      <c r="F10" s="520"/>
      <c r="G10" s="520"/>
      <c r="H10" s="520"/>
      <c r="I10" s="520"/>
      <c r="J10" s="520"/>
      <c r="K10" s="520"/>
      <c r="L10" s="520"/>
      <c r="M10" s="520"/>
      <c r="N10" s="520"/>
      <c r="O10" s="520"/>
      <c r="P10" s="520"/>
      <c r="Q10" s="520"/>
      <c r="R10" s="520"/>
    </row>
    <row r="11" spans="2:18" ht="10.5" customHeight="1"/>
    <row r="12" spans="2:18">
      <c r="L12" s="506" t="s">
        <v>116</v>
      </c>
      <c r="M12" s="506"/>
      <c r="N12" s="546">
        <v>46204</v>
      </c>
      <c r="O12" s="546"/>
      <c r="P12" s="521">
        <v>0.46403935185185186</v>
      </c>
      <c r="Q12" s="521"/>
      <c r="R12" s="521"/>
    </row>
    <row r="13" spans="2:18" ht="6.75" customHeight="1"/>
    <row r="14" spans="2:18">
      <c r="L14" s="506" t="s">
        <v>117</v>
      </c>
      <c r="M14" s="506"/>
      <c r="N14" s="19">
        <v>1</v>
      </c>
      <c r="O14" s="522" t="s">
        <v>473</v>
      </c>
      <c r="P14" s="522"/>
      <c r="Q14" s="19">
        <v>2</v>
      </c>
    </row>
    <row r="15" spans="2:18" ht="6.75" customHeight="1"/>
    <row r="16" spans="2:18">
      <c r="B16" s="507" t="s">
        <v>972</v>
      </c>
      <c r="C16" s="507"/>
      <c r="D16" s="507"/>
      <c r="E16" s="507"/>
      <c r="F16" s="507"/>
      <c r="G16" s="507"/>
      <c r="H16" s="507"/>
      <c r="I16" s="507"/>
      <c r="J16" s="507"/>
      <c r="K16" s="507"/>
      <c r="L16" s="507"/>
      <c r="M16" s="507"/>
      <c r="N16" s="507"/>
      <c r="O16" s="507"/>
      <c r="P16" s="507"/>
      <c r="Q16" s="507"/>
      <c r="R16" s="507"/>
    </row>
    <row r="17" spans="2:19" ht="12" customHeight="1"/>
    <row r="18" spans="2:19" ht="6.75" customHeight="1">
      <c r="K18" s="509" t="s">
        <v>57</v>
      </c>
      <c r="L18" s="509"/>
      <c r="M18" s="509" t="s">
        <v>58</v>
      </c>
      <c r="N18" s="509"/>
      <c r="O18" s="509"/>
      <c r="P18" s="509" t="s">
        <v>59</v>
      </c>
      <c r="Q18" s="509"/>
      <c r="R18" s="509"/>
    </row>
    <row r="19" spans="2:19" ht="6" customHeight="1">
      <c r="B19" s="509" t="s">
        <v>53</v>
      </c>
      <c r="C19" s="509"/>
      <c r="E19" s="506" t="s">
        <v>475</v>
      </c>
      <c r="F19" s="506"/>
      <c r="G19" s="506"/>
      <c r="I19" s="509" t="s">
        <v>33</v>
      </c>
      <c r="J19" s="509"/>
      <c r="K19" s="509"/>
      <c r="L19" s="509"/>
      <c r="M19" s="509"/>
      <c r="N19" s="509"/>
      <c r="O19" s="509"/>
      <c r="P19" s="509"/>
      <c r="Q19" s="509"/>
      <c r="R19" s="509"/>
      <c r="S19" s="549" t="s">
        <v>973</v>
      </c>
    </row>
    <row r="20" spans="2:19" ht="6.75" customHeight="1">
      <c r="B20" s="509"/>
      <c r="C20" s="509"/>
      <c r="E20" s="506"/>
      <c r="F20" s="506"/>
      <c r="G20" s="506"/>
      <c r="I20" s="509"/>
      <c r="J20" s="509"/>
      <c r="K20" s="509"/>
      <c r="L20" s="509"/>
      <c r="M20" s="509"/>
      <c r="N20" s="509"/>
      <c r="O20" s="509"/>
      <c r="P20" s="509"/>
      <c r="Q20" s="509"/>
      <c r="R20" s="509"/>
      <c r="S20" s="549"/>
    </row>
    <row r="21" spans="2:19" ht="7.5" customHeight="1">
      <c r="K21" s="509"/>
      <c r="L21" s="509"/>
      <c r="M21" s="509"/>
      <c r="N21" s="509"/>
      <c r="O21" s="509"/>
      <c r="P21" s="509"/>
      <c r="Q21" s="509"/>
      <c r="R21" s="509"/>
    </row>
    <row r="22" spans="2:19" ht="6" customHeight="1"/>
    <row r="23" spans="2:19" ht="6" customHeight="1"/>
    <row r="24" spans="2:19">
      <c r="B24" s="510">
        <v>1</v>
      </c>
      <c r="C24" s="510"/>
      <c r="E24" s="547" t="s">
        <v>129</v>
      </c>
      <c r="F24" s="547"/>
      <c r="G24" s="547"/>
      <c r="I24" s="548" t="s">
        <v>133</v>
      </c>
      <c r="J24" s="548"/>
      <c r="K24" s="510">
        <v>15</v>
      </c>
      <c r="L24" s="510"/>
      <c r="M24" s="510">
        <v>15</v>
      </c>
      <c r="N24" s="510"/>
      <c r="O24" s="510"/>
      <c r="P24" s="548" t="s">
        <v>528</v>
      </c>
      <c r="Q24" s="548"/>
      <c r="R24" s="548"/>
      <c r="S24" s="7">
        <v>146</v>
      </c>
    </row>
    <row r="25" spans="2:19">
      <c r="E25" s="547"/>
      <c r="F25" s="547"/>
      <c r="G25" s="547"/>
    </row>
    <row r="26" spans="2:19" ht="6" customHeight="1"/>
    <row r="27" spans="2:19" ht="6" customHeight="1"/>
    <row r="28" spans="2:19">
      <c r="B28" s="510">
        <v>2</v>
      </c>
      <c r="C28" s="510"/>
      <c r="E28" s="547" t="s">
        <v>129</v>
      </c>
      <c r="F28" s="547"/>
      <c r="G28" s="547"/>
      <c r="I28" s="548" t="s">
        <v>136</v>
      </c>
      <c r="J28" s="548"/>
      <c r="K28" s="510">
        <v>24</v>
      </c>
      <c r="L28" s="510"/>
      <c r="M28" s="510">
        <v>24</v>
      </c>
      <c r="N28" s="510"/>
      <c r="O28" s="510"/>
      <c r="P28" s="548" t="s">
        <v>529</v>
      </c>
      <c r="Q28" s="548"/>
      <c r="R28" s="548"/>
      <c r="S28" s="7">
        <v>146</v>
      </c>
    </row>
    <row r="29" spans="2:19">
      <c r="E29" s="547"/>
      <c r="F29" s="547"/>
      <c r="G29" s="547"/>
    </row>
    <row r="30" spans="2:19" ht="6" customHeight="1"/>
    <row r="31" spans="2:19" ht="6" customHeight="1"/>
    <row r="32" spans="2:19">
      <c r="B32" s="510">
        <v>3</v>
      </c>
      <c r="C32" s="510"/>
      <c r="E32" s="547" t="s">
        <v>129</v>
      </c>
      <c r="F32" s="547"/>
      <c r="G32" s="547"/>
      <c r="I32" s="548" t="s">
        <v>139</v>
      </c>
      <c r="J32" s="548"/>
      <c r="K32" s="510">
        <v>12</v>
      </c>
      <c r="L32" s="510"/>
      <c r="M32" s="510">
        <v>12</v>
      </c>
      <c r="N32" s="510"/>
      <c r="O32" s="510"/>
      <c r="P32" s="548" t="s">
        <v>529</v>
      </c>
      <c r="Q32" s="548"/>
      <c r="R32" s="548"/>
      <c r="S32" s="7">
        <v>146</v>
      </c>
    </row>
    <row r="33" spans="2:19">
      <c r="E33" s="547"/>
      <c r="F33" s="547"/>
      <c r="G33" s="547"/>
    </row>
    <row r="34" spans="2:19" ht="6" customHeight="1"/>
    <row r="35" spans="2:19" ht="6" customHeight="1"/>
    <row r="36" spans="2:19">
      <c r="B36" s="510">
        <v>4</v>
      </c>
      <c r="C36" s="510"/>
      <c r="E36" s="550" t="s">
        <v>98</v>
      </c>
      <c r="F36" s="550"/>
      <c r="G36" s="550"/>
      <c r="I36" s="548" t="s">
        <v>155</v>
      </c>
      <c r="J36" s="548"/>
      <c r="K36" s="510">
        <v>20</v>
      </c>
      <c r="L36" s="510"/>
      <c r="M36" s="510">
        <v>20</v>
      </c>
      <c r="N36" s="510"/>
      <c r="O36" s="510"/>
      <c r="P36" s="548" t="s">
        <v>530</v>
      </c>
      <c r="Q36" s="548"/>
      <c r="R36" s="548"/>
      <c r="S36" s="7">
        <v>80</v>
      </c>
    </row>
    <row r="37" spans="2:19" ht="6" customHeight="1"/>
    <row r="38" spans="2:19" ht="6" customHeight="1"/>
    <row r="39" spans="2:19">
      <c r="B39" s="510">
        <v>5</v>
      </c>
      <c r="C39" s="510"/>
      <c r="E39" s="550" t="s">
        <v>25</v>
      </c>
      <c r="F39" s="550"/>
      <c r="G39" s="550"/>
      <c r="I39" s="548" t="s">
        <v>146</v>
      </c>
      <c r="J39" s="548"/>
      <c r="K39" s="510">
        <v>27</v>
      </c>
      <c r="L39" s="510"/>
      <c r="M39" s="510">
        <v>27</v>
      </c>
      <c r="N39" s="510"/>
      <c r="O39" s="510"/>
      <c r="P39" s="548" t="s">
        <v>481</v>
      </c>
      <c r="Q39" s="548"/>
      <c r="R39" s="548"/>
      <c r="S39" s="7">
        <v>110</v>
      </c>
    </row>
    <row r="40" spans="2:19" ht="6" customHeight="1"/>
    <row r="41" spans="2:19" ht="6" customHeight="1"/>
    <row r="42" spans="2:19">
      <c r="B42" s="510">
        <v>6</v>
      </c>
      <c r="C42" s="510"/>
      <c r="E42" s="550" t="s">
        <v>25</v>
      </c>
      <c r="F42" s="550"/>
      <c r="G42" s="550"/>
      <c r="I42" s="548" t="s">
        <v>145</v>
      </c>
      <c r="J42" s="548"/>
      <c r="K42" s="510">
        <v>28</v>
      </c>
      <c r="L42" s="510"/>
      <c r="M42" s="510">
        <v>28</v>
      </c>
      <c r="N42" s="510"/>
      <c r="O42" s="510"/>
      <c r="P42" s="548" t="s">
        <v>531</v>
      </c>
      <c r="Q42" s="548"/>
      <c r="R42" s="548"/>
      <c r="S42" s="7">
        <v>110</v>
      </c>
    </row>
    <row r="43" spans="2:19" ht="6" customHeight="1"/>
    <row r="44" spans="2:19" ht="6" customHeight="1"/>
    <row r="45" spans="2:19">
      <c r="B45" s="510">
        <v>7</v>
      </c>
      <c r="C45" s="510"/>
      <c r="E45" s="550" t="s">
        <v>124</v>
      </c>
      <c r="F45" s="550"/>
      <c r="G45" s="550"/>
      <c r="I45" s="548" t="s">
        <v>135</v>
      </c>
      <c r="J45" s="548"/>
      <c r="K45" s="510">
        <v>24</v>
      </c>
      <c r="L45" s="510"/>
      <c r="M45" s="510">
        <v>24</v>
      </c>
      <c r="N45" s="510"/>
      <c r="O45" s="510"/>
      <c r="P45" s="548" t="s">
        <v>489</v>
      </c>
      <c r="Q45" s="548"/>
      <c r="R45" s="548"/>
      <c r="S45" s="7">
        <v>178</v>
      </c>
    </row>
    <row r="46" spans="2:19" ht="6" customHeight="1"/>
    <row r="47" spans="2:19" ht="6" customHeight="1"/>
    <row r="48" spans="2:19">
      <c r="B48" s="510">
        <v>8</v>
      </c>
      <c r="C48" s="510"/>
      <c r="E48" s="550" t="s">
        <v>162</v>
      </c>
      <c r="F48" s="550"/>
      <c r="G48" s="550"/>
      <c r="I48" s="548" t="s">
        <v>163</v>
      </c>
      <c r="J48" s="548"/>
      <c r="K48" s="510">
        <v>34</v>
      </c>
      <c r="L48" s="510"/>
      <c r="M48" s="510">
        <v>34</v>
      </c>
      <c r="N48" s="510"/>
      <c r="O48" s="510"/>
      <c r="P48" s="548" t="s">
        <v>496</v>
      </c>
      <c r="Q48" s="548"/>
      <c r="R48" s="548"/>
      <c r="S48" s="7">
        <v>120</v>
      </c>
    </row>
    <row r="49" spans="2:19" ht="6" customHeight="1"/>
    <row r="50" spans="2:19" ht="6" customHeight="1"/>
    <row r="51" spans="2:19">
      <c r="B51" s="510">
        <v>9</v>
      </c>
      <c r="C51" s="510"/>
      <c r="E51" s="550" t="s">
        <v>25</v>
      </c>
      <c r="F51" s="550"/>
      <c r="G51" s="550"/>
      <c r="I51" s="548" t="s">
        <v>148</v>
      </c>
      <c r="J51" s="548"/>
      <c r="K51" s="510">
        <v>24</v>
      </c>
      <c r="L51" s="510"/>
      <c r="M51" s="510">
        <v>24</v>
      </c>
      <c r="N51" s="510"/>
      <c r="O51" s="510"/>
      <c r="P51" s="548" t="s">
        <v>486</v>
      </c>
      <c r="Q51" s="548"/>
      <c r="R51" s="548"/>
      <c r="S51" s="7">
        <v>110</v>
      </c>
    </row>
    <row r="52" spans="2:19" ht="6" customHeight="1"/>
    <row r="53" spans="2:19" ht="6" customHeight="1"/>
    <row r="54" spans="2:19">
      <c r="B54" s="510">
        <v>10</v>
      </c>
      <c r="C54" s="510"/>
      <c r="E54" s="550" t="s">
        <v>25</v>
      </c>
      <c r="F54" s="550"/>
      <c r="G54" s="550"/>
      <c r="I54" s="548" t="s">
        <v>147</v>
      </c>
      <c r="J54" s="548"/>
      <c r="K54" s="510">
        <v>5</v>
      </c>
      <c r="L54" s="510"/>
      <c r="M54" s="510">
        <v>5</v>
      </c>
      <c r="N54" s="510"/>
      <c r="O54" s="510"/>
      <c r="P54" s="548" t="s">
        <v>476</v>
      </c>
      <c r="Q54" s="548"/>
      <c r="R54" s="548"/>
      <c r="S54" s="7">
        <v>110</v>
      </c>
    </row>
    <row r="55" spans="2:19" ht="6" customHeight="1"/>
    <row r="56" spans="2:19" ht="6" customHeight="1"/>
    <row r="57" spans="2:19">
      <c r="B57" s="510">
        <v>11</v>
      </c>
      <c r="C57" s="510"/>
      <c r="E57" s="550" t="s">
        <v>25</v>
      </c>
      <c r="F57" s="550"/>
      <c r="G57" s="550"/>
      <c r="I57" s="548" t="s">
        <v>150</v>
      </c>
      <c r="J57" s="548"/>
      <c r="K57" s="510">
        <v>24</v>
      </c>
      <c r="L57" s="510"/>
      <c r="M57" s="510">
        <v>24</v>
      </c>
      <c r="N57" s="510"/>
      <c r="O57" s="510"/>
      <c r="P57" s="548" t="s">
        <v>476</v>
      </c>
      <c r="Q57" s="548"/>
      <c r="R57" s="548"/>
      <c r="S57" s="7">
        <v>110</v>
      </c>
    </row>
    <row r="58" spans="2:19" ht="6" customHeight="1"/>
    <row r="59" spans="2:19" ht="6" customHeight="1"/>
    <row r="60" spans="2:19">
      <c r="B60" s="510">
        <v>12</v>
      </c>
      <c r="C60" s="510"/>
      <c r="E60" s="550" t="s">
        <v>25</v>
      </c>
      <c r="F60" s="550"/>
      <c r="G60" s="550"/>
      <c r="I60" s="548" t="s">
        <v>149</v>
      </c>
      <c r="J60" s="548"/>
      <c r="K60" s="510">
        <v>8</v>
      </c>
      <c r="L60" s="510"/>
      <c r="M60" s="510">
        <v>8</v>
      </c>
      <c r="N60" s="510"/>
      <c r="O60" s="510"/>
      <c r="P60" s="548" t="s">
        <v>488</v>
      </c>
      <c r="Q60" s="548"/>
      <c r="R60" s="548"/>
      <c r="S60" s="7">
        <v>110</v>
      </c>
    </row>
    <row r="61" spans="2:19" ht="6" customHeight="1"/>
    <row r="62" spans="2:19" ht="6" customHeight="1"/>
    <row r="63" spans="2:19">
      <c r="B63" s="510">
        <v>13</v>
      </c>
      <c r="C63" s="510"/>
      <c r="E63" s="550" t="s">
        <v>98</v>
      </c>
      <c r="F63" s="550"/>
      <c r="G63" s="550"/>
      <c r="I63" s="548" t="s">
        <v>156</v>
      </c>
      <c r="J63" s="548"/>
      <c r="K63" s="510">
        <v>21</v>
      </c>
      <c r="L63" s="510"/>
      <c r="M63" s="510">
        <v>21</v>
      </c>
      <c r="N63" s="510"/>
      <c r="O63" s="510"/>
      <c r="P63" s="548" t="s">
        <v>488</v>
      </c>
      <c r="Q63" s="548"/>
      <c r="R63" s="548"/>
      <c r="S63" s="7">
        <v>80</v>
      </c>
    </row>
    <row r="64" spans="2:19" ht="6" customHeight="1"/>
    <row r="65" spans="2:19" ht="6" customHeight="1"/>
    <row r="66" spans="2:19">
      <c r="B66" s="510">
        <v>14</v>
      </c>
      <c r="C66" s="510"/>
      <c r="E66" s="547" t="s">
        <v>28</v>
      </c>
      <c r="F66" s="547"/>
      <c r="G66" s="547"/>
      <c r="I66" s="548" t="s">
        <v>160</v>
      </c>
      <c r="J66" s="548"/>
      <c r="K66" s="510">
        <v>19</v>
      </c>
      <c r="L66" s="510"/>
      <c r="M66" s="510">
        <v>19</v>
      </c>
      <c r="N66" s="510"/>
      <c r="O66" s="510"/>
      <c r="P66" s="548" t="s">
        <v>505</v>
      </c>
      <c r="Q66" s="548"/>
      <c r="R66" s="548"/>
      <c r="S66" s="7">
        <v>120</v>
      </c>
    </row>
    <row r="67" spans="2:19">
      <c r="E67" s="547"/>
      <c r="F67" s="547"/>
      <c r="G67" s="547"/>
    </row>
    <row r="68" spans="2:19" ht="6" customHeight="1"/>
    <row r="69" spans="2:19" ht="6" customHeight="1"/>
    <row r="70" spans="2:19">
      <c r="B70" s="510">
        <v>15</v>
      </c>
      <c r="C70" s="510"/>
      <c r="E70" s="550" t="s">
        <v>98</v>
      </c>
      <c r="F70" s="550"/>
      <c r="G70" s="550"/>
      <c r="I70" s="548" t="s">
        <v>157</v>
      </c>
      <c r="J70" s="548"/>
      <c r="K70" s="510">
        <v>21</v>
      </c>
      <c r="L70" s="510"/>
      <c r="M70" s="510">
        <v>21</v>
      </c>
      <c r="N70" s="510"/>
      <c r="O70" s="510"/>
      <c r="P70" s="548" t="s">
        <v>532</v>
      </c>
      <c r="Q70" s="548"/>
      <c r="R70" s="548"/>
      <c r="S70" s="7">
        <v>80</v>
      </c>
    </row>
    <row r="71" spans="2:19" ht="6" customHeight="1"/>
    <row r="72" spans="2:19" ht="6" customHeight="1"/>
    <row r="73" spans="2:19">
      <c r="B73" s="510">
        <v>16</v>
      </c>
      <c r="C73" s="510"/>
      <c r="E73" s="550" t="s">
        <v>98</v>
      </c>
      <c r="F73" s="550"/>
      <c r="G73" s="550"/>
      <c r="I73" s="548" t="s">
        <v>158</v>
      </c>
      <c r="J73" s="548"/>
      <c r="K73" s="510">
        <v>18</v>
      </c>
      <c r="L73" s="510"/>
      <c r="M73" s="510">
        <v>18</v>
      </c>
      <c r="N73" s="510"/>
      <c r="O73" s="510"/>
      <c r="P73" s="548" t="s">
        <v>492</v>
      </c>
      <c r="Q73" s="548"/>
      <c r="R73" s="548"/>
      <c r="S73" s="7">
        <v>80</v>
      </c>
    </row>
    <row r="74" spans="2:19" ht="6" customHeight="1"/>
    <row r="75" spans="2:19" ht="6" customHeight="1"/>
    <row r="76" spans="2:19">
      <c r="B76" s="510">
        <v>17</v>
      </c>
      <c r="C76" s="510"/>
      <c r="E76" s="550" t="s">
        <v>25</v>
      </c>
      <c r="F76" s="550"/>
      <c r="G76" s="550"/>
      <c r="I76" s="548" t="s">
        <v>152</v>
      </c>
      <c r="J76" s="548"/>
      <c r="K76" s="510">
        <v>28</v>
      </c>
      <c r="L76" s="510"/>
      <c r="M76" s="510">
        <v>1</v>
      </c>
      <c r="N76" s="510"/>
      <c r="O76" s="510"/>
      <c r="P76" s="548" t="s">
        <v>974</v>
      </c>
      <c r="Q76" s="548"/>
      <c r="R76" s="548"/>
      <c r="S76" s="7">
        <v>110</v>
      </c>
    </row>
    <row r="77" spans="2:19" ht="6" customHeight="1"/>
    <row r="78" spans="2:19" ht="6" customHeight="1"/>
    <row r="79" spans="2:19">
      <c r="B79" s="510">
        <v>18</v>
      </c>
      <c r="C79" s="510"/>
      <c r="E79" s="550" t="s">
        <v>25</v>
      </c>
      <c r="F79" s="550"/>
      <c r="G79" s="550"/>
      <c r="I79" s="548" t="s">
        <v>174</v>
      </c>
      <c r="J79" s="548"/>
      <c r="K79" s="510">
        <v>22</v>
      </c>
      <c r="L79" s="510"/>
      <c r="M79" s="510">
        <v>22</v>
      </c>
      <c r="N79" s="510"/>
      <c r="O79" s="510"/>
      <c r="P79" s="548" t="s">
        <v>974</v>
      </c>
      <c r="Q79" s="548"/>
      <c r="R79" s="548"/>
      <c r="S79" s="7">
        <v>110</v>
      </c>
    </row>
    <row r="80" spans="2:19" ht="6" customHeight="1"/>
    <row r="81" spans="2:19" ht="6" customHeight="1"/>
    <row r="82" spans="2:19">
      <c r="B82" s="510"/>
      <c r="C82" s="510"/>
      <c r="E82" s="550" t="s">
        <v>25</v>
      </c>
      <c r="F82" s="550"/>
      <c r="G82" s="550"/>
      <c r="I82" s="548" t="s">
        <v>152</v>
      </c>
      <c r="J82" s="548"/>
      <c r="K82" s="510">
        <v>0</v>
      </c>
      <c r="L82" s="510"/>
      <c r="M82" s="510">
        <v>27</v>
      </c>
      <c r="N82" s="510"/>
      <c r="O82" s="510"/>
      <c r="P82" s="548" t="s">
        <v>975</v>
      </c>
      <c r="Q82" s="548"/>
      <c r="R82" s="548"/>
      <c r="S82" s="7">
        <v>0</v>
      </c>
    </row>
    <row r="83" spans="2:19" ht="6" customHeight="1"/>
    <row r="84" spans="2:19" ht="6" customHeight="1"/>
    <row r="85" spans="2:19">
      <c r="B85" s="510">
        <v>20</v>
      </c>
      <c r="C85" s="510"/>
      <c r="E85" s="550" t="s">
        <v>25</v>
      </c>
      <c r="F85" s="550"/>
      <c r="G85" s="550"/>
      <c r="I85" s="548" t="s">
        <v>153</v>
      </c>
      <c r="J85" s="548"/>
      <c r="K85" s="510">
        <v>29</v>
      </c>
      <c r="L85" s="510"/>
      <c r="M85" s="510">
        <v>24</v>
      </c>
      <c r="N85" s="510"/>
      <c r="O85" s="510"/>
      <c r="P85" s="548" t="s">
        <v>976</v>
      </c>
      <c r="Q85" s="548"/>
      <c r="R85" s="548"/>
      <c r="S85" s="7">
        <v>110</v>
      </c>
    </row>
    <row r="86" spans="2:19" ht="6" customHeight="1"/>
    <row r="87" spans="2:19" ht="6" customHeight="1"/>
    <row r="88" spans="2:19">
      <c r="B88" s="510">
        <v>21</v>
      </c>
      <c r="C88" s="510"/>
      <c r="E88" s="547" t="s">
        <v>28</v>
      </c>
      <c r="F88" s="547"/>
      <c r="G88" s="547"/>
      <c r="I88" s="548" t="s">
        <v>161</v>
      </c>
      <c r="J88" s="548"/>
      <c r="K88" s="510">
        <v>28</v>
      </c>
      <c r="L88" s="510"/>
      <c r="M88" s="510">
        <v>28</v>
      </c>
      <c r="N88" s="510"/>
      <c r="O88" s="510"/>
      <c r="P88" s="548" t="s">
        <v>977</v>
      </c>
      <c r="Q88" s="548"/>
      <c r="R88" s="548"/>
      <c r="S88" s="7">
        <v>120</v>
      </c>
    </row>
    <row r="89" spans="2:19">
      <c r="E89" s="547"/>
      <c r="F89" s="547"/>
      <c r="G89" s="547"/>
    </row>
    <row r="90" spans="2:19" ht="6" customHeight="1"/>
    <row r="91" spans="2:19" ht="6" customHeight="1"/>
    <row r="92" spans="2:19">
      <c r="B92" s="510">
        <v>22</v>
      </c>
      <c r="C92" s="510"/>
      <c r="E92" s="547" t="s">
        <v>129</v>
      </c>
      <c r="F92" s="547"/>
      <c r="G92" s="547"/>
      <c r="I92" s="548" t="s">
        <v>167</v>
      </c>
      <c r="J92" s="548"/>
      <c r="K92" s="510">
        <v>14</v>
      </c>
      <c r="L92" s="510"/>
      <c r="M92" s="510">
        <v>14</v>
      </c>
      <c r="N92" s="510"/>
      <c r="O92" s="510"/>
      <c r="P92" s="548" t="s">
        <v>978</v>
      </c>
      <c r="Q92" s="548"/>
      <c r="R92" s="548"/>
      <c r="S92" s="7">
        <v>146</v>
      </c>
    </row>
    <row r="93" spans="2:19">
      <c r="E93" s="547"/>
      <c r="F93" s="547"/>
      <c r="G93" s="547"/>
    </row>
    <row r="94" spans="2:19" ht="6" customHeight="1"/>
    <row r="95" spans="2:19" ht="6" customHeight="1"/>
    <row r="96" spans="2:19">
      <c r="B96" s="510">
        <v>23</v>
      </c>
      <c r="C96" s="510"/>
      <c r="E96" s="550" t="s">
        <v>25</v>
      </c>
      <c r="F96" s="550"/>
      <c r="G96" s="550"/>
      <c r="I96" s="548" t="s">
        <v>979</v>
      </c>
      <c r="J96" s="548"/>
      <c r="K96" s="510">
        <v>23</v>
      </c>
      <c r="L96" s="510"/>
      <c r="M96" s="510">
        <v>23</v>
      </c>
      <c r="N96" s="510"/>
      <c r="O96" s="510"/>
      <c r="P96" s="548" t="s">
        <v>980</v>
      </c>
      <c r="Q96" s="548"/>
      <c r="R96" s="548"/>
      <c r="S96" s="7">
        <v>110</v>
      </c>
    </row>
    <row r="97" spans="2:19" ht="6" customHeight="1"/>
    <row r="98" spans="2:19" ht="6" customHeight="1"/>
    <row r="99" spans="2:19">
      <c r="B99" s="510">
        <v>24</v>
      </c>
      <c r="C99" s="510"/>
      <c r="E99" s="550" t="s">
        <v>25</v>
      </c>
      <c r="F99" s="550"/>
      <c r="G99" s="550"/>
      <c r="I99" s="548" t="s">
        <v>178</v>
      </c>
      <c r="J99" s="548"/>
      <c r="K99" s="510">
        <v>17</v>
      </c>
      <c r="L99" s="510"/>
      <c r="M99" s="510">
        <v>17</v>
      </c>
      <c r="N99" s="510"/>
      <c r="O99" s="510"/>
      <c r="P99" s="548" t="s">
        <v>981</v>
      </c>
      <c r="Q99" s="548"/>
      <c r="R99" s="548"/>
      <c r="S99" s="7">
        <v>110</v>
      </c>
    </row>
    <row r="100" spans="2:19" ht="6" customHeight="1"/>
    <row r="101" spans="2:19" ht="6" customHeight="1"/>
    <row r="102" spans="2:19">
      <c r="B102" s="510">
        <v>25</v>
      </c>
      <c r="C102" s="510"/>
      <c r="E102" s="550" t="s">
        <v>25</v>
      </c>
      <c r="F102" s="550"/>
      <c r="G102" s="550"/>
      <c r="I102" s="548" t="s">
        <v>175</v>
      </c>
      <c r="J102" s="548"/>
      <c r="K102" s="510">
        <v>14</v>
      </c>
      <c r="L102" s="510"/>
      <c r="M102" s="510">
        <v>14</v>
      </c>
      <c r="N102" s="510"/>
      <c r="O102" s="510"/>
      <c r="P102" s="548" t="s">
        <v>981</v>
      </c>
      <c r="Q102" s="548"/>
      <c r="R102" s="548"/>
      <c r="S102" s="7">
        <v>110</v>
      </c>
    </row>
    <row r="103" spans="2:19" ht="6" customHeight="1"/>
    <row r="104" spans="2:19" ht="6" customHeight="1"/>
    <row r="105" spans="2:19">
      <c r="B105" s="510">
        <v>26</v>
      </c>
      <c r="C105" s="510"/>
      <c r="E105" s="550" t="s">
        <v>25</v>
      </c>
      <c r="F105" s="550"/>
      <c r="G105" s="550"/>
      <c r="I105" s="548" t="s">
        <v>182</v>
      </c>
      <c r="J105" s="548"/>
      <c r="K105" s="510">
        <v>6</v>
      </c>
      <c r="L105" s="510"/>
      <c r="M105" s="510">
        <v>6</v>
      </c>
      <c r="N105" s="510"/>
      <c r="O105" s="510"/>
      <c r="P105" s="548" t="s">
        <v>982</v>
      </c>
      <c r="Q105" s="548"/>
      <c r="R105" s="548"/>
      <c r="S105" s="7">
        <v>110</v>
      </c>
    </row>
    <row r="106" spans="2:19" ht="6" customHeight="1"/>
    <row r="107" spans="2:19" ht="6" customHeight="1"/>
    <row r="108" spans="2:19">
      <c r="B108" s="510">
        <v>27</v>
      </c>
      <c r="C108" s="510"/>
      <c r="E108" s="550" t="s">
        <v>25</v>
      </c>
      <c r="F108" s="550"/>
      <c r="G108" s="550"/>
      <c r="I108" s="548" t="s">
        <v>255</v>
      </c>
      <c r="J108" s="548"/>
      <c r="K108" s="510">
        <v>23</v>
      </c>
      <c r="L108" s="510"/>
      <c r="M108" s="510">
        <v>23</v>
      </c>
      <c r="N108" s="510"/>
      <c r="O108" s="510"/>
      <c r="P108" s="548" t="s">
        <v>983</v>
      </c>
      <c r="Q108" s="548"/>
      <c r="R108" s="548"/>
      <c r="S108" s="7">
        <v>110</v>
      </c>
    </row>
    <row r="109" spans="2:19" ht="6" customHeight="1"/>
    <row r="110" spans="2:19" ht="6" customHeight="1"/>
    <row r="111" spans="2:19">
      <c r="B111" s="510">
        <v>28</v>
      </c>
      <c r="C111" s="510"/>
      <c r="E111" s="550" t="s">
        <v>29</v>
      </c>
      <c r="F111" s="550"/>
      <c r="G111" s="550"/>
      <c r="I111" s="548" t="s">
        <v>140</v>
      </c>
      <c r="J111" s="548"/>
      <c r="K111" s="510">
        <v>11</v>
      </c>
      <c r="L111" s="510"/>
      <c r="M111" s="510">
        <v>11</v>
      </c>
      <c r="N111" s="510"/>
      <c r="O111" s="510"/>
      <c r="P111" s="548" t="s">
        <v>984</v>
      </c>
      <c r="Q111" s="548"/>
      <c r="R111" s="548"/>
      <c r="S111" s="7">
        <v>150</v>
      </c>
    </row>
    <row r="112" spans="2:19" ht="6" customHeight="1"/>
    <row r="113" spans="2:22" ht="6" customHeight="1"/>
    <row r="114" spans="2:22">
      <c r="B114" s="510">
        <v>29</v>
      </c>
      <c r="C114" s="510"/>
      <c r="E114" s="550" t="s">
        <v>25</v>
      </c>
      <c r="F114" s="550"/>
      <c r="G114" s="550"/>
      <c r="I114" s="548" t="s">
        <v>151</v>
      </c>
      <c r="J114" s="548"/>
      <c r="K114" s="510">
        <v>10</v>
      </c>
      <c r="L114" s="510"/>
      <c r="M114" s="510">
        <v>10</v>
      </c>
      <c r="N114" s="510"/>
      <c r="O114" s="510"/>
      <c r="P114" s="548" t="s">
        <v>985</v>
      </c>
      <c r="Q114" s="548"/>
      <c r="R114" s="548"/>
      <c r="S114" s="7">
        <v>110</v>
      </c>
    </row>
    <row r="115" spans="2:22" ht="6" customHeight="1"/>
    <row r="116" spans="2:22" ht="6" customHeight="1"/>
    <row r="117" spans="2:22">
      <c r="B117" s="510">
        <v>30</v>
      </c>
      <c r="C117" s="510"/>
      <c r="E117" s="550" t="s">
        <v>25</v>
      </c>
      <c r="F117" s="550"/>
      <c r="G117" s="550"/>
      <c r="I117" s="548" t="s">
        <v>179</v>
      </c>
      <c r="J117" s="548"/>
      <c r="K117" s="510">
        <v>11</v>
      </c>
      <c r="L117" s="510"/>
      <c r="M117" s="510">
        <v>11</v>
      </c>
      <c r="N117" s="510"/>
      <c r="O117" s="510"/>
      <c r="P117" s="548" t="s">
        <v>986</v>
      </c>
      <c r="Q117" s="548"/>
      <c r="R117" s="548"/>
      <c r="S117" s="7">
        <v>110</v>
      </c>
    </row>
    <row r="118" spans="2:22" ht="6" customHeight="1"/>
    <row r="119" spans="2:22" ht="6" customHeight="1"/>
    <row r="120" spans="2:22">
      <c r="B120" s="510">
        <v>31</v>
      </c>
      <c r="C120" s="510"/>
      <c r="E120" s="550" t="s">
        <v>25</v>
      </c>
      <c r="F120" s="550"/>
      <c r="G120" s="550"/>
      <c r="I120" s="548" t="s">
        <v>176</v>
      </c>
      <c r="J120" s="548"/>
      <c r="K120" s="510">
        <v>9</v>
      </c>
      <c r="L120" s="510"/>
      <c r="M120" s="510">
        <v>9</v>
      </c>
      <c r="N120" s="510"/>
      <c r="O120" s="510"/>
      <c r="P120" s="548" t="s">
        <v>987</v>
      </c>
      <c r="Q120" s="548"/>
      <c r="R120" s="548"/>
      <c r="S120" s="7">
        <v>110</v>
      </c>
    </row>
    <row r="121" spans="2:22" ht="6" customHeight="1"/>
    <row r="122" spans="2:22" ht="6" customHeight="1"/>
    <row r="123" spans="2:22">
      <c r="C123" s="509" t="s">
        <v>15</v>
      </c>
      <c r="D123" s="509"/>
      <c r="E123" s="509"/>
      <c r="F123" s="509"/>
      <c r="G123" s="509"/>
      <c r="K123" s="508" t="s">
        <v>988</v>
      </c>
      <c r="L123" s="508"/>
      <c r="M123" s="508" t="s">
        <v>989</v>
      </c>
      <c r="N123" s="508"/>
      <c r="O123" s="508"/>
      <c r="S123" s="292">
        <f>SUM(S24:S120)</f>
        <v>3462</v>
      </c>
    </row>
    <row r="124" spans="2:22" ht="18" customHeight="1"/>
    <row r="125" spans="2:22">
      <c r="B125" s="506" t="s">
        <v>514</v>
      </c>
      <c r="C125" s="506"/>
      <c r="D125" s="506"/>
      <c r="E125" s="506"/>
      <c r="F125" s="144">
        <v>31</v>
      </c>
    </row>
    <row r="126" spans="2:22" ht="15.75" customHeight="1">
      <c r="E126" s="293" t="s">
        <v>990</v>
      </c>
      <c r="F126" s="293"/>
      <c r="G126" s="7">
        <v>30</v>
      </c>
      <c r="K126" s="294">
        <f>SUM(K24:L120)</f>
        <v>569</v>
      </c>
      <c r="L126" s="294">
        <f t="shared" ref="L126:M126" si="0">SUM(L24:M120)</f>
        <v>564</v>
      </c>
      <c r="M126" s="294">
        <f t="shared" si="0"/>
        <v>564</v>
      </c>
      <c r="N126" s="294"/>
    </row>
    <row r="127" spans="2:22" ht="14.25" customHeight="1">
      <c r="C127" s="295" t="s">
        <v>105</v>
      </c>
      <c r="D127" s="295"/>
      <c r="E127" s="295"/>
      <c r="F127" s="295"/>
      <c r="G127" s="295"/>
      <c r="H127" s="295"/>
      <c r="I127" s="295"/>
      <c r="J127" s="295"/>
      <c r="K127" s="295"/>
      <c r="L127" s="295"/>
      <c r="M127" s="295"/>
      <c r="N127" s="295"/>
      <c r="O127" s="295"/>
      <c r="P127" s="295"/>
      <c r="Q127" s="295"/>
      <c r="R127" s="295"/>
      <c r="S127" s="295"/>
      <c r="T127" s="295"/>
      <c r="U127" s="295"/>
      <c r="V127" s="295"/>
    </row>
    <row r="128" spans="2:22" ht="12.75" customHeight="1">
      <c r="C128" s="296" t="s">
        <v>533</v>
      </c>
      <c r="D128" s="296"/>
      <c r="E128" s="296"/>
      <c r="F128" s="296"/>
      <c r="G128" s="296"/>
      <c r="H128" s="296"/>
      <c r="I128" s="296"/>
      <c r="J128" s="296"/>
      <c r="K128" s="296"/>
      <c r="L128" s="296"/>
      <c r="M128" s="296"/>
      <c r="N128" s="296"/>
      <c r="O128" s="296"/>
      <c r="P128" s="296"/>
      <c r="Q128" s="296"/>
      <c r="R128" s="296"/>
      <c r="S128" s="296"/>
      <c r="T128" s="296"/>
      <c r="U128" s="296"/>
      <c r="V128" s="296"/>
    </row>
    <row r="129" spans="3:27" ht="12.75" customHeight="1">
      <c r="C129" s="18" t="s">
        <v>144</v>
      </c>
      <c r="D129" s="18"/>
      <c r="E129" s="18"/>
      <c r="F129" s="18"/>
      <c r="G129" s="18"/>
      <c r="H129" s="18"/>
      <c r="I129" s="18"/>
      <c r="J129" s="18"/>
      <c r="K129" s="18"/>
      <c r="L129" s="18"/>
      <c r="M129" s="18"/>
      <c r="N129" s="18"/>
      <c r="O129" s="18"/>
      <c r="P129" s="18"/>
      <c r="Q129" s="18"/>
      <c r="R129" s="18"/>
      <c r="S129" s="18"/>
      <c r="T129" s="18"/>
      <c r="U129" s="18"/>
      <c r="V129" s="18"/>
    </row>
    <row r="130" spans="3:27" ht="12.75" customHeight="1">
      <c r="C130" s="7" t="s">
        <v>1057</v>
      </c>
    </row>
    <row r="137" spans="3:27" ht="12.75" customHeight="1">
      <c r="Z137" s="297" t="s">
        <v>534</v>
      </c>
      <c r="AA137" s="297" t="s">
        <v>104</v>
      </c>
    </row>
    <row r="138" spans="3:27" ht="12.75" customHeight="1">
      <c r="Z138" s="297" t="s">
        <v>110</v>
      </c>
      <c r="AA138" s="298">
        <f>M39+M42+M51+M54+M57+M60+M76+M82+M85+M96+M99+M102+M105+M108+M114+M117+M120+M79</f>
        <v>303</v>
      </c>
    </row>
    <row r="139" spans="3:27" ht="12.75" customHeight="1">
      <c r="Z139" s="297" t="s">
        <v>162</v>
      </c>
      <c r="AA139" s="298">
        <f>M48</f>
        <v>34</v>
      </c>
    </row>
    <row r="140" spans="3:27" ht="12.75" customHeight="1">
      <c r="Z140" s="297" t="s">
        <v>98</v>
      </c>
      <c r="AA140" s="298">
        <f>M36+M63+M70+M73</f>
        <v>80</v>
      </c>
    </row>
    <row r="141" spans="3:27" ht="12.75" customHeight="1">
      <c r="Z141" s="297" t="s">
        <v>535</v>
      </c>
      <c r="AA141" s="298">
        <f>M88+M66</f>
        <v>47</v>
      </c>
    </row>
    <row r="142" spans="3:27" ht="12.75" customHeight="1">
      <c r="Z142" s="299" t="s">
        <v>536</v>
      </c>
      <c r="AA142" s="298">
        <f>M24+M28+M32+M92</f>
        <v>65</v>
      </c>
    </row>
    <row r="143" spans="3:27" ht="12.75" customHeight="1">
      <c r="Z143" s="297" t="s">
        <v>124</v>
      </c>
      <c r="AA143" s="298">
        <f>M45</f>
        <v>24</v>
      </c>
    </row>
    <row r="144" spans="3:27" ht="12.75" customHeight="1">
      <c r="Z144" s="297" t="s">
        <v>29</v>
      </c>
      <c r="AA144" s="7">
        <f>M111</f>
        <v>11</v>
      </c>
    </row>
    <row r="147" spans="26:27" ht="12.75" customHeight="1">
      <c r="Z147" s="297" t="s">
        <v>15</v>
      </c>
      <c r="AA147" s="298">
        <f>SUM(AA138:AA144)</f>
        <v>564</v>
      </c>
    </row>
  </sheetData>
  <mergeCells count="207">
    <mergeCell ref="C123:G123"/>
    <mergeCell ref="K123:L123"/>
    <mergeCell ref="M123:O123"/>
    <mergeCell ref="B125:E125"/>
    <mergeCell ref="B120:C120"/>
    <mergeCell ref="E120:G120"/>
    <mergeCell ref="I120:J120"/>
    <mergeCell ref="K120:L120"/>
    <mergeCell ref="M120:O120"/>
    <mergeCell ref="P120:R120"/>
    <mergeCell ref="B117:C117"/>
    <mergeCell ref="E117:G117"/>
    <mergeCell ref="I117:J117"/>
    <mergeCell ref="K117:L117"/>
    <mergeCell ref="M117:O117"/>
    <mergeCell ref="P117:R117"/>
    <mergeCell ref="B114:C114"/>
    <mergeCell ref="E114:G114"/>
    <mergeCell ref="I114:J114"/>
    <mergeCell ref="K114:L114"/>
    <mergeCell ref="M114:O114"/>
    <mergeCell ref="P114:R114"/>
    <mergeCell ref="B111:C111"/>
    <mergeCell ref="E111:G111"/>
    <mergeCell ref="I111:J111"/>
    <mergeCell ref="K111:L111"/>
    <mergeCell ref="M111:O111"/>
    <mergeCell ref="P111:R111"/>
    <mergeCell ref="B108:C108"/>
    <mergeCell ref="E108:G108"/>
    <mergeCell ref="I108:J108"/>
    <mergeCell ref="K108:L108"/>
    <mergeCell ref="M108:O108"/>
    <mergeCell ref="P108:R108"/>
    <mergeCell ref="B105:C105"/>
    <mergeCell ref="E105:G105"/>
    <mergeCell ref="I105:J105"/>
    <mergeCell ref="K105:L105"/>
    <mergeCell ref="M105:O105"/>
    <mergeCell ref="P105:R105"/>
    <mergeCell ref="B102:C102"/>
    <mergeCell ref="E102:G102"/>
    <mergeCell ref="I102:J102"/>
    <mergeCell ref="K102:L102"/>
    <mergeCell ref="M102:O102"/>
    <mergeCell ref="P102:R102"/>
    <mergeCell ref="B99:C99"/>
    <mergeCell ref="E99:G99"/>
    <mergeCell ref="I99:J99"/>
    <mergeCell ref="K99:L99"/>
    <mergeCell ref="M99:O99"/>
    <mergeCell ref="P99:R99"/>
    <mergeCell ref="B96:C96"/>
    <mergeCell ref="E96:G96"/>
    <mergeCell ref="I96:J96"/>
    <mergeCell ref="K96:L96"/>
    <mergeCell ref="M96:O96"/>
    <mergeCell ref="P96:R96"/>
    <mergeCell ref="B92:C92"/>
    <mergeCell ref="E92:G93"/>
    <mergeCell ref="I92:J92"/>
    <mergeCell ref="K92:L92"/>
    <mergeCell ref="M92:O92"/>
    <mergeCell ref="P92:R92"/>
    <mergeCell ref="B88:C88"/>
    <mergeCell ref="E88:G89"/>
    <mergeCell ref="I88:J88"/>
    <mergeCell ref="K88:L88"/>
    <mergeCell ref="M88:O88"/>
    <mergeCell ref="P88:R88"/>
    <mergeCell ref="B85:C85"/>
    <mergeCell ref="E85:G85"/>
    <mergeCell ref="I85:J85"/>
    <mergeCell ref="K85:L85"/>
    <mergeCell ref="M85:O85"/>
    <mergeCell ref="P85:R85"/>
    <mergeCell ref="B82:C82"/>
    <mergeCell ref="E82:G82"/>
    <mergeCell ref="I82:J82"/>
    <mergeCell ref="K82:L82"/>
    <mergeCell ref="M82:O82"/>
    <mergeCell ref="P82:R82"/>
    <mergeCell ref="B79:C79"/>
    <mergeCell ref="E79:G79"/>
    <mergeCell ref="I79:J79"/>
    <mergeCell ref="K79:L79"/>
    <mergeCell ref="M79:O79"/>
    <mergeCell ref="P79:R79"/>
    <mergeCell ref="B76:C76"/>
    <mergeCell ref="E76:G76"/>
    <mergeCell ref="I76:J76"/>
    <mergeCell ref="K76:L76"/>
    <mergeCell ref="M76:O76"/>
    <mergeCell ref="P76:R76"/>
    <mergeCell ref="B73:C73"/>
    <mergeCell ref="E73:G73"/>
    <mergeCell ref="I73:J73"/>
    <mergeCell ref="K73:L73"/>
    <mergeCell ref="M73:O73"/>
    <mergeCell ref="P73:R73"/>
    <mergeCell ref="B70:C70"/>
    <mergeCell ref="E70:G70"/>
    <mergeCell ref="I70:J70"/>
    <mergeCell ref="K70:L70"/>
    <mergeCell ref="M70:O70"/>
    <mergeCell ref="P70:R70"/>
    <mergeCell ref="B66:C66"/>
    <mergeCell ref="E66:G67"/>
    <mergeCell ref="I66:J66"/>
    <mergeCell ref="K66:L66"/>
    <mergeCell ref="M66:O66"/>
    <mergeCell ref="P66:R66"/>
    <mergeCell ref="B63:C63"/>
    <mergeCell ref="E63:G63"/>
    <mergeCell ref="I63:J63"/>
    <mergeCell ref="K63:L63"/>
    <mergeCell ref="M63:O63"/>
    <mergeCell ref="P63:R63"/>
    <mergeCell ref="B60:C60"/>
    <mergeCell ref="E60:G60"/>
    <mergeCell ref="I60:J60"/>
    <mergeCell ref="K60:L60"/>
    <mergeCell ref="M60:O60"/>
    <mergeCell ref="P60:R60"/>
    <mergeCell ref="B57:C57"/>
    <mergeCell ref="E57:G57"/>
    <mergeCell ref="I57:J57"/>
    <mergeCell ref="K57:L57"/>
    <mergeCell ref="M57:O57"/>
    <mergeCell ref="P57:R57"/>
    <mergeCell ref="B54:C54"/>
    <mergeCell ref="E54:G54"/>
    <mergeCell ref="I54:J54"/>
    <mergeCell ref="K54:L54"/>
    <mergeCell ref="M54:O54"/>
    <mergeCell ref="P54:R54"/>
    <mergeCell ref="B51:C51"/>
    <mergeCell ref="E51:G51"/>
    <mergeCell ref="I51:J51"/>
    <mergeCell ref="K51:L51"/>
    <mergeCell ref="M51:O51"/>
    <mergeCell ref="P51:R51"/>
    <mergeCell ref="B48:C48"/>
    <mergeCell ref="E48:G48"/>
    <mergeCell ref="I48:J48"/>
    <mergeCell ref="K48:L48"/>
    <mergeCell ref="M48:O48"/>
    <mergeCell ref="P48:R48"/>
    <mergeCell ref="B45:C45"/>
    <mergeCell ref="E45:G45"/>
    <mergeCell ref="I45:J45"/>
    <mergeCell ref="K45:L45"/>
    <mergeCell ref="M45:O45"/>
    <mergeCell ref="P45:R45"/>
    <mergeCell ref="B42:C42"/>
    <mergeCell ref="E42:G42"/>
    <mergeCell ref="I42:J42"/>
    <mergeCell ref="K42:L42"/>
    <mergeCell ref="M42:O42"/>
    <mergeCell ref="P42:R42"/>
    <mergeCell ref="B39:C39"/>
    <mergeCell ref="E39:G39"/>
    <mergeCell ref="I39:J39"/>
    <mergeCell ref="K39:L39"/>
    <mergeCell ref="M39:O39"/>
    <mergeCell ref="P39:R39"/>
    <mergeCell ref="S19:S20"/>
    <mergeCell ref="B24:C24"/>
    <mergeCell ref="E24:G25"/>
    <mergeCell ref="I24:J24"/>
    <mergeCell ref="K24:L24"/>
    <mergeCell ref="M24:O24"/>
    <mergeCell ref="P24:R24"/>
    <mergeCell ref="B36:C36"/>
    <mergeCell ref="E36:G36"/>
    <mergeCell ref="I36:J36"/>
    <mergeCell ref="K36:L36"/>
    <mergeCell ref="M36:O36"/>
    <mergeCell ref="P36:R36"/>
    <mergeCell ref="B32:C32"/>
    <mergeCell ref="E32:G33"/>
    <mergeCell ref="I32:J32"/>
    <mergeCell ref="K32:L32"/>
    <mergeCell ref="M32:O32"/>
    <mergeCell ref="P32:R32"/>
    <mergeCell ref="B16:R16"/>
    <mergeCell ref="K18:L21"/>
    <mergeCell ref="M18:O21"/>
    <mergeCell ref="P18:R21"/>
    <mergeCell ref="B19:C20"/>
    <mergeCell ref="E19:G20"/>
    <mergeCell ref="I19:J20"/>
    <mergeCell ref="B28:C28"/>
    <mergeCell ref="E28:G29"/>
    <mergeCell ref="I28:J28"/>
    <mergeCell ref="K28:L28"/>
    <mergeCell ref="M28:O28"/>
    <mergeCell ref="P28:R28"/>
    <mergeCell ref="B3:R4"/>
    <mergeCell ref="B5:R5"/>
    <mergeCell ref="B7:R8"/>
    <mergeCell ref="B10:R10"/>
    <mergeCell ref="L12:M12"/>
    <mergeCell ref="N12:O12"/>
    <mergeCell ref="P12:R12"/>
    <mergeCell ref="L14:M14"/>
    <mergeCell ref="O14:P14"/>
  </mergeCells>
  <pageMargins left="0.25" right="0.25" top="0.25" bottom="0.25" header="0" footer="0"/>
  <pageSetup scale="71" fitToWidth="0" fitToHeight="0" orientation="portrait" horizontalDpi="0" verticalDpi="0" r:id="rId1"/>
  <headerFooter alignWithMargins="0"/>
  <rowBreaks count="1" manualBreakCount="1">
    <brk id="107"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4:P1012"/>
  <sheetViews>
    <sheetView showGridLines="0" topLeftCell="A6" zoomScale="115" zoomScaleNormal="115" zoomScaleSheetLayoutView="115" workbookViewId="0">
      <selection activeCell="E51" sqref="E51"/>
    </sheetView>
  </sheetViews>
  <sheetFormatPr baseColWidth="10" defaultColWidth="16.83203125" defaultRowHeight="15" customHeight="1"/>
  <cols>
    <col min="1" max="1" width="14.1640625" style="20" customWidth="1"/>
    <col min="2" max="2" width="9.5" style="20" customWidth="1"/>
    <col min="3" max="3" width="9.6640625" style="20" customWidth="1"/>
    <col min="4" max="4" width="13.5" style="20" customWidth="1"/>
    <col min="5" max="5" width="16.5" style="20" customWidth="1"/>
    <col min="6" max="6" width="64.6640625" style="20" customWidth="1"/>
    <col min="7" max="11" width="11.6640625" style="20" customWidth="1"/>
    <col min="12" max="12" width="34.6640625" style="20" customWidth="1"/>
    <col min="13" max="26" width="11.6640625" style="20" customWidth="1"/>
    <col min="27" max="16384" width="16.83203125" style="20"/>
  </cols>
  <sheetData>
    <row r="4" spans="1:6" ht="15" customHeight="1">
      <c r="A4" s="561"/>
      <c r="B4" s="561"/>
      <c r="C4" s="561"/>
      <c r="D4" s="561"/>
      <c r="E4" s="561"/>
      <c r="F4" s="561"/>
    </row>
    <row r="5" spans="1:6" ht="26.25" customHeight="1">
      <c r="A5" s="561"/>
      <c r="B5" s="561"/>
      <c r="C5" s="561"/>
      <c r="D5" s="561"/>
      <c r="E5" s="561"/>
      <c r="F5" s="561"/>
    </row>
    <row r="6" spans="1:6" ht="15.75">
      <c r="A6" s="560"/>
      <c r="B6" s="560"/>
      <c r="C6" s="560"/>
      <c r="D6" s="560"/>
      <c r="E6" s="560"/>
      <c r="F6" s="560"/>
    </row>
    <row r="7" spans="1:6">
      <c r="A7" s="565" t="s">
        <v>34</v>
      </c>
      <c r="B7" s="565"/>
      <c r="C7" s="565"/>
      <c r="D7" s="565"/>
      <c r="E7" s="565"/>
      <c r="F7" s="565"/>
    </row>
    <row r="8" spans="1:6">
      <c r="A8" s="565" t="s">
        <v>36</v>
      </c>
      <c r="B8" s="565"/>
      <c r="C8" s="565"/>
      <c r="D8" s="565"/>
      <c r="E8" s="565"/>
      <c r="F8" s="565"/>
    </row>
    <row r="9" spans="1:6">
      <c r="A9" s="553" t="s">
        <v>112</v>
      </c>
      <c r="B9" s="553"/>
      <c r="C9" s="553"/>
      <c r="D9" s="553"/>
      <c r="E9" s="553"/>
      <c r="F9" s="553"/>
    </row>
    <row r="10" spans="1:6" ht="18.600000000000001" customHeight="1">
      <c r="A10" s="554" t="s">
        <v>599</v>
      </c>
      <c r="B10" s="554"/>
      <c r="C10" s="554"/>
      <c r="D10" s="554"/>
      <c r="E10" s="554"/>
      <c r="F10" s="554"/>
    </row>
    <row r="11" spans="1:6" ht="19.899999999999999" customHeight="1">
      <c r="A11" s="555"/>
      <c r="B11" s="555"/>
      <c r="C11" s="555"/>
      <c r="D11" s="555"/>
      <c r="E11" s="555"/>
      <c r="F11" s="555"/>
    </row>
    <row r="12" spans="1:6" ht="195.75" customHeight="1">
      <c r="A12" s="556" t="s">
        <v>992</v>
      </c>
      <c r="B12" s="557"/>
      <c r="C12" s="557"/>
      <c r="D12" s="557"/>
      <c r="E12" s="557"/>
      <c r="F12" s="557"/>
    </row>
    <row r="13" spans="1:6">
      <c r="A13" s="33"/>
      <c r="B13" s="34"/>
      <c r="C13" s="34"/>
      <c r="D13" s="34"/>
      <c r="E13" s="34"/>
      <c r="F13" s="34"/>
    </row>
    <row r="14" spans="1:6">
      <c r="A14" s="33"/>
      <c r="B14" s="34"/>
      <c r="C14" s="34"/>
      <c r="D14" s="34"/>
      <c r="E14" s="34"/>
      <c r="F14" s="34"/>
    </row>
    <row r="15" spans="1:6" ht="14.25" customHeight="1">
      <c r="A15" s="551" t="s">
        <v>101</v>
      </c>
      <c r="B15" s="558"/>
      <c r="C15" s="558"/>
      <c r="D15" s="558"/>
      <c r="E15" s="558"/>
      <c r="F15" s="559"/>
    </row>
    <row r="16" spans="1:6" ht="14.25" customHeight="1">
      <c r="A16" s="551" t="s">
        <v>991</v>
      </c>
      <c r="B16" s="559"/>
      <c r="C16" s="559"/>
      <c r="D16" s="559"/>
      <c r="E16" s="559"/>
      <c r="F16" s="559"/>
    </row>
    <row r="17" spans="1:10" ht="14.25" customHeight="1">
      <c r="A17" s="551" t="s">
        <v>102</v>
      </c>
      <c r="B17" s="552"/>
      <c r="C17" s="552"/>
      <c r="D17" s="552"/>
      <c r="E17" s="552"/>
      <c r="F17" s="552"/>
    </row>
    <row r="18" spans="1:10" ht="14.25" customHeight="1" thickBot="1">
      <c r="A18" s="37"/>
      <c r="B18" s="38"/>
      <c r="C18" s="38"/>
      <c r="D18" s="38"/>
      <c r="E18" s="38"/>
      <c r="F18" s="38"/>
    </row>
    <row r="19" spans="1:10" s="36" customFormat="1" ht="24.75" customHeight="1" thickBot="1">
      <c r="A19" s="564" t="s">
        <v>103</v>
      </c>
      <c r="B19" s="564"/>
      <c r="C19" s="564"/>
      <c r="D19" s="564"/>
      <c r="E19" s="564"/>
      <c r="F19" s="52" t="s">
        <v>104</v>
      </c>
    </row>
    <row r="20" spans="1:10" s="36" customFormat="1" ht="24.75" customHeight="1" thickBot="1">
      <c r="A20" s="563">
        <v>30</v>
      </c>
      <c r="B20" s="563"/>
      <c r="C20" s="563"/>
      <c r="D20" s="563"/>
      <c r="E20" s="563"/>
      <c r="F20" s="35">
        <v>564</v>
      </c>
    </row>
    <row r="21" spans="1:10" ht="15" customHeight="1">
      <c r="A21" s="568" t="s">
        <v>105</v>
      </c>
      <c r="B21" s="559"/>
      <c r="C21" s="559"/>
      <c r="D21" s="559"/>
      <c r="E21" s="559"/>
      <c r="F21" s="559"/>
    </row>
    <row r="22" spans="1:10" ht="14.25" customHeight="1"/>
    <row r="23" spans="1:10" ht="14.25" customHeight="1"/>
    <row r="24" spans="1:10" ht="14.25" customHeight="1"/>
    <row r="25" spans="1:10" ht="14.25" customHeight="1"/>
    <row r="26" spans="1:10" ht="14.25" customHeight="1">
      <c r="I26" s="21" t="s">
        <v>103</v>
      </c>
      <c r="J26" s="22">
        <f>A20</f>
        <v>30</v>
      </c>
    </row>
    <row r="27" spans="1:10" ht="14.25" customHeight="1">
      <c r="C27" s="25"/>
      <c r="I27" s="23" t="s">
        <v>104</v>
      </c>
      <c r="J27" s="24">
        <f>+F20</f>
        <v>564</v>
      </c>
    </row>
    <row r="28" spans="1:10" ht="14.25" customHeight="1">
      <c r="C28" s="25"/>
      <c r="I28" s="71"/>
      <c r="J28" s="71"/>
    </row>
    <row r="29" spans="1:10" ht="14.25" customHeight="1">
      <c r="I29" s="70"/>
      <c r="J29" s="70"/>
    </row>
    <row r="30" spans="1:10" ht="14.25" customHeight="1"/>
    <row r="31" spans="1:10" ht="42" customHeight="1">
      <c r="I31" s="70"/>
      <c r="J31" s="70"/>
    </row>
    <row r="32" spans="1:10" ht="14.25" customHeight="1"/>
    <row r="33" spans="1:16" ht="14.25" customHeight="1"/>
    <row r="34" spans="1:16" ht="14.25" customHeight="1"/>
    <row r="35" spans="1:16" ht="14.25" customHeight="1"/>
    <row r="36" spans="1:16" ht="14.25" customHeight="1"/>
    <row r="37" spans="1:16" ht="14.25" customHeight="1"/>
    <row r="38" spans="1:16" ht="14.25" customHeight="1"/>
    <row r="39" spans="1:16" ht="14.25" customHeight="1">
      <c r="A39" s="569"/>
      <c r="B39" s="569"/>
      <c r="C39" s="558"/>
      <c r="D39" s="558"/>
      <c r="E39" s="558"/>
      <c r="F39" s="558"/>
    </row>
    <row r="40" spans="1:16" ht="14.25" customHeight="1">
      <c r="A40" s="558"/>
      <c r="B40" s="26"/>
      <c r="C40" s="26"/>
      <c r="D40" s="26"/>
      <c r="E40" s="26"/>
      <c r="F40" s="26"/>
    </row>
    <row r="41" spans="1:16" ht="14.25" customHeight="1">
      <c r="A41" s="558"/>
    </row>
    <row r="42" spans="1:16" ht="14.25" customHeight="1">
      <c r="C42" s="27"/>
      <c r="D42" s="28"/>
      <c r="F42" s="27"/>
    </row>
    <row r="43" spans="1:16" ht="14.25" customHeight="1">
      <c r="L43" s="566"/>
      <c r="M43" s="559"/>
      <c r="N43" s="566"/>
      <c r="O43" s="559"/>
      <c r="P43" s="559"/>
    </row>
    <row r="44" spans="1:16" ht="14.25" customHeight="1">
      <c r="L44" s="29"/>
      <c r="M44" s="30"/>
      <c r="N44" s="29"/>
      <c r="O44" s="567"/>
      <c r="P44" s="558"/>
    </row>
    <row r="45" spans="1:16" ht="14.25" customHeight="1">
      <c r="L45" s="29"/>
      <c r="M45" s="30"/>
      <c r="N45" s="29"/>
      <c r="O45" s="31"/>
      <c r="P45" s="29"/>
    </row>
    <row r="46" spans="1:16" ht="14.25" customHeight="1">
      <c r="L46" s="32"/>
      <c r="M46" s="32"/>
      <c r="N46" s="32"/>
      <c r="O46" s="32"/>
      <c r="P46" s="32"/>
    </row>
    <row r="47" spans="1:16" ht="14.25" customHeight="1">
      <c r="L47" s="562"/>
      <c r="M47" s="558"/>
      <c r="N47" s="558"/>
      <c r="O47" s="558"/>
      <c r="P47" s="558"/>
    </row>
    <row r="48" spans="1: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mergeCells count="20">
    <mergeCell ref="A6:F6"/>
    <mergeCell ref="A4:F5"/>
    <mergeCell ref="L47:P47"/>
    <mergeCell ref="A20:E20"/>
    <mergeCell ref="A19:E19"/>
    <mergeCell ref="A8:F8"/>
    <mergeCell ref="A7:F7"/>
    <mergeCell ref="N43:P43"/>
    <mergeCell ref="O44:P44"/>
    <mergeCell ref="A21:F21"/>
    <mergeCell ref="A39:A41"/>
    <mergeCell ref="B39:F39"/>
    <mergeCell ref="L43:M43"/>
    <mergeCell ref="A16:F16"/>
    <mergeCell ref="A17:F17"/>
    <mergeCell ref="A9:F9"/>
    <mergeCell ref="A10:F10"/>
    <mergeCell ref="A11:F11"/>
    <mergeCell ref="A12:F12"/>
    <mergeCell ref="A15:F15"/>
  </mergeCells>
  <pageMargins left="0.70866141732283472" right="0.70866141732283472" top="0.74803149606299213" bottom="0.74803149606299213" header="0" footer="0"/>
  <pageSetup scale="78" fitToHeight="0" orientation="portrait" r:id="rId1"/>
  <rowBreaks count="1" manualBreakCount="1">
    <brk id="45"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rgb="FF00B050"/>
  </sheetPr>
  <dimension ref="A4:AE67"/>
  <sheetViews>
    <sheetView showGridLines="0" topLeftCell="A8" zoomScale="120" zoomScaleNormal="120" zoomScaleSheetLayoutView="80" workbookViewId="0">
      <selection activeCell="A11" sqref="A11:S11"/>
    </sheetView>
  </sheetViews>
  <sheetFormatPr baseColWidth="10" defaultColWidth="11.5" defaultRowHeight="15"/>
  <cols>
    <col min="1" max="1" width="17.5" style="8" customWidth="1"/>
    <col min="2" max="3" width="6.1640625" style="8" customWidth="1"/>
    <col min="4" max="5" width="7.5" style="8" customWidth="1"/>
    <col min="6" max="6" width="8" style="8" customWidth="1"/>
    <col min="7" max="7" width="9.33203125" style="8" customWidth="1"/>
    <col min="8" max="9" width="6.6640625" style="8" customWidth="1"/>
    <col min="10" max="10" width="6.1640625" style="8" customWidth="1"/>
    <col min="11" max="11" width="7.83203125" style="8" customWidth="1"/>
    <col min="12" max="12" width="9.6640625" style="8" customWidth="1"/>
    <col min="13" max="14" width="6.1640625" style="8" customWidth="1"/>
    <col min="15" max="15" width="7" style="8" customWidth="1"/>
    <col min="16" max="16" width="15" style="8" customWidth="1"/>
    <col min="17" max="17" width="17.6640625" style="8" customWidth="1"/>
    <col min="18" max="18" width="10.1640625" style="8" customWidth="1"/>
    <col min="19" max="19" width="13.1640625" style="8" customWidth="1"/>
    <col min="20" max="20" width="5.83203125" style="8" customWidth="1"/>
    <col min="21" max="21" width="15.1640625" style="8" customWidth="1"/>
    <col min="22" max="24" width="13.33203125" style="8" customWidth="1"/>
    <col min="25" max="25" width="16.33203125" style="8" customWidth="1"/>
    <col min="26" max="28" width="13.33203125" style="8" customWidth="1"/>
    <col min="29" max="29" width="20" style="8" customWidth="1"/>
    <col min="30" max="30" width="20.83203125" style="8" customWidth="1"/>
    <col min="31" max="31" width="18.6640625" style="8" customWidth="1"/>
    <col min="32" max="257" width="12" style="8"/>
    <col min="258" max="258" width="17.5" style="8" customWidth="1"/>
    <col min="259" max="259" width="7.1640625" style="8" customWidth="1"/>
    <col min="260" max="260" width="7.5" style="8" customWidth="1"/>
    <col min="261" max="261" width="5.83203125" style="8" customWidth="1"/>
    <col min="262" max="262" width="5" style="8" customWidth="1"/>
    <col min="263" max="263" width="7.1640625" style="8" customWidth="1"/>
    <col min="264" max="264" width="6.6640625" style="8" customWidth="1"/>
    <col min="265" max="265" width="7.1640625" style="8" customWidth="1"/>
    <col min="266" max="266" width="6.5" style="8" customWidth="1"/>
    <col min="267" max="267" width="6.1640625" style="8" customWidth="1"/>
    <col min="268" max="269" width="7.83203125" style="8" customWidth="1"/>
    <col min="270" max="270" width="8.83203125" style="8" customWidth="1"/>
    <col min="271" max="271" width="8" style="8" customWidth="1"/>
    <col min="272" max="272" width="16" style="8" customWidth="1"/>
    <col min="273" max="273" width="25.33203125" style="8" customWidth="1"/>
    <col min="274" max="274" width="15.5" style="8" customWidth="1"/>
    <col min="275" max="275" width="21.6640625" style="8" customWidth="1"/>
    <col min="276" max="276" width="5.83203125" style="8" customWidth="1"/>
    <col min="277" max="277" width="15.1640625" style="8" customWidth="1"/>
    <col min="278" max="280" width="13.33203125" style="8" customWidth="1"/>
    <col min="281" max="281" width="16.33203125" style="8" customWidth="1"/>
    <col min="282" max="284" width="13.33203125" style="8" customWidth="1"/>
    <col min="285" max="285" width="20" style="8" customWidth="1"/>
    <col min="286" max="286" width="20.83203125" style="8" customWidth="1"/>
    <col min="287" max="287" width="18.6640625" style="8" customWidth="1"/>
    <col min="288" max="513" width="12" style="8"/>
    <col min="514" max="514" width="17.5" style="8" customWidth="1"/>
    <col min="515" max="515" width="7.1640625" style="8" customWidth="1"/>
    <col min="516" max="516" width="7.5" style="8" customWidth="1"/>
    <col min="517" max="517" width="5.83203125" style="8" customWidth="1"/>
    <col min="518" max="518" width="5" style="8" customWidth="1"/>
    <col min="519" max="519" width="7.1640625" style="8" customWidth="1"/>
    <col min="520" max="520" width="6.6640625" style="8" customWidth="1"/>
    <col min="521" max="521" width="7.1640625" style="8" customWidth="1"/>
    <col min="522" max="522" width="6.5" style="8" customWidth="1"/>
    <col min="523" max="523" width="6.1640625" style="8" customWidth="1"/>
    <col min="524" max="525" width="7.83203125" style="8" customWidth="1"/>
    <col min="526" max="526" width="8.83203125" style="8" customWidth="1"/>
    <col min="527" max="527" width="8" style="8" customWidth="1"/>
    <col min="528" max="528" width="16" style="8" customWidth="1"/>
    <col min="529" max="529" width="25.33203125" style="8" customWidth="1"/>
    <col min="530" max="530" width="15.5" style="8" customWidth="1"/>
    <col min="531" max="531" width="21.6640625" style="8" customWidth="1"/>
    <col min="532" max="532" width="5.83203125" style="8" customWidth="1"/>
    <col min="533" max="533" width="15.1640625" style="8" customWidth="1"/>
    <col min="534" max="536" width="13.33203125" style="8" customWidth="1"/>
    <col min="537" max="537" width="16.33203125" style="8" customWidth="1"/>
    <col min="538" max="540" width="13.33203125" style="8" customWidth="1"/>
    <col min="541" max="541" width="20" style="8" customWidth="1"/>
    <col min="542" max="542" width="20.83203125" style="8" customWidth="1"/>
    <col min="543" max="543" width="18.6640625" style="8" customWidth="1"/>
    <col min="544" max="769" width="12" style="8"/>
    <col min="770" max="770" width="17.5" style="8" customWidth="1"/>
    <col min="771" max="771" width="7.1640625" style="8" customWidth="1"/>
    <col min="772" max="772" width="7.5" style="8" customWidth="1"/>
    <col min="773" max="773" width="5.83203125" style="8" customWidth="1"/>
    <col min="774" max="774" width="5" style="8" customWidth="1"/>
    <col min="775" max="775" width="7.1640625" style="8" customWidth="1"/>
    <col min="776" max="776" width="6.6640625" style="8" customWidth="1"/>
    <col min="777" max="777" width="7.1640625" style="8" customWidth="1"/>
    <col min="778" max="778" width="6.5" style="8" customWidth="1"/>
    <col min="779" max="779" width="6.1640625" style="8" customWidth="1"/>
    <col min="780" max="781" width="7.83203125" style="8" customWidth="1"/>
    <col min="782" max="782" width="8.83203125" style="8" customWidth="1"/>
    <col min="783" max="783" width="8" style="8" customWidth="1"/>
    <col min="784" max="784" width="16" style="8" customWidth="1"/>
    <col min="785" max="785" width="25.33203125" style="8" customWidth="1"/>
    <col min="786" max="786" width="15.5" style="8" customWidth="1"/>
    <col min="787" max="787" width="21.6640625" style="8" customWidth="1"/>
    <col min="788" max="788" width="5.83203125" style="8" customWidth="1"/>
    <col min="789" max="789" width="15.1640625" style="8" customWidth="1"/>
    <col min="790" max="792" width="13.33203125" style="8" customWidth="1"/>
    <col min="793" max="793" width="16.33203125" style="8" customWidth="1"/>
    <col min="794" max="796" width="13.33203125" style="8" customWidth="1"/>
    <col min="797" max="797" width="20" style="8" customWidth="1"/>
    <col min="798" max="798" width="20.83203125" style="8" customWidth="1"/>
    <col min="799" max="799" width="18.6640625" style="8" customWidth="1"/>
    <col min="800" max="1025" width="12" style="8"/>
    <col min="1026" max="1026" width="17.5" style="8" customWidth="1"/>
    <col min="1027" max="1027" width="7.1640625" style="8" customWidth="1"/>
    <col min="1028" max="1028" width="7.5" style="8" customWidth="1"/>
    <col min="1029" max="1029" width="5.83203125" style="8" customWidth="1"/>
    <col min="1030" max="1030" width="5" style="8" customWidth="1"/>
    <col min="1031" max="1031" width="7.1640625" style="8" customWidth="1"/>
    <col min="1032" max="1032" width="6.6640625" style="8" customWidth="1"/>
    <col min="1033" max="1033" width="7.1640625" style="8" customWidth="1"/>
    <col min="1034" max="1034" width="6.5" style="8" customWidth="1"/>
    <col min="1035" max="1035" width="6.1640625" style="8" customWidth="1"/>
    <col min="1036" max="1037" width="7.83203125" style="8" customWidth="1"/>
    <col min="1038" max="1038" width="8.83203125" style="8" customWidth="1"/>
    <col min="1039" max="1039" width="8" style="8" customWidth="1"/>
    <col min="1040" max="1040" width="16" style="8" customWidth="1"/>
    <col min="1041" max="1041" width="25.33203125" style="8" customWidth="1"/>
    <col min="1042" max="1042" width="15.5" style="8" customWidth="1"/>
    <col min="1043" max="1043" width="21.6640625" style="8" customWidth="1"/>
    <col min="1044" max="1044" width="5.83203125" style="8" customWidth="1"/>
    <col min="1045" max="1045" width="15.1640625" style="8" customWidth="1"/>
    <col min="1046" max="1048" width="13.33203125" style="8" customWidth="1"/>
    <col min="1049" max="1049" width="16.33203125" style="8" customWidth="1"/>
    <col min="1050" max="1052" width="13.33203125" style="8" customWidth="1"/>
    <col min="1053" max="1053" width="20" style="8" customWidth="1"/>
    <col min="1054" max="1054" width="20.83203125" style="8" customWidth="1"/>
    <col min="1055" max="1055" width="18.6640625" style="8" customWidth="1"/>
    <col min="1056" max="1281" width="12" style="8"/>
    <col min="1282" max="1282" width="17.5" style="8" customWidth="1"/>
    <col min="1283" max="1283" width="7.1640625" style="8" customWidth="1"/>
    <col min="1284" max="1284" width="7.5" style="8" customWidth="1"/>
    <col min="1285" max="1285" width="5.83203125" style="8" customWidth="1"/>
    <col min="1286" max="1286" width="5" style="8" customWidth="1"/>
    <col min="1287" max="1287" width="7.1640625" style="8" customWidth="1"/>
    <col min="1288" max="1288" width="6.6640625" style="8" customWidth="1"/>
    <col min="1289" max="1289" width="7.1640625" style="8" customWidth="1"/>
    <col min="1290" max="1290" width="6.5" style="8" customWidth="1"/>
    <col min="1291" max="1291" width="6.1640625" style="8" customWidth="1"/>
    <col min="1292" max="1293" width="7.83203125" style="8" customWidth="1"/>
    <col min="1294" max="1294" width="8.83203125" style="8" customWidth="1"/>
    <col min="1295" max="1295" width="8" style="8" customWidth="1"/>
    <col min="1296" max="1296" width="16" style="8" customWidth="1"/>
    <col min="1297" max="1297" width="25.33203125" style="8" customWidth="1"/>
    <col min="1298" max="1298" width="15.5" style="8" customWidth="1"/>
    <col min="1299" max="1299" width="21.6640625" style="8" customWidth="1"/>
    <col min="1300" max="1300" width="5.83203125" style="8" customWidth="1"/>
    <col min="1301" max="1301" width="15.1640625" style="8" customWidth="1"/>
    <col min="1302" max="1304" width="13.33203125" style="8" customWidth="1"/>
    <col min="1305" max="1305" width="16.33203125" style="8" customWidth="1"/>
    <col min="1306" max="1308" width="13.33203125" style="8" customWidth="1"/>
    <col min="1309" max="1309" width="20" style="8" customWidth="1"/>
    <col min="1310" max="1310" width="20.83203125" style="8" customWidth="1"/>
    <col min="1311" max="1311" width="18.6640625" style="8" customWidth="1"/>
    <col min="1312" max="1537" width="12" style="8"/>
    <col min="1538" max="1538" width="17.5" style="8" customWidth="1"/>
    <col min="1539" max="1539" width="7.1640625" style="8" customWidth="1"/>
    <col min="1540" max="1540" width="7.5" style="8" customWidth="1"/>
    <col min="1541" max="1541" width="5.83203125" style="8" customWidth="1"/>
    <col min="1542" max="1542" width="5" style="8" customWidth="1"/>
    <col min="1543" max="1543" width="7.1640625" style="8" customWidth="1"/>
    <col min="1544" max="1544" width="6.6640625" style="8" customWidth="1"/>
    <col min="1545" max="1545" width="7.1640625" style="8" customWidth="1"/>
    <col min="1546" max="1546" width="6.5" style="8" customWidth="1"/>
    <col min="1547" max="1547" width="6.1640625" style="8" customWidth="1"/>
    <col min="1548" max="1549" width="7.83203125" style="8" customWidth="1"/>
    <col min="1550" max="1550" width="8.83203125" style="8" customWidth="1"/>
    <col min="1551" max="1551" width="8" style="8" customWidth="1"/>
    <col min="1552" max="1552" width="16" style="8" customWidth="1"/>
    <col min="1553" max="1553" width="25.33203125" style="8" customWidth="1"/>
    <col min="1554" max="1554" width="15.5" style="8" customWidth="1"/>
    <col min="1555" max="1555" width="21.6640625" style="8" customWidth="1"/>
    <col min="1556" max="1556" width="5.83203125" style="8" customWidth="1"/>
    <col min="1557" max="1557" width="15.1640625" style="8" customWidth="1"/>
    <col min="1558" max="1560" width="13.33203125" style="8" customWidth="1"/>
    <col min="1561" max="1561" width="16.33203125" style="8" customWidth="1"/>
    <col min="1562" max="1564" width="13.33203125" style="8" customWidth="1"/>
    <col min="1565" max="1565" width="20" style="8" customWidth="1"/>
    <col min="1566" max="1566" width="20.83203125" style="8" customWidth="1"/>
    <col min="1567" max="1567" width="18.6640625" style="8" customWidth="1"/>
    <col min="1568" max="1793" width="12" style="8"/>
    <col min="1794" max="1794" width="17.5" style="8" customWidth="1"/>
    <col min="1795" max="1795" width="7.1640625" style="8" customWidth="1"/>
    <col min="1796" max="1796" width="7.5" style="8" customWidth="1"/>
    <col min="1797" max="1797" width="5.83203125" style="8" customWidth="1"/>
    <col min="1798" max="1798" width="5" style="8" customWidth="1"/>
    <col min="1799" max="1799" width="7.1640625" style="8" customWidth="1"/>
    <col min="1800" max="1800" width="6.6640625" style="8" customWidth="1"/>
    <col min="1801" max="1801" width="7.1640625" style="8" customWidth="1"/>
    <col min="1802" max="1802" width="6.5" style="8" customWidth="1"/>
    <col min="1803" max="1803" width="6.1640625" style="8" customWidth="1"/>
    <col min="1804" max="1805" width="7.83203125" style="8" customWidth="1"/>
    <col min="1806" max="1806" width="8.83203125" style="8" customWidth="1"/>
    <col min="1807" max="1807" width="8" style="8" customWidth="1"/>
    <col min="1808" max="1808" width="16" style="8" customWidth="1"/>
    <col min="1809" max="1809" width="25.33203125" style="8" customWidth="1"/>
    <col min="1810" max="1810" width="15.5" style="8" customWidth="1"/>
    <col min="1811" max="1811" width="21.6640625" style="8" customWidth="1"/>
    <col min="1812" max="1812" width="5.83203125" style="8" customWidth="1"/>
    <col min="1813" max="1813" width="15.1640625" style="8" customWidth="1"/>
    <col min="1814" max="1816" width="13.33203125" style="8" customWidth="1"/>
    <col min="1817" max="1817" width="16.33203125" style="8" customWidth="1"/>
    <col min="1818" max="1820" width="13.33203125" style="8" customWidth="1"/>
    <col min="1821" max="1821" width="20" style="8" customWidth="1"/>
    <col min="1822" max="1822" width="20.83203125" style="8" customWidth="1"/>
    <col min="1823" max="1823" width="18.6640625" style="8" customWidth="1"/>
    <col min="1824" max="2049" width="12" style="8"/>
    <col min="2050" max="2050" width="17.5" style="8" customWidth="1"/>
    <col min="2051" max="2051" width="7.1640625" style="8" customWidth="1"/>
    <col min="2052" max="2052" width="7.5" style="8" customWidth="1"/>
    <col min="2053" max="2053" width="5.83203125" style="8" customWidth="1"/>
    <col min="2054" max="2054" width="5" style="8" customWidth="1"/>
    <col min="2055" max="2055" width="7.1640625" style="8" customWidth="1"/>
    <col min="2056" max="2056" width="6.6640625" style="8" customWidth="1"/>
    <col min="2057" max="2057" width="7.1640625" style="8" customWidth="1"/>
    <col min="2058" max="2058" width="6.5" style="8" customWidth="1"/>
    <col min="2059" max="2059" width="6.1640625" style="8" customWidth="1"/>
    <col min="2060" max="2061" width="7.83203125" style="8" customWidth="1"/>
    <col min="2062" max="2062" width="8.83203125" style="8" customWidth="1"/>
    <col min="2063" max="2063" width="8" style="8" customWidth="1"/>
    <col min="2064" max="2064" width="16" style="8" customWidth="1"/>
    <col min="2065" max="2065" width="25.33203125" style="8" customWidth="1"/>
    <col min="2066" max="2066" width="15.5" style="8" customWidth="1"/>
    <col min="2067" max="2067" width="21.6640625" style="8" customWidth="1"/>
    <col min="2068" max="2068" width="5.83203125" style="8" customWidth="1"/>
    <col min="2069" max="2069" width="15.1640625" style="8" customWidth="1"/>
    <col min="2070" max="2072" width="13.33203125" style="8" customWidth="1"/>
    <col min="2073" max="2073" width="16.33203125" style="8" customWidth="1"/>
    <col min="2074" max="2076" width="13.33203125" style="8" customWidth="1"/>
    <col min="2077" max="2077" width="20" style="8" customWidth="1"/>
    <col min="2078" max="2078" width="20.83203125" style="8" customWidth="1"/>
    <col min="2079" max="2079" width="18.6640625" style="8" customWidth="1"/>
    <col min="2080" max="2305" width="12" style="8"/>
    <col min="2306" max="2306" width="17.5" style="8" customWidth="1"/>
    <col min="2307" max="2307" width="7.1640625" style="8" customWidth="1"/>
    <col min="2308" max="2308" width="7.5" style="8" customWidth="1"/>
    <col min="2309" max="2309" width="5.83203125" style="8" customWidth="1"/>
    <col min="2310" max="2310" width="5" style="8" customWidth="1"/>
    <col min="2311" max="2311" width="7.1640625" style="8" customWidth="1"/>
    <col min="2312" max="2312" width="6.6640625" style="8" customWidth="1"/>
    <col min="2313" max="2313" width="7.1640625" style="8" customWidth="1"/>
    <col min="2314" max="2314" width="6.5" style="8" customWidth="1"/>
    <col min="2315" max="2315" width="6.1640625" style="8" customWidth="1"/>
    <col min="2316" max="2317" width="7.83203125" style="8" customWidth="1"/>
    <col min="2318" max="2318" width="8.83203125" style="8" customWidth="1"/>
    <col min="2319" max="2319" width="8" style="8" customWidth="1"/>
    <col min="2320" max="2320" width="16" style="8" customWidth="1"/>
    <col min="2321" max="2321" width="25.33203125" style="8" customWidth="1"/>
    <col min="2322" max="2322" width="15.5" style="8" customWidth="1"/>
    <col min="2323" max="2323" width="21.6640625" style="8" customWidth="1"/>
    <col min="2324" max="2324" width="5.83203125" style="8" customWidth="1"/>
    <col min="2325" max="2325" width="15.1640625" style="8" customWidth="1"/>
    <col min="2326" max="2328" width="13.33203125" style="8" customWidth="1"/>
    <col min="2329" max="2329" width="16.33203125" style="8" customWidth="1"/>
    <col min="2330" max="2332" width="13.33203125" style="8" customWidth="1"/>
    <col min="2333" max="2333" width="20" style="8" customWidth="1"/>
    <col min="2334" max="2334" width="20.83203125" style="8" customWidth="1"/>
    <col min="2335" max="2335" width="18.6640625" style="8" customWidth="1"/>
    <col min="2336" max="2561" width="12" style="8"/>
    <col min="2562" max="2562" width="17.5" style="8" customWidth="1"/>
    <col min="2563" max="2563" width="7.1640625" style="8" customWidth="1"/>
    <col min="2564" max="2564" width="7.5" style="8" customWidth="1"/>
    <col min="2565" max="2565" width="5.83203125" style="8" customWidth="1"/>
    <col min="2566" max="2566" width="5" style="8" customWidth="1"/>
    <col min="2567" max="2567" width="7.1640625" style="8" customWidth="1"/>
    <col min="2568" max="2568" width="6.6640625" style="8" customWidth="1"/>
    <col min="2569" max="2569" width="7.1640625" style="8" customWidth="1"/>
    <col min="2570" max="2570" width="6.5" style="8" customWidth="1"/>
    <col min="2571" max="2571" width="6.1640625" style="8" customWidth="1"/>
    <col min="2572" max="2573" width="7.83203125" style="8" customWidth="1"/>
    <col min="2574" max="2574" width="8.83203125" style="8" customWidth="1"/>
    <col min="2575" max="2575" width="8" style="8" customWidth="1"/>
    <col min="2576" max="2576" width="16" style="8" customWidth="1"/>
    <col min="2577" max="2577" width="25.33203125" style="8" customWidth="1"/>
    <col min="2578" max="2578" width="15.5" style="8" customWidth="1"/>
    <col min="2579" max="2579" width="21.6640625" style="8" customWidth="1"/>
    <col min="2580" max="2580" width="5.83203125" style="8" customWidth="1"/>
    <col min="2581" max="2581" width="15.1640625" style="8" customWidth="1"/>
    <col min="2582" max="2584" width="13.33203125" style="8" customWidth="1"/>
    <col min="2585" max="2585" width="16.33203125" style="8" customWidth="1"/>
    <col min="2586" max="2588" width="13.33203125" style="8" customWidth="1"/>
    <col min="2589" max="2589" width="20" style="8" customWidth="1"/>
    <col min="2590" max="2590" width="20.83203125" style="8" customWidth="1"/>
    <col min="2591" max="2591" width="18.6640625" style="8" customWidth="1"/>
    <col min="2592" max="2817" width="12" style="8"/>
    <col min="2818" max="2818" width="17.5" style="8" customWidth="1"/>
    <col min="2819" max="2819" width="7.1640625" style="8" customWidth="1"/>
    <col min="2820" max="2820" width="7.5" style="8" customWidth="1"/>
    <col min="2821" max="2821" width="5.83203125" style="8" customWidth="1"/>
    <col min="2822" max="2822" width="5" style="8" customWidth="1"/>
    <col min="2823" max="2823" width="7.1640625" style="8" customWidth="1"/>
    <col min="2824" max="2824" width="6.6640625" style="8" customWidth="1"/>
    <col min="2825" max="2825" width="7.1640625" style="8" customWidth="1"/>
    <col min="2826" max="2826" width="6.5" style="8" customWidth="1"/>
    <col min="2827" max="2827" width="6.1640625" style="8" customWidth="1"/>
    <col min="2828" max="2829" width="7.83203125" style="8" customWidth="1"/>
    <col min="2830" max="2830" width="8.83203125" style="8" customWidth="1"/>
    <col min="2831" max="2831" width="8" style="8" customWidth="1"/>
    <col min="2832" max="2832" width="16" style="8" customWidth="1"/>
    <col min="2833" max="2833" width="25.33203125" style="8" customWidth="1"/>
    <col min="2834" max="2834" width="15.5" style="8" customWidth="1"/>
    <col min="2835" max="2835" width="21.6640625" style="8" customWidth="1"/>
    <col min="2836" max="2836" width="5.83203125" style="8" customWidth="1"/>
    <col min="2837" max="2837" width="15.1640625" style="8" customWidth="1"/>
    <col min="2838" max="2840" width="13.33203125" style="8" customWidth="1"/>
    <col min="2841" max="2841" width="16.33203125" style="8" customWidth="1"/>
    <col min="2842" max="2844" width="13.33203125" style="8" customWidth="1"/>
    <col min="2845" max="2845" width="20" style="8" customWidth="1"/>
    <col min="2846" max="2846" width="20.83203125" style="8" customWidth="1"/>
    <col min="2847" max="2847" width="18.6640625" style="8" customWidth="1"/>
    <col min="2848" max="3073" width="12" style="8"/>
    <col min="3074" max="3074" width="17.5" style="8" customWidth="1"/>
    <col min="3075" max="3075" width="7.1640625" style="8" customWidth="1"/>
    <col min="3076" max="3076" width="7.5" style="8" customWidth="1"/>
    <col min="3077" max="3077" width="5.83203125" style="8" customWidth="1"/>
    <col min="3078" max="3078" width="5" style="8" customWidth="1"/>
    <col min="3079" max="3079" width="7.1640625" style="8" customWidth="1"/>
    <col min="3080" max="3080" width="6.6640625" style="8" customWidth="1"/>
    <col min="3081" max="3081" width="7.1640625" style="8" customWidth="1"/>
    <col min="3082" max="3082" width="6.5" style="8" customWidth="1"/>
    <col min="3083" max="3083" width="6.1640625" style="8" customWidth="1"/>
    <col min="3084" max="3085" width="7.83203125" style="8" customWidth="1"/>
    <col min="3086" max="3086" width="8.83203125" style="8" customWidth="1"/>
    <col min="3087" max="3087" width="8" style="8" customWidth="1"/>
    <col min="3088" max="3088" width="16" style="8" customWidth="1"/>
    <col min="3089" max="3089" width="25.33203125" style="8" customWidth="1"/>
    <col min="3090" max="3090" width="15.5" style="8" customWidth="1"/>
    <col min="3091" max="3091" width="21.6640625" style="8" customWidth="1"/>
    <col min="3092" max="3092" width="5.83203125" style="8" customWidth="1"/>
    <col min="3093" max="3093" width="15.1640625" style="8" customWidth="1"/>
    <col min="3094" max="3096" width="13.33203125" style="8" customWidth="1"/>
    <col min="3097" max="3097" width="16.33203125" style="8" customWidth="1"/>
    <col min="3098" max="3100" width="13.33203125" style="8" customWidth="1"/>
    <col min="3101" max="3101" width="20" style="8" customWidth="1"/>
    <col min="3102" max="3102" width="20.83203125" style="8" customWidth="1"/>
    <col min="3103" max="3103" width="18.6640625" style="8" customWidth="1"/>
    <col min="3104" max="3329" width="12" style="8"/>
    <col min="3330" max="3330" width="17.5" style="8" customWidth="1"/>
    <col min="3331" max="3331" width="7.1640625" style="8" customWidth="1"/>
    <col min="3332" max="3332" width="7.5" style="8" customWidth="1"/>
    <col min="3333" max="3333" width="5.83203125" style="8" customWidth="1"/>
    <col min="3334" max="3334" width="5" style="8" customWidth="1"/>
    <col min="3335" max="3335" width="7.1640625" style="8" customWidth="1"/>
    <col min="3336" max="3336" width="6.6640625" style="8" customWidth="1"/>
    <col min="3337" max="3337" width="7.1640625" style="8" customWidth="1"/>
    <col min="3338" max="3338" width="6.5" style="8" customWidth="1"/>
    <col min="3339" max="3339" width="6.1640625" style="8" customWidth="1"/>
    <col min="3340" max="3341" width="7.83203125" style="8" customWidth="1"/>
    <col min="3342" max="3342" width="8.83203125" style="8" customWidth="1"/>
    <col min="3343" max="3343" width="8" style="8" customWidth="1"/>
    <col min="3344" max="3344" width="16" style="8" customWidth="1"/>
    <col min="3345" max="3345" width="25.33203125" style="8" customWidth="1"/>
    <col min="3346" max="3346" width="15.5" style="8" customWidth="1"/>
    <col min="3347" max="3347" width="21.6640625" style="8" customWidth="1"/>
    <col min="3348" max="3348" width="5.83203125" style="8" customWidth="1"/>
    <col min="3349" max="3349" width="15.1640625" style="8" customWidth="1"/>
    <col min="3350" max="3352" width="13.33203125" style="8" customWidth="1"/>
    <col min="3353" max="3353" width="16.33203125" style="8" customWidth="1"/>
    <col min="3354" max="3356" width="13.33203125" style="8" customWidth="1"/>
    <col min="3357" max="3357" width="20" style="8" customWidth="1"/>
    <col min="3358" max="3358" width="20.83203125" style="8" customWidth="1"/>
    <col min="3359" max="3359" width="18.6640625" style="8" customWidth="1"/>
    <col min="3360" max="3585" width="12" style="8"/>
    <col min="3586" max="3586" width="17.5" style="8" customWidth="1"/>
    <col min="3587" max="3587" width="7.1640625" style="8" customWidth="1"/>
    <col min="3588" max="3588" width="7.5" style="8" customWidth="1"/>
    <col min="3589" max="3589" width="5.83203125" style="8" customWidth="1"/>
    <col min="3590" max="3590" width="5" style="8" customWidth="1"/>
    <col min="3591" max="3591" width="7.1640625" style="8" customWidth="1"/>
    <col min="3592" max="3592" width="6.6640625" style="8" customWidth="1"/>
    <col min="3593" max="3593" width="7.1640625" style="8" customWidth="1"/>
    <col min="3594" max="3594" width="6.5" style="8" customWidth="1"/>
    <col min="3595" max="3595" width="6.1640625" style="8" customWidth="1"/>
    <col min="3596" max="3597" width="7.83203125" style="8" customWidth="1"/>
    <col min="3598" max="3598" width="8.83203125" style="8" customWidth="1"/>
    <col min="3599" max="3599" width="8" style="8" customWidth="1"/>
    <col min="3600" max="3600" width="16" style="8" customWidth="1"/>
    <col min="3601" max="3601" width="25.33203125" style="8" customWidth="1"/>
    <col min="3602" max="3602" width="15.5" style="8" customWidth="1"/>
    <col min="3603" max="3603" width="21.6640625" style="8" customWidth="1"/>
    <col min="3604" max="3604" width="5.83203125" style="8" customWidth="1"/>
    <col min="3605" max="3605" width="15.1640625" style="8" customWidth="1"/>
    <col min="3606" max="3608" width="13.33203125" style="8" customWidth="1"/>
    <col min="3609" max="3609" width="16.33203125" style="8" customWidth="1"/>
    <col min="3610" max="3612" width="13.33203125" style="8" customWidth="1"/>
    <col min="3613" max="3613" width="20" style="8" customWidth="1"/>
    <col min="3614" max="3614" width="20.83203125" style="8" customWidth="1"/>
    <col min="3615" max="3615" width="18.6640625" style="8" customWidth="1"/>
    <col min="3616" max="3841" width="12" style="8"/>
    <col min="3842" max="3842" width="17.5" style="8" customWidth="1"/>
    <col min="3843" max="3843" width="7.1640625" style="8" customWidth="1"/>
    <col min="3844" max="3844" width="7.5" style="8" customWidth="1"/>
    <col min="3845" max="3845" width="5.83203125" style="8" customWidth="1"/>
    <col min="3846" max="3846" width="5" style="8" customWidth="1"/>
    <col min="3847" max="3847" width="7.1640625" style="8" customWidth="1"/>
    <col min="3848" max="3848" width="6.6640625" style="8" customWidth="1"/>
    <col min="3849" max="3849" width="7.1640625" style="8" customWidth="1"/>
    <col min="3850" max="3850" width="6.5" style="8" customWidth="1"/>
    <col min="3851" max="3851" width="6.1640625" style="8" customWidth="1"/>
    <col min="3852" max="3853" width="7.83203125" style="8" customWidth="1"/>
    <col min="3854" max="3854" width="8.83203125" style="8" customWidth="1"/>
    <col min="3855" max="3855" width="8" style="8" customWidth="1"/>
    <col min="3856" max="3856" width="16" style="8" customWidth="1"/>
    <col min="3857" max="3857" width="25.33203125" style="8" customWidth="1"/>
    <col min="3858" max="3858" width="15.5" style="8" customWidth="1"/>
    <col min="3859" max="3859" width="21.6640625" style="8" customWidth="1"/>
    <col min="3860" max="3860" width="5.83203125" style="8" customWidth="1"/>
    <col min="3861" max="3861" width="15.1640625" style="8" customWidth="1"/>
    <col min="3862" max="3864" width="13.33203125" style="8" customWidth="1"/>
    <col min="3865" max="3865" width="16.33203125" style="8" customWidth="1"/>
    <col min="3866" max="3868" width="13.33203125" style="8" customWidth="1"/>
    <col min="3869" max="3869" width="20" style="8" customWidth="1"/>
    <col min="3870" max="3870" width="20.83203125" style="8" customWidth="1"/>
    <col min="3871" max="3871" width="18.6640625" style="8" customWidth="1"/>
    <col min="3872" max="4097" width="12" style="8"/>
    <col min="4098" max="4098" width="17.5" style="8" customWidth="1"/>
    <col min="4099" max="4099" width="7.1640625" style="8" customWidth="1"/>
    <col min="4100" max="4100" width="7.5" style="8" customWidth="1"/>
    <col min="4101" max="4101" width="5.83203125" style="8" customWidth="1"/>
    <col min="4102" max="4102" width="5" style="8" customWidth="1"/>
    <col min="4103" max="4103" width="7.1640625" style="8" customWidth="1"/>
    <col min="4104" max="4104" width="6.6640625" style="8" customWidth="1"/>
    <col min="4105" max="4105" width="7.1640625" style="8" customWidth="1"/>
    <col min="4106" max="4106" width="6.5" style="8" customWidth="1"/>
    <col min="4107" max="4107" width="6.1640625" style="8" customWidth="1"/>
    <col min="4108" max="4109" width="7.83203125" style="8" customWidth="1"/>
    <col min="4110" max="4110" width="8.83203125" style="8" customWidth="1"/>
    <col min="4111" max="4111" width="8" style="8" customWidth="1"/>
    <col min="4112" max="4112" width="16" style="8" customWidth="1"/>
    <col min="4113" max="4113" width="25.33203125" style="8" customWidth="1"/>
    <col min="4114" max="4114" width="15.5" style="8" customWidth="1"/>
    <col min="4115" max="4115" width="21.6640625" style="8" customWidth="1"/>
    <col min="4116" max="4116" width="5.83203125" style="8" customWidth="1"/>
    <col min="4117" max="4117" width="15.1640625" style="8" customWidth="1"/>
    <col min="4118" max="4120" width="13.33203125" style="8" customWidth="1"/>
    <col min="4121" max="4121" width="16.33203125" style="8" customWidth="1"/>
    <col min="4122" max="4124" width="13.33203125" style="8" customWidth="1"/>
    <col min="4125" max="4125" width="20" style="8" customWidth="1"/>
    <col min="4126" max="4126" width="20.83203125" style="8" customWidth="1"/>
    <col min="4127" max="4127" width="18.6640625" style="8" customWidth="1"/>
    <col min="4128" max="4353" width="12" style="8"/>
    <col min="4354" max="4354" width="17.5" style="8" customWidth="1"/>
    <col min="4355" max="4355" width="7.1640625" style="8" customWidth="1"/>
    <col min="4356" max="4356" width="7.5" style="8" customWidth="1"/>
    <col min="4357" max="4357" width="5.83203125" style="8" customWidth="1"/>
    <col min="4358" max="4358" width="5" style="8" customWidth="1"/>
    <col min="4359" max="4359" width="7.1640625" style="8" customWidth="1"/>
    <col min="4360" max="4360" width="6.6640625" style="8" customWidth="1"/>
    <col min="4361" max="4361" width="7.1640625" style="8" customWidth="1"/>
    <col min="4362" max="4362" width="6.5" style="8" customWidth="1"/>
    <col min="4363" max="4363" width="6.1640625" style="8" customWidth="1"/>
    <col min="4364" max="4365" width="7.83203125" style="8" customWidth="1"/>
    <col min="4366" max="4366" width="8.83203125" style="8" customWidth="1"/>
    <col min="4367" max="4367" width="8" style="8" customWidth="1"/>
    <col min="4368" max="4368" width="16" style="8" customWidth="1"/>
    <col min="4369" max="4369" width="25.33203125" style="8" customWidth="1"/>
    <col min="4370" max="4370" width="15.5" style="8" customWidth="1"/>
    <col min="4371" max="4371" width="21.6640625" style="8" customWidth="1"/>
    <col min="4372" max="4372" width="5.83203125" style="8" customWidth="1"/>
    <col min="4373" max="4373" width="15.1640625" style="8" customWidth="1"/>
    <col min="4374" max="4376" width="13.33203125" style="8" customWidth="1"/>
    <col min="4377" max="4377" width="16.33203125" style="8" customWidth="1"/>
    <col min="4378" max="4380" width="13.33203125" style="8" customWidth="1"/>
    <col min="4381" max="4381" width="20" style="8" customWidth="1"/>
    <col min="4382" max="4382" width="20.83203125" style="8" customWidth="1"/>
    <col min="4383" max="4383" width="18.6640625" style="8" customWidth="1"/>
    <col min="4384" max="4609" width="12" style="8"/>
    <col min="4610" max="4610" width="17.5" style="8" customWidth="1"/>
    <col min="4611" max="4611" width="7.1640625" style="8" customWidth="1"/>
    <col min="4612" max="4612" width="7.5" style="8" customWidth="1"/>
    <col min="4613" max="4613" width="5.83203125" style="8" customWidth="1"/>
    <col min="4614" max="4614" width="5" style="8" customWidth="1"/>
    <col min="4615" max="4615" width="7.1640625" style="8" customWidth="1"/>
    <col min="4616" max="4616" width="6.6640625" style="8" customWidth="1"/>
    <col min="4617" max="4617" width="7.1640625" style="8" customWidth="1"/>
    <col min="4618" max="4618" width="6.5" style="8" customWidth="1"/>
    <col min="4619" max="4619" width="6.1640625" style="8" customWidth="1"/>
    <col min="4620" max="4621" width="7.83203125" style="8" customWidth="1"/>
    <col min="4622" max="4622" width="8.83203125" style="8" customWidth="1"/>
    <col min="4623" max="4623" width="8" style="8" customWidth="1"/>
    <col min="4624" max="4624" width="16" style="8" customWidth="1"/>
    <col min="4625" max="4625" width="25.33203125" style="8" customWidth="1"/>
    <col min="4626" max="4626" width="15.5" style="8" customWidth="1"/>
    <col min="4627" max="4627" width="21.6640625" style="8" customWidth="1"/>
    <col min="4628" max="4628" width="5.83203125" style="8" customWidth="1"/>
    <col min="4629" max="4629" width="15.1640625" style="8" customWidth="1"/>
    <col min="4630" max="4632" width="13.33203125" style="8" customWidth="1"/>
    <col min="4633" max="4633" width="16.33203125" style="8" customWidth="1"/>
    <col min="4634" max="4636" width="13.33203125" style="8" customWidth="1"/>
    <col min="4637" max="4637" width="20" style="8" customWidth="1"/>
    <col min="4638" max="4638" width="20.83203125" style="8" customWidth="1"/>
    <col min="4639" max="4639" width="18.6640625" style="8" customWidth="1"/>
    <col min="4640" max="4865" width="12" style="8"/>
    <col min="4866" max="4866" width="17.5" style="8" customWidth="1"/>
    <col min="4867" max="4867" width="7.1640625" style="8" customWidth="1"/>
    <col min="4868" max="4868" width="7.5" style="8" customWidth="1"/>
    <col min="4869" max="4869" width="5.83203125" style="8" customWidth="1"/>
    <col min="4870" max="4870" width="5" style="8" customWidth="1"/>
    <col min="4871" max="4871" width="7.1640625" style="8" customWidth="1"/>
    <col min="4872" max="4872" width="6.6640625" style="8" customWidth="1"/>
    <col min="4873" max="4873" width="7.1640625" style="8" customWidth="1"/>
    <col min="4874" max="4874" width="6.5" style="8" customWidth="1"/>
    <col min="4875" max="4875" width="6.1640625" style="8" customWidth="1"/>
    <col min="4876" max="4877" width="7.83203125" style="8" customWidth="1"/>
    <col min="4878" max="4878" width="8.83203125" style="8" customWidth="1"/>
    <col min="4879" max="4879" width="8" style="8" customWidth="1"/>
    <col min="4880" max="4880" width="16" style="8" customWidth="1"/>
    <col min="4881" max="4881" width="25.33203125" style="8" customWidth="1"/>
    <col min="4882" max="4882" width="15.5" style="8" customWidth="1"/>
    <col min="4883" max="4883" width="21.6640625" style="8" customWidth="1"/>
    <col min="4884" max="4884" width="5.83203125" style="8" customWidth="1"/>
    <col min="4885" max="4885" width="15.1640625" style="8" customWidth="1"/>
    <col min="4886" max="4888" width="13.33203125" style="8" customWidth="1"/>
    <col min="4889" max="4889" width="16.33203125" style="8" customWidth="1"/>
    <col min="4890" max="4892" width="13.33203125" style="8" customWidth="1"/>
    <col min="4893" max="4893" width="20" style="8" customWidth="1"/>
    <col min="4894" max="4894" width="20.83203125" style="8" customWidth="1"/>
    <col min="4895" max="4895" width="18.6640625" style="8" customWidth="1"/>
    <col min="4896" max="5121" width="12" style="8"/>
    <col min="5122" max="5122" width="17.5" style="8" customWidth="1"/>
    <col min="5123" max="5123" width="7.1640625" style="8" customWidth="1"/>
    <col min="5124" max="5124" width="7.5" style="8" customWidth="1"/>
    <col min="5125" max="5125" width="5.83203125" style="8" customWidth="1"/>
    <col min="5126" max="5126" width="5" style="8" customWidth="1"/>
    <col min="5127" max="5127" width="7.1640625" style="8" customWidth="1"/>
    <col min="5128" max="5128" width="6.6640625" style="8" customWidth="1"/>
    <col min="5129" max="5129" width="7.1640625" style="8" customWidth="1"/>
    <col min="5130" max="5130" width="6.5" style="8" customWidth="1"/>
    <col min="5131" max="5131" width="6.1640625" style="8" customWidth="1"/>
    <col min="5132" max="5133" width="7.83203125" style="8" customWidth="1"/>
    <col min="5134" max="5134" width="8.83203125" style="8" customWidth="1"/>
    <col min="5135" max="5135" width="8" style="8" customWidth="1"/>
    <col min="5136" max="5136" width="16" style="8" customWidth="1"/>
    <col min="5137" max="5137" width="25.33203125" style="8" customWidth="1"/>
    <col min="5138" max="5138" width="15.5" style="8" customWidth="1"/>
    <col min="5139" max="5139" width="21.6640625" style="8" customWidth="1"/>
    <col min="5140" max="5140" width="5.83203125" style="8" customWidth="1"/>
    <col min="5141" max="5141" width="15.1640625" style="8" customWidth="1"/>
    <col min="5142" max="5144" width="13.33203125" style="8" customWidth="1"/>
    <col min="5145" max="5145" width="16.33203125" style="8" customWidth="1"/>
    <col min="5146" max="5148" width="13.33203125" style="8" customWidth="1"/>
    <col min="5149" max="5149" width="20" style="8" customWidth="1"/>
    <col min="5150" max="5150" width="20.83203125" style="8" customWidth="1"/>
    <col min="5151" max="5151" width="18.6640625" style="8" customWidth="1"/>
    <col min="5152" max="5377" width="12" style="8"/>
    <col min="5378" max="5378" width="17.5" style="8" customWidth="1"/>
    <col min="5379" max="5379" width="7.1640625" style="8" customWidth="1"/>
    <col min="5380" max="5380" width="7.5" style="8" customWidth="1"/>
    <col min="5381" max="5381" width="5.83203125" style="8" customWidth="1"/>
    <col min="5382" max="5382" width="5" style="8" customWidth="1"/>
    <col min="5383" max="5383" width="7.1640625" style="8" customWidth="1"/>
    <col min="5384" max="5384" width="6.6640625" style="8" customWidth="1"/>
    <col min="5385" max="5385" width="7.1640625" style="8" customWidth="1"/>
    <col min="5386" max="5386" width="6.5" style="8" customWidth="1"/>
    <col min="5387" max="5387" width="6.1640625" style="8" customWidth="1"/>
    <col min="5388" max="5389" width="7.83203125" style="8" customWidth="1"/>
    <col min="5390" max="5390" width="8.83203125" style="8" customWidth="1"/>
    <col min="5391" max="5391" width="8" style="8" customWidth="1"/>
    <col min="5392" max="5392" width="16" style="8" customWidth="1"/>
    <col min="5393" max="5393" width="25.33203125" style="8" customWidth="1"/>
    <col min="5394" max="5394" width="15.5" style="8" customWidth="1"/>
    <col min="5395" max="5395" width="21.6640625" style="8" customWidth="1"/>
    <col min="5396" max="5396" width="5.83203125" style="8" customWidth="1"/>
    <col min="5397" max="5397" width="15.1640625" style="8" customWidth="1"/>
    <col min="5398" max="5400" width="13.33203125" style="8" customWidth="1"/>
    <col min="5401" max="5401" width="16.33203125" style="8" customWidth="1"/>
    <col min="5402" max="5404" width="13.33203125" style="8" customWidth="1"/>
    <col min="5405" max="5405" width="20" style="8" customWidth="1"/>
    <col min="5406" max="5406" width="20.83203125" style="8" customWidth="1"/>
    <col min="5407" max="5407" width="18.6640625" style="8" customWidth="1"/>
    <col min="5408" max="5633" width="12" style="8"/>
    <col min="5634" max="5634" width="17.5" style="8" customWidth="1"/>
    <col min="5635" max="5635" width="7.1640625" style="8" customWidth="1"/>
    <col min="5636" max="5636" width="7.5" style="8" customWidth="1"/>
    <col min="5637" max="5637" width="5.83203125" style="8" customWidth="1"/>
    <col min="5638" max="5638" width="5" style="8" customWidth="1"/>
    <col min="5639" max="5639" width="7.1640625" style="8" customWidth="1"/>
    <col min="5640" max="5640" width="6.6640625" style="8" customWidth="1"/>
    <col min="5641" max="5641" width="7.1640625" style="8" customWidth="1"/>
    <col min="5642" max="5642" width="6.5" style="8" customWidth="1"/>
    <col min="5643" max="5643" width="6.1640625" style="8" customWidth="1"/>
    <col min="5644" max="5645" width="7.83203125" style="8" customWidth="1"/>
    <col min="5646" max="5646" width="8.83203125" style="8" customWidth="1"/>
    <col min="5647" max="5647" width="8" style="8" customWidth="1"/>
    <col min="5648" max="5648" width="16" style="8" customWidth="1"/>
    <col min="5649" max="5649" width="25.33203125" style="8" customWidth="1"/>
    <col min="5650" max="5650" width="15.5" style="8" customWidth="1"/>
    <col min="5651" max="5651" width="21.6640625" style="8" customWidth="1"/>
    <col min="5652" max="5652" width="5.83203125" style="8" customWidth="1"/>
    <col min="5653" max="5653" width="15.1640625" style="8" customWidth="1"/>
    <col min="5654" max="5656" width="13.33203125" style="8" customWidth="1"/>
    <col min="5657" max="5657" width="16.33203125" style="8" customWidth="1"/>
    <col min="5658" max="5660" width="13.33203125" style="8" customWidth="1"/>
    <col min="5661" max="5661" width="20" style="8" customWidth="1"/>
    <col min="5662" max="5662" width="20.83203125" style="8" customWidth="1"/>
    <col min="5663" max="5663" width="18.6640625" style="8" customWidth="1"/>
    <col min="5664" max="5889" width="12" style="8"/>
    <col min="5890" max="5890" width="17.5" style="8" customWidth="1"/>
    <col min="5891" max="5891" width="7.1640625" style="8" customWidth="1"/>
    <col min="5892" max="5892" width="7.5" style="8" customWidth="1"/>
    <col min="5893" max="5893" width="5.83203125" style="8" customWidth="1"/>
    <col min="5894" max="5894" width="5" style="8" customWidth="1"/>
    <col min="5895" max="5895" width="7.1640625" style="8" customWidth="1"/>
    <col min="5896" max="5896" width="6.6640625" style="8" customWidth="1"/>
    <col min="5897" max="5897" width="7.1640625" style="8" customWidth="1"/>
    <col min="5898" max="5898" width="6.5" style="8" customWidth="1"/>
    <col min="5899" max="5899" width="6.1640625" style="8" customWidth="1"/>
    <col min="5900" max="5901" width="7.83203125" style="8" customWidth="1"/>
    <col min="5902" max="5902" width="8.83203125" style="8" customWidth="1"/>
    <col min="5903" max="5903" width="8" style="8" customWidth="1"/>
    <col min="5904" max="5904" width="16" style="8" customWidth="1"/>
    <col min="5905" max="5905" width="25.33203125" style="8" customWidth="1"/>
    <col min="5906" max="5906" width="15.5" style="8" customWidth="1"/>
    <col min="5907" max="5907" width="21.6640625" style="8" customWidth="1"/>
    <col min="5908" max="5908" width="5.83203125" style="8" customWidth="1"/>
    <col min="5909" max="5909" width="15.1640625" style="8" customWidth="1"/>
    <col min="5910" max="5912" width="13.33203125" style="8" customWidth="1"/>
    <col min="5913" max="5913" width="16.33203125" style="8" customWidth="1"/>
    <col min="5914" max="5916" width="13.33203125" style="8" customWidth="1"/>
    <col min="5917" max="5917" width="20" style="8" customWidth="1"/>
    <col min="5918" max="5918" width="20.83203125" style="8" customWidth="1"/>
    <col min="5919" max="5919" width="18.6640625" style="8" customWidth="1"/>
    <col min="5920" max="6145" width="12" style="8"/>
    <col min="6146" max="6146" width="17.5" style="8" customWidth="1"/>
    <col min="6147" max="6147" width="7.1640625" style="8" customWidth="1"/>
    <col min="6148" max="6148" width="7.5" style="8" customWidth="1"/>
    <col min="6149" max="6149" width="5.83203125" style="8" customWidth="1"/>
    <col min="6150" max="6150" width="5" style="8" customWidth="1"/>
    <col min="6151" max="6151" width="7.1640625" style="8" customWidth="1"/>
    <col min="6152" max="6152" width="6.6640625" style="8" customWidth="1"/>
    <col min="6153" max="6153" width="7.1640625" style="8" customWidth="1"/>
    <col min="6154" max="6154" width="6.5" style="8" customWidth="1"/>
    <col min="6155" max="6155" width="6.1640625" style="8" customWidth="1"/>
    <col min="6156" max="6157" width="7.83203125" style="8" customWidth="1"/>
    <col min="6158" max="6158" width="8.83203125" style="8" customWidth="1"/>
    <col min="6159" max="6159" width="8" style="8" customWidth="1"/>
    <col min="6160" max="6160" width="16" style="8" customWidth="1"/>
    <col min="6161" max="6161" width="25.33203125" style="8" customWidth="1"/>
    <col min="6162" max="6162" width="15.5" style="8" customWidth="1"/>
    <col min="6163" max="6163" width="21.6640625" style="8" customWidth="1"/>
    <col min="6164" max="6164" width="5.83203125" style="8" customWidth="1"/>
    <col min="6165" max="6165" width="15.1640625" style="8" customWidth="1"/>
    <col min="6166" max="6168" width="13.33203125" style="8" customWidth="1"/>
    <col min="6169" max="6169" width="16.33203125" style="8" customWidth="1"/>
    <col min="6170" max="6172" width="13.33203125" style="8" customWidth="1"/>
    <col min="6173" max="6173" width="20" style="8" customWidth="1"/>
    <col min="6174" max="6174" width="20.83203125" style="8" customWidth="1"/>
    <col min="6175" max="6175" width="18.6640625" style="8" customWidth="1"/>
    <col min="6176" max="6401" width="12" style="8"/>
    <col min="6402" max="6402" width="17.5" style="8" customWidth="1"/>
    <col min="6403" max="6403" width="7.1640625" style="8" customWidth="1"/>
    <col min="6404" max="6404" width="7.5" style="8" customWidth="1"/>
    <col min="6405" max="6405" width="5.83203125" style="8" customWidth="1"/>
    <col min="6406" max="6406" width="5" style="8" customWidth="1"/>
    <col min="6407" max="6407" width="7.1640625" style="8" customWidth="1"/>
    <col min="6408" max="6408" width="6.6640625" style="8" customWidth="1"/>
    <col min="6409" max="6409" width="7.1640625" style="8" customWidth="1"/>
    <col min="6410" max="6410" width="6.5" style="8" customWidth="1"/>
    <col min="6411" max="6411" width="6.1640625" style="8" customWidth="1"/>
    <col min="6412" max="6413" width="7.83203125" style="8" customWidth="1"/>
    <col min="6414" max="6414" width="8.83203125" style="8" customWidth="1"/>
    <col min="6415" max="6415" width="8" style="8" customWidth="1"/>
    <col min="6416" max="6416" width="16" style="8" customWidth="1"/>
    <col min="6417" max="6417" width="25.33203125" style="8" customWidth="1"/>
    <col min="6418" max="6418" width="15.5" style="8" customWidth="1"/>
    <col min="6419" max="6419" width="21.6640625" style="8" customWidth="1"/>
    <col min="6420" max="6420" width="5.83203125" style="8" customWidth="1"/>
    <col min="6421" max="6421" width="15.1640625" style="8" customWidth="1"/>
    <col min="6422" max="6424" width="13.33203125" style="8" customWidth="1"/>
    <col min="6425" max="6425" width="16.33203125" style="8" customWidth="1"/>
    <col min="6426" max="6428" width="13.33203125" style="8" customWidth="1"/>
    <col min="6429" max="6429" width="20" style="8" customWidth="1"/>
    <col min="6430" max="6430" width="20.83203125" style="8" customWidth="1"/>
    <col min="6431" max="6431" width="18.6640625" style="8" customWidth="1"/>
    <col min="6432" max="6657" width="12" style="8"/>
    <col min="6658" max="6658" width="17.5" style="8" customWidth="1"/>
    <col min="6659" max="6659" width="7.1640625" style="8" customWidth="1"/>
    <col min="6660" max="6660" width="7.5" style="8" customWidth="1"/>
    <col min="6661" max="6661" width="5.83203125" style="8" customWidth="1"/>
    <col min="6662" max="6662" width="5" style="8" customWidth="1"/>
    <col min="6663" max="6663" width="7.1640625" style="8" customWidth="1"/>
    <col min="6664" max="6664" width="6.6640625" style="8" customWidth="1"/>
    <col min="6665" max="6665" width="7.1640625" style="8" customWidth="1"/>
    <col min="6666" max="6666" width="6.5" style="8" customWidth="1"/>
    <col min="6667" max="6667" width="6.1640625" style="8" customWidth="1"/>
    <col min="6668" max="6669" width="7.83203125" style="8" customWidth="1"/>
    <col min="6670" max="6670" width="8.83203125" style="8" customWidth="1"/>
    <col min="6671" max="6671" width="8" style="8" customWidth="1"/>
    <col min="6672" max="6672" width="16" style="8" customWidth="1"/>
    <col min="6673" max="6673" width="25.33203125" style="8" customWidth="1"/>
    <col min="6674" max="6674" width="15.5" style="8" customWidth="1"/>
    <col min="6675" max="6675" width="21.6640625" style="8" customWidth="1"/>
    <col min="6676" max="6676" width="5.83203125" style="8" customWidth="1"/>
    <col min="6677" max="6677" width="15.1640625" style="8" customWidth="1"/>
    <col min="6678" max="6680" width="13.33203125" style="8" customWidth="1"/>
    <col min="6681" max="6681" width="16.33203125" style="8" customWidth="1"/>
    <col min="6682" max="6684" width="13.33203125" style="8" customWidth="1"/>
    <col min="6685" max="6685" width="20" style="8" customWidth="1"/>
    <col min="6686" max="6686" width="20.83203125" style="8" customWidth="1"/>
    <col min="6687" max="6687" width="18.6640625" style="8" customWidth="1"/>
    <col min="6688" max="6913" width="12" style="8"/>
    <col min="6914" max="6914" width="17.5" style="8" customWidth="1"/>
    <col min="6915" max="6915" width="7.1640625" style="8" customWidth="1"/>
    <col min="6916" max="6916" width="7.5" style="8" customWidth="1"/>
    <col min="6917" max="6917" width="5.83203125" style="8" customWidth="1"/>
    <col min="6918" max="6918" width="5" style="8" customWidth="1"/>
    <col min="6919" max="6919" width="7.1640625" style="8" customWidth="1"/>
    <col min="6920" max="6920" width="6.6640625" style="8" customWidth="1"/>
    <col min="6921" max="6921" width="7.1640625" style="8" customWidth="1"/>
    <col min="6922" max="6922" width="6.5" style="8" customWidth="1"/>
    <col min="6923" max="6923" width="6.1640625" style="8" customWidth="1"/>
    <col min="6924" max="6925" width="7.83203125" style="8" customWidth="1"/>
    <col min="6926" max="6926" width="8.83203125" style="8" customWidth="1"/>
    <col min="6927" max="6927" width="8" style="8" customWidth="1"/>
    <col min="6928" max="6928" width="16" style="8" customWidth="1"/>
    <col min="6929" max="6929" width="25.33203125" style="8" customWidth="1"/>
    <col min="6930" max="6930" width="15.5" style="8" customWidth="1"/>
    <col min="6931" max="6931" width="21.6640625" style="8" customWidth="1"/>
    <col min="6932" max="6932" width="5.83203125" style="8" customWidth="1"/>
    <col min="6933" max="6933" width="15.1640625" style="8" customWidth="1"/>
    <col min="6934" max="6936" width="13.33203125" style="8" customWidth="1"/>
    <col min="6937" max="6937" width="16.33203125" style="8" customWidth="1"/>
    <col min="6938" max="6940" width="13.33203125" style="8" customWidth="1"/>
    <col min="6941" max="6941" width="20" style="8" customWidth="1"/>
    <col min="6942" max="6942" width="20.83203125" style="8" customWidth="1"/>
    <col min="6943" max="6943" width="18.6640625" style="8" customWidth="1"/>
    <col min="6944" max="7169" width="12" style="8"/>
    <col min="7170" max="7170" width="17.5" style="8" customWidth="1"/>
    <col min="7171" max="7171" width="7.1640625" style="8" customWidth="1"/>
    <col min="7172" max="7172" width="7.5" style="8" customWidth="1"/>
    <col min="7173" max="7173" width="5.83203125" style="8" customWidth="1"/>
    <col min="7174" max="7174" width="5" style="8" customWidth="1"/>
    <col min="7175" max="7175" width="7.1640625" style="8" customWidth="1"/>
    <col min="7176" max="7176" width="6.6640625" style="8" customWidth="1"/>
    <col min="7177" max="7177" width="7.1640625" style="8" customWidth="1"/>
    <col min="7178" max="7178" width="6.5" style="8" customWidth="1"/>
    <col min="7179" max="7179" width="6.1640625" style="8" customWidth="1"/>
    <col min="7180" max="7181" width="7.83203125" style="8" customWidth="1"/>
    <col min="7182" max="7182" width="8.83203125" style="8" customWidth="1"/>
    <col min="7183" max="7183" width="8" style="8" customWidth="1"/>
    <col min="7184" max="7184" width="16" style="8" customWidth="1"/>
    <col min="7185" max="7185" width="25.33203125" style="8" customWidth="1"/>
    <col min="7186" max="7186" width="15.5" style="8" customWidth="1"/>
    <col min="7187" max="7187" width="21.6640625" style="8" customWidth="1"/>
    <col min="7188" max="7188" width="5.83203125" style="8" customWidth="1"/>
    <col min="7189" max="7189" width="15.1640625" style="8" customWidth="1"/>
    <col min="7190" max="7192" width="13.33203125" style="8" customWidth="1"/>
    <col min="7193" max="7193" width="16.33203125" style="8" customWidth="1"/>
    <col min="7194" max="7196" width="13.33203125" style="8" customWidth="1"/>
    <col min="7197" max="7197" width="20" style="8" customWidth="1"/>
    <col min="7198" max="7198" width="20.83203125" style="8" customWidth="1"/>
    <col min="7199" max="7199" width="18.6640625" style="8" customWidth="1"/>
    <col min="7200" max="7425" width="12" style="8"/>
    <col min="7426" max="7426" width="17.5" style="8" customWidth="1"/>
    <col min="7427" max="7427" width="7.1640625" style="8" customWidth="1"/>
    <col min="7428" max="7428" width="7.5" style="8" customWidth="1"/>
    <col min="7429" max="7429" width="5.83203125" style="8" customWidth="1"/>
    <col min="7430" max="7430" width="5" style="8" customWidth="1"/>
    <col min="7431" max="7431" width="7.1640625" style="8" customWidth="1"/>
    <col min="7432" max="7432" width="6.6640625" style="8" customWidth="1"/>
    <col min="7433" max="7433" width="7.1640625" style="8" customWidth="1"/>
    <col min="7434" max="7434" width="6.5" style="8" customWidth="1"/>
    <col min="7435" max="7435" width="6.1640625" style="8" customWidth="1"/>
    <col min="7436" max="7437" width="7.83203125" style="8" customWidth="1"/>
    <col min="7438" max="7438" width="8.83203125" style="8" customWidth="1"/>
    <col min="7439" max="7439" width="8" style="8" customWidth="1"/>
    <col min="7440" max="7440" width="16" style="8" customWidth="1"/>
    <col min="7441" max="7441" width="25.33203125" style="8" customWidth="1"/>
    <col min="7442" max="7442" width="15.5" style="8" customWidth="1"/>
    <col min="7443" max="7443" width="21.6640625" style="8" customWidth="1"/>
    <col min="7444" max="7444" width="5.83203125" style="8" customWidth="1"/>
    <col min="7445" max="7445" width="15.1640625" style="8" customWidth="1"/>
    <col min="7446" max="7448" width="13.33203125" style="8" customWidth="1"/>
    <col min="7449" max="7449" width="16.33203125" style="8" customWidth="1"/>
    <col min="7450" max="7452" width="13.33203125" style="8" customWidth="1"/>
    <col min="7453" max="7453" width="20" style="8" customWidth="1"/>
    <col min="7454" max="7454" width="20.83203125" style="8" customWidth="1"/>
    <col min="7455" max="7455" width="18.6640625" style="8" customWidth="1"/>
    <col min="7456" max="7681" width="12" style="8"/>
    <col min="7682" max="7682" width="17.5" style="8" customWidth="1"/>
    <col min="7683" max="7683" width="7.1640625" style="8" customWidth="1"/>
    <col min="7684" max="7684" width="7.5" style="8" customWidth="1"/>
    <col min="7685" max="7685" width="5.83203125" style="8" customWidth="1"/>
    <col min="7686" max="7686" width="5" style="8" customWidth="1"/>
    <col min="7687" max="7687" width="7.1640625" style="8" customWidth="1"/>
    <col min="7688" max="7688" width="6.6640625" style="8" customWidth="1"/>
    <col min="7689" max="7689" width="7.1640625" style="8" customWidth="1"/>
    <col min="7690" max="7690" width="6.5" style="8" customWidth="1"/>
    <col min="7691" max="7691" width="6.1640625" style="8" customWidth="1"/>
    <col min="7692" max="7693" width="7.83203125" style="8" customWidth="1"/>
    <col min="7694" max="7694" width="8.83203125" style="8" customWidth="1"/>
    <col min="7695" max="7695" width="8" style="8" customWidth="1"/>
    <col min="7696" max="7696" width="16" style="8" customWidth="1"/>
    <col min="7697" max="7697" width="25.33203125" style="8" customWidth="1"/>
    <col min="7698" max="7698" width="15.5" style="8" customWidth="1"/>
    <col min="7699" max="7699" width="21.6640625" style="8" customWidth="1"/>
    <col min="7700" max="7700" width="5.83203125" style="8" customWidth="1"/>
    <col min="7701" max="7701" width="15.1640625" style="8" customWidth="1"/>
    <col min="7702" max="7704" width="13.33203125" style="8" customWidth="1"/>
    <col min="7705" max="7705" width="16.33203125" style="8" customWidth="1"/>
    <col min="7706" max="7708" width="13.33203125" style="8" customWidth="1"/>
    <col min="7709" max="7709" width="20" style="8" customWidth="1"/>
    <col min="7710" max="7710" width="20.83203125" style="8" customWidth="1"/>
    <col min="7711" max="7711" width="18.6640625" style="8" customWidth="1"/>
    <col min="7712" max="7937" width="12" style="8"/>
    <col min="7938" max="7938" width="17.5" style="8" customWidth="1"/>
    <col min="7939" max="7939" width="7.1640625" style="8" customWidth="1"/>
    <col min="7940" max="7940" width="7.5" style="8" customWidth="1"/>
    <col min="7941" max="7941" width="5.83203125" style="8" customWidth="1"/>
    <col min="7942" max="7942" width="5" style="8" customWidth="1"/>
    <col min="7943" max="7943" width="7.1640625" style="8" customWidth="1"/>
    <col min="7944" max="7944" width="6.6640625" style="8" customWidth="1"/>
    <col min="7945" max="7945" width="7.1640625" style="8" customWidth="1"/>
    <col min="7946" max="7946" width="6.5" style="8" customWidth="1"/>
    <col min="7947" max="7947" width="6.1640625" style="8" customWidth="1"/>
    <col min="7948" max="7949" width="7.83203125" style="8" customWidth="1"/>
    <col min="7950" max="7950" width="8.83203125" style="8" customWidth="1"/>
    <col min="7951" max="7951" width="8" style="8" customWidth="1"/>
    <col min="7952" max="7952" width="16" style="8" customWidth="1"/>
    <col min="7953" max="7953" width="25.33203125" style="8" customWidth="1"/>
    <col min="7954" max="7954" width="15.5" style="8" customWidth="1"/>
    <col min="7955" max="7955" width="21.6640625" style="8" customWidth="1"/>
    <col min="7956" max="7956" width="5.83203125" style="8" customWidth="1"/>
    <col min="7957" max="7957" width="15.1640625" style="8" customWidth="1"/>
    <col min="7958" max="7960" width="13.33203125" style="8" customWidth="1"/>
    <col min="7961" max="7961" width="16.33203125" style="8" customWidth="1"/>
    <col min="7962" max="7964" width="13.33203125" style="8" customWidth="1"/>
    <col min="7965" max="7965" width="20" style="8" customWidth="1"/>
    <col min="7966" max="7966" width="20.83203125" style="8" customWidth="1"/>
    <col min="7967" max="7967" width="18.6640625" style="8" customWidth="1"/>
    <col min="7968" max="8193" width="12" style="8"/>
    <col min="8194" max="8194" width="17.5" style="8" customWidth="1"/>
    <col min="8195" max="8195" width="7.1640625" style="8" customWidth="1"/>
    <col min="8196" max="8196" width="7.5" style="8" customWidth="1"/>
    <col min="8197" max="8197" width="5.83203125" style="8" customWidth="1"/>
    <col min="8198" max="8198" width="5" style="8" customWidth="1"/>
    <col min="8199" max="8199" width="7.1640625" style="8" customWidth="1"/>
    <col min="8200" max="8200" width="6.6640625" style="8" customWidth="1"/>
    <col min="8201" max="8201" width="7.1640625" style="8" customWidth="1"/>
    <col min="8202" max="8202" width="6.5" style="8" customWidth="1"/>
    <col min="8203" max="8203" width="6.1640625" style="8" customWidth="1"/>
    <col min="8204" max="8205" width="7.83203125" style="8" customWidth="1"/>
    <col min="8206" max="8206" width="8.83203125" style="8" customWidth="1"/>
    <col min="8207" max="8207" width="8" style="8" customWidth="1"/>
    <col min="8208" max="8208" width="16" style="8" customWidth="1"/>
    <col min="8209" max="8209" width="25.33203125" style="8" customWidth="1"/>
    <col min="8210" max="8210" width="15.5" style="8" customWidth="1"/>
    <col min="8211" max="8211" width="21.6640625" style="8" customWidth="1"/>
    <col min="8212" max="8212" width="5.83203125" style="8" customWidth="1"/>
    <col min="8213" max="8213" width="15.1640625" style="8" customWidth="1"/>
    <col min="8214" max="8216" width="13.33203125" style="8" customWidth="1"/>
    <col min="8217" max="8217" width="16.33203125" style="8" customWidth="1"/>
    <col min="8218" max="8220" width="13.33203125" style="8" customWidth="1"/>
    <col min="8221" max="8221" width="20" style="8" customWidth="1"/>
    <col min="8222" max="8222" width="20.83203125" style="8" customWidth="1"/>
    <col min="8223" max="8223" width="18.6640625" style="8" customWidth="1"/>
    <col min="8224" max="8449" width="12" style="8"/>
    <col min="8450" max="8450" width="17.5" style="8" customWidth="1"/>
    <col min="8451" max="8451" width="7.1640625" style="8" customWidth="1"/>
    <col min="8452" max="8452" width="7.5" style="8" customWidth="1"/>
    <col min="8453" max="8453" width="5.83203125" style="8" customWidth="1"/>
    <col min="8454" max="8454" width="5" style="8" customWidth="1"/>
    <col min="8455" max="8455" width="7.1640625" style="8" customWidth="1"/>
    <col min="8456" max="8456" width="6.6640625" style="8" customWidth="1"/>
    <col min="8457" max="8457" width="7.1640625" style="8" customWidth="1"/>
    <col min="8458" max="8458" width="6.5" style="8" customWidth="1"/>
    <col min="8459" max="8459" width="6.1640625" style="8" customWidth="1"/>
    <col min="8460" max="8461" width="7.83203125" style="8" customWidth="1"/>
    <col min="8462" max="8462" width="8.83203125" style="8" customWidth="1"/>
    <col min="8463" max="8463" width="8" style="8" customWidth="1"/>
    <col min="8464" max="8464" width="16" style="8" customWidth="1"/>
    <col min="8465" max="8465" width="25.33203125" style="8" customWidth="1"/>
    <col min="8466" max="8466" width="15.5" style="8" customWidth="1"/>
    <col min="8467" max="8467" width="21.6640625" style="8" customWidth="1"/>
    <col min="8468" max="8468" width="5.83203125" style="8" customWidth="1"/>
    <col min="8469" max="8469" width="15.1640625" style="8" customWidth="1"/>
    <col min="8470" max="8472" width="13.33203125" style="8" customWidth="1"/>
    <col min="8473" max="8473" width="16.33203125" style="8" customWidth="1"/>
    <col min="8474" max="8476" width="13.33203125" style="8" customWidth="1"/>
    <col min="8477" max="8477" width="20" style="8" customWidth="1"/>
    <col min="8478" max="8478" width="20.83203125" style="8" customWidth="1"/>
    <col min="8479" max="8479" width="18.6640625" style="8" customWidth="1"/>
    <col min="8480" max="8705" width="12" style="8"/>
    <col min="8706" max="8706" width="17.5" style="8" customWidth="1"/>
    <col min="8707" max="8707" width="7.1640625" style="8" customWidth="1"/>
    <col min="8708" max="8708" width="7.5" style="8" customWidth="1"/>
    <col min="8709" max="8709" width="5.83203125" style="8" customWidth="1"/>
    <col min="8710" max="8710" width="5" style="8" customWidth="1"/>
    <col min="8711" max="8711" width="7.1640625" style="8" customWidth="1"/>
    <col min="8712" max="8712" width="6.6640625" style="8" customWidth="1"/>
    <col min="8713" max="8713" width="7.1640625" style="8" customWidth="1"/>
    <col min="8714" max="8714" width="6.5" style="8" customWidth="1"/>
    <col min="8715" max="8715" width="6.1640625" style="8" customWidth="1"/>
    <col min="8716" max="8717" width="7.83203125" style="8" customWidth="1"/>
    <col min="8718" max="8718" width="8.83203125" style="8" customWidth="1"/>
    <col min="8719" max="8719" width="8" style="8" customWidth="1"/>
    <col min="8720" max="8720" width="16" style="8" customWidth="1"/>
    <col min="8721" max="8721" width="25.33203125" style="8" customWidth="1"/>
    <col min="8722" max="8722" width="15.5" style="8" customWidth="1"/>
    <col min="8723" max="8723" width="21.6640625" style="8" customWidth="1"/>
    <col min="8724" max="8724" width="5.83203125" style="8" customWidth="1"/>
    <col min="8725" max="8725" width="15.1640625" style="8" customWidth="1"/>
    <col min="8726" max="8728" width="13.33203125" style="8" customWidth="1"/>
    <col min="8729" max="8729" width="16.33203125" style="8" customWidth="1"/>
    <col min="8730" max="8732" width="13.33203125" style="8" customWidth="1"/>
    <col min="8733" max="8733" width="20" style="8" customWidth="1"/>
    <col min="8734" max="8734" width="20.83203125" style="8" customWidth="1"/>
    <col min="8735" max="8735" width="18.6640625" style="8" customWidth="1"/>
    <col min="8736" max="8961" width="12" style="8"/>
    <col min="8962" max="8962" width="17.5" style="8" customWidth="1"/>
    <col min="8963" max="8963" width="7.1640625" style="8" customWidth="1"/>
    <col min="8964" max="8964" width="7.5" style="8" customWidth="1"/>
    <col min="8965" max="8965" width="5.83203125" style="8" customWidth="1"/>
    <col min="8966" max="8966" width="5" style="8" customWidth="1"/>
    <col min="8967" max="8967" width="7.1640625" style="8" customWidth="1"/>
    <col min="8968" max="8968" width="6.6640625" style="8" customWidth="1"/>
    <col min="8969" max="8969" width="7.1640625" style="8" customWidth="1"/>
    <col min="8970" max="8970" width="6.5" style="8" customWidth="1"/>
    <col min="8971" max="8971" width="6.1640625" style="8" customWidth="1"/>
    <col min="8972" max="8973" width="7.83203125" style="8" customWidth="1"/>
    <col min="8974" max="8974" width="8.83203125" style="8" customWidth="1"/>
    <col min="8975" max="8975" width="8" style="8" customWidth="1"/>
    <col min="8976" max="8976" width="16" style="8" customWidth="1"/>
    <col min="8977" max="8977" width="25.33203125" style="8" customWidth="1"/>
    <col min="8978" max="8978" width="15.5" style="8" customWidth="1"/>
    <col min="8979" max="8979" width="21.6640625" style="8" customWidth="1"/>
    <col min="8980" max="8980" width="5.83203125" style="8" customWidth="1"/>
    <col min="8981" max="8981" width="15.1640625" style="8" customWidth="1"/>
    <col min="8982" max="8984" width="13.33203125" style="8" customWidth="1"/>
    <col min="8985" max="8985" width="16.33203125" style="8" customWidth="1"/>
    <col min="8986" max="8988" width="13.33203125" style="8" customWidth="1"/>
    <col min="8989" max="8989" width="20" style="8" customWidth="1"/>
    <col min="8990" max="8990" width="20.83203125" style="8" customWidth="1"/>
    <col min="8991" max="8991" width="18.6640625" style="8" customWidth="1"/>
    <col min="8992" max="9217" width="12" style="8"/>
    <col min="9218" max="9218" width="17.5" style="8" customWidth="1"/>
    <col min="9219" max="9219" width="7.1640625" style="8" customWidth="1"/>
    <col min="9220" max="9220" width="7.5" style="8" customWidth="1"/>
    <col min="9221" max="9221" width="5.83203125" style="8" customWidth="1"/>
    <col min="9222" max="9222" width="5" style="8" customWidth="1"/>
    <col min="9223" max="9223" width="7.1640625" style="8" customWidth="1"/>
    <col min="9224" max="9224" width="6.6640625" style="8" customWidth="1"/>
    <col min="9225" max="9225" width="7.1640625" style="8" customWidth="1"/>
    <col min="9226" max="9226" width="6.5" style="8" customWidth="1"/>
    <col min="9227" max="9227" width="6.1640625" style="8" customWidth="1"/>
    <col min="9228" max="9229" width="7.83203125" style="8" customWidth="1"/>
    <col min="9230" max="9230" width="8.83203125" style="8" customWidth="1"/>
    <col min="9231" max="9231" width="8" style="8" customWidth="1"/>
    <col min="9232" max="9232" width="16" style="8" customWidth="1"/>
    <col min="9233" max="9233" width="25.33203125" style="8" customWidth="1"/>
    <col min="9234" max="9234" width="15.5" style="8" customWidth="1"/>
    <col min="9235" max="9235" width="21.6640625" style="8" customWidth="1"/>
    <col min="9236" max="9236" width="5.83203125" style="8" customWidth="1"/>
    <col min="9237" max="9237" width="15.1640625" style="8" customWidth="1"/>
    <col min="9238" max="9240" width="13.33203125" style="8" customWidth="1"/>
    <col min="9241" max="9241" width="16.33203125" style="8" customWidth="1"/>
    <col min="9242" max="9244" width="13.33203125" style="8" customWidth="1"/>
    <col min="9245" max="9245" width="20" style="8" customWidth="1"/>
    <col min="9246" max="9246" width="20.83203125" style="8" customWidth="1"/>
    <col min="9247" max="9247" width="18.6640625" style="8" customWidth="1"/>
    <col min="9248" max="9473" width="12" style="8"/>
    <col min="9474" max="9474" width="17.5" style="8" customWidth="1"/>
    <col min="9475" max="9475" width="7.1640625" style="8" customWidth="1"/>
    <col min="9476" max="9476" width="7.5" style="8" customWidth="1"/>
    <col min="9477" max="9477" width="5.83203125" style="8" customWidth="1"/>
    <col min="9478" max="9478" width="5" style="8" customWidth="1"/>
    <col min="9479" max="9479" width="7.1640625" style="8" customWidth="1"/>
    <col min="9480" max="9480" width="6.6640625" style="8" customWidth="1"/>
    <col min="9481" max="9481" width="7.1640625" style="8" customWidth="1"/>
    <col min="9482" max="9482" width="6.5" style="8" customWidth="1"/>
    <col min="9483" max="9483" width="6.1640625" style="8" customWidth="1"/>
    <col min="9484" max="9485" width="7.83203125" style="8" customWidth="1"/>
    <col min="9486" max="9486" width="8.83203125" style="8" customWidth="1"/>
    <col min="9487" max="9487" width="8" style="8" customWidth="1"/>
    <col min="9488" max="9488" width="16" style="8" customWidth="1"/>
    <col min="9489" max="9489" width="25.33203125" style="8" customWidth="1"/>
    <col min="9490" max="9490" width="15.5" style="8" customWidth="1"/>
    <col min="9491" max="9491" width="21.6640625" style="8" customWidth="1"/>
    <col min="9492" max="9492" width="5.83203125" style="8" customWidth="1"/>
    <col min="9493" max="9493" width="15.1640625" style="8" customWidth="1"/>
    <col min="9494" max="9496" width="13.33203125" style="8" customWidth="1"/>
    <col min="9497" max="9497" width="16.33203125" style="8" customWidth="1"/>
    <col min="9498" max="9500" width="13.33203125" style="8" customWidth="1"/>
    <col min="9501" max="9501" width="20" style="8" customWidth="1"/>
    <col min="9502" max="9502" width="20.83203125" style="8" customWidth="1"/>
    <col min="9503" max="9503" width="18.6640625" style="8" customWidth="1"/>
    <col min="9504" max="9729" width="12" style="8"/>
    <col min="9730" max="9730" width="17.5" style="8" customWidth="1"/>
    <col min="9731" max="9731" width="7.1640625" style="8" customWidth="1"/>
    <col min="9732" max="9732" width="7.5" style="8" customWidth="1"/>
    <col min="9733" max="9733" width="5.83203125" style="8" customWidth="1"/>
    <col min="9734" max="9734" width="5" style="8" customWidth="1"/>
    <col min="9735" max="9735" width="7.1640625" style="8" customWidth="1"/>
    <col min="9736" max="9736" width="6.6640625" style="8" customWidth="1"/>
    <col min="9737" max="9737" width="7.1640625" style="8" customWidth="1"/>
    <col min="9738" max="9738" width="6.5" style="8" customWidth="1"/>
    <col min="9739" max="9739" width="6.1640625" style="8" customWidth="1"/>
    <col min="9740" max="9741" width="7.83203125" style="8" customWidth="1"/>
    <col min="9742" max="9742" width="8.83203125" style="8" customWidth="1"/>
    <col min="9743" max="9743" width="8" style="8" customWidth="1"/>
    <col min="9744" max="9744" width="16" style="8" customWidth="1"/>
    <col min="9745" max="9745" width="25.33203125" style="8" customWidth="1"/>
    <col min="9746" max="9746" width="15.5" style="8" customWidth="1"/>
    <col min="9747" max="9747" width="21.6640625" style="8" customWidth="1"/>
    <col min="9748" max="9748" width="5.83203125" style="8" customWidth="1"/>
    <col min="9749" max="9749" width="15.1640625" style="8" customWidth="1"/>
    <col min="9750" max="9752" width="13.33203125" style="8" customWidth="1"/>
    <col min="9753" max="9753" width="16.33203125" style="8" customWidth="1"/>
    <col min="9754" max="9756" width="13.33203125" style="8" customWidth="1"/>
    <col min="9757" max="9757" width="20" style="8" customWidth="1"/>
    <col min="9758" max="9758" width="20.83203125" style="8" customWidth="1"/>
    <col min="9759" max="9759" width="18.6640625" style="8" customWidth="1"/>
    <col min="9760" max="9985" width="12" style="8"/>
    <col min="9986" max="9986" width="17.5" style="8" customWidth="1"/>
    <col min="9987" max="9987" width="7.1640625" style="8" customWidth="1"/>
    <col min="9988" max="9988" width="7.5" style="8" customWidth="1"/>
    <col min="9989" max="9989" width="5.83203125" style="8" customWidth="1"/>
    <col min="9990" max="9990" width="5" style="8" customWidth="1"/>
    <col min="9991" max="9991" width="7.1640625" style="8" customWidth="1"/>
    <col min="9992" max="9992" width="6.6640625" style="8" customWidth="1"/>
    <col min="9993" max="9993" width="7.1640625" style="8" customWidth="1"/>
    <col min="9994" max="9994" width="6.5" style="8" customWidth="1"/>
    <col min="9995" max="9995" width="6.1640625" style="8" customWidth="1"/>
    <col min="9996" max="9997" width="7.83203125" style="8" customWidth="1"/>
    <col min="9998" max="9998" width="8.83203125" style="8" customWidth="1"/>
    <col min="9999" max="9999" width="8" style="8" customWidth="1"/>
    <col min="10000" max="10000" width="16" style="8" customWidth="1"/>
    <col min="10001" max="10001" width="25.33203125" style="8" customWidth="1"/>
    <col min="10002" max="10002" width="15.5" style="8" customWidth="1"/>
    <col min="10003" max="10003" width="21.6640625" style="8" customWidth="1"/>
    <col min="10004" max="10004" width="5.83203125" style="8" customWidth="1"/>
    <col min="10005" max="10005" width="15.1640625" style="8" customWidth="1"/>
    <col min="10006" max="10008" width="13.33203125" style="8" customWidth="1"/>
    <col min="10009" max="10009" width="16.33203125" style="8" customWidth="1"/>
    <col min="10010" max="10012" width="13.33203125" style="8" customWidth="1"/>
    <col min="10013" max="10013" width="20" style="8" customWidth="1"/>
    <col min="10014" max="10014" width="20.83203125" style="8" customWidth="1"/>
    <col min="10015" max="10015" width="18.6640625" style="8" customWidth="1"/>
    <col min="10016" max="10241" width="12" style="8"/>
    <col min="10242" max="10242" width="17.5" style="8" customWidth="1"/>
    <col min="10243" max="10243" width="7.1640625" style="8" customWidth="1"/>
    <col min="10244" max="10244" width="7.5" style="8" customWidth="1"/>
    <col min="10245" max="10245" width="5.83203125" style="8" customWidth="1"/>
    <col min="10246" max="10246" width="5" style="8" customWidth="1"/>
    <col min="10247" max="10247" width="7.1640625" style="8" customWidth="1"/>
    <col min="10248" max="10248" width="6.6640625" style="8" customWidth="1"/>
    <col min="10249" max="10249" width="7.1640625" style="8" customWidth="1"/>
    <col min="10250" max="10250" width="6.5" style="8" customWidth="1"/>
    <col min="10251" max="10251" width="6.1640625" style="8" customWidth="1"/>
    <col min="10252" max="10253" width="7.83203125" style="8" customWidth="1"/>
    <col min="10254" max="10254" width="8.83203125" style="8" customWidth="1"/>
    <col min="10255" max="10255" width="8" style="8" customWidth="1"/>
    <col min="10256" max="10256" width="16" style="8" customWidth="1"/>
    <col min="10257" max="10257" width="25.33203125" style="8" customWidth="1"/>
    <col min="10258" max="10258" width="15.5" style="8" customWidth="1"/>
    <col min="10259" max="10259" width="21.6640625" style="8" customWidth="1"/>
    <col min="10260" max="10260" width="5.83203125" style="8" customWidth="1"/>
    <col min="10261" max="10261" width="15.1640625" style="8" customWidth="1"/>
    <col min="10262" max="10264" width="13.33203125" style="8" customWidth="1"/>
    <col min="10265" max="10265" width="16.33203125" style="8" customWidth="1"/>
    <col min="10266" max="10268" width="13.33203125" style="8" customWidth="1"/>
    <col min="10269" max="10269" width="20" style="8" customWidth="1"/>
    <col min="10270" max="10270" width="20.83203125" style="8" customWidth="1"/>
    <col min="10271" max="10271" width="18.6640625" style="8" customWidth="1"/>
    <col min="10272" max="10497" width="12" style="8"/>
    <col min="10498" max="10498" width="17.5" style="8" customWidth="1"/>
    <col min="10499" max="10499" width="7.1640625" style="8" customWidth="1"/>
    <col min="10500" max="10500" width="7.5" style="8" customWidth="1"/>
    <col min="10501" max="10501" width="5.83203125" style="8" customWidth="1"/>
    <col min="10502" max="10502" width="5" style="8" customWidth="1"/>
    <col min="10503" max="10503" width="7.1640625" style="8" customWidth="1"/>
    <col min="10504" max="10504" width="6.6640625" style="8" customWidth="1"/>
    <col min="10505" max="10505" width="7.1640625" style="8" customWidth="1"/>
    <col min="10506" max="10506" width="6.5" style="8" customWidth="1"/>
    <col min="10507" max="10507" width="6.1640625" style="8" customWidth="1"/>
    <col min="10508" max="10509" width="7.83203125" style="8" customWidth="1"/>
    <col min="10510" max="10510" width="8.83203125" style="8" customWidth="1"/>
    <col min="10511" max="10511" width="8" style="8" customWidth="1"/>
    <col min="10512" max="10512" width="16" style="8" customWidth="1"/>
    <col min="10513" max="10513" width="25.33203125" style="8" customWidth="1"/>
    <col min="10514" max="10514" width="15.5" style="8" customWidth="1"/>
    <col min="10515" max="10515" width="21.6640625" style="8" customWidth="1"/>
    <col min="10516" max="10516" width="5.83203125" style="8" customWidth="1"/>
    <col min="10517" max="10517" width="15.1640625" style="8" customWidth="1"/>
    <col min="10518" max="10520" width="13.33203125" style="8" customWidth="1"/>
    <col min="10521" max="10521" width="16.33203125" style="8" customWidth="1"/>
    <col min="10522" max="10524" width="13.33203125" style="8" customWidth="1"/>
    <col min="10525" max="10525" width="20" style="8" customWidth="1"/>
    <col min="10526" max="10526" width="20.83203125" style="8" customWidth="1"/>
    <col min="10527" max="10527" width="18.6640625" style="8" customWidth="1"/>
    <col min="10528" max="10753" width="12" style="8"/>
    <col min="10754" max="10754" width="17.5" style="8" customWidth="1"/>
    <col min="10755" max="10755" width="7.1640625" style="8" customWidth="1"/>
    <col min="10756" max="10756" width="7.5" style="8" customWidth="1"/>
    <col min="10757" max="10757" width="5.83203125" style="8" customWidth="1"/>
    <col min="10758" max="10758" width="5" style="8" customWidth="1"/>
    <col min="10759" max="10759" width="7.1640625" style="8" customWidth="1"/>
    <col min="10760" max="10760" width="6.6640625" style="8" customWidth="1"/>
    <col min="10761" max="10761" width="7.1640625" style="8" customWidth="1"/>
    <col min="10762" max="10762" width="6.5" style="8" customWidth="1"/>
    <col min="10763" max="10763" width="6.1640625" style="8" customWidth="1"/>
    <col min="10764" max="10765" width="7.83203125" style="8" customWidth="1"/>
    <col min="10766" max="10766" width="8.83203125" style="8" customWidth="1"/>
    <col min="10767" max="10767" width="8" style="8" customWidth="1"/>
    <col min="10768" max="10768" width="16" style="8" customWidth="1"/>
    <col min="10769" max="10769" width="25.33203125" style="8" customWidth="1"/>
    <col min="10770" max="10770" width="15.5" style="8" customWidth="1"/>
    <col min="10771" max="10771" width="21.6640625" style="8" customWidth="1"/>
    <col min="10772" max="10772" width="5.83203125" style="8" customWidth="1"/>
    <col min="10773" max="10773" width="15.1640625" style="8" customWidth="1"/>
    <col min="10774" max="10776" width="13.33203125" style="8" customWidth="1"/>
    <col min="10777" max="10777" width="16.33203125" style="8" customWidth="1"/>
    <col min="10778" max="10780" width="13.33203125" style="8" customWidth="1"/>
    <col min="10781" max="10781" width="20" style="8" customWidth="1"/>
    <col min="10782" max="10782" width="20.83203125" style="8" customWidth="1"/>
    <col min="10783" max="10783" width="18.6640625" style="8" customWidth="1"/>
    <col min="10784" max="11009" width="12" style="8"/>
    <col min="11010" max="11010" width="17.5" style="8" customWidth="1"/>
    <col min="11011" max="11011" width="7.1640625" style="8" customWidth="1"/>
    <col min="11012" max="11012" width="7.5" style="8" customWidth="1"/>
    <col min="11013" max="11013" width="5.83203125" style="8" customWidth="1"/>
    <col min="11014" max="11014" width="5" style="8" customWidth="1"/>
    <col min="11015" max="11015" width="7.1640625" style="8" customWidth="1"/>
    <col min="11016" max="11016" width="6.6640625" style="8" customWidth="1"/>
    <col min="11017" max="11017" width="7.1640625" style="8" customWidth="1"/>
    <col min="11018" max="11018" width="6.5" style="8" customWidth="1"/>
    <col min="11019" max="11019" width="6.1640625" style="8" customWidth="1"/>
    <col min="11020" max="11021" width="7.83203125" style="8" customWidth="1"/>
    <col min="11022" max="11022" width="8.83203125" style="8" customWidth="1"/>
    <col min="11023" max="11023" width="8" style="8" customWidth="1"/>
    <col min="11024" max="11024" width="16" style="8" customWidth="1"/>
    <col min="11025" max="11025" width="25.33203125" style="8" customWidth="1"/>
    <col min="11026" max="11026" width="15.5" style="8" customWidth="1"/>
    <col min="11027" max="11027" width="21.6640625" style="8" customWidth="1"/>
    <col min="11028" max="11028" width="5.83203125" style="8" customWidth="1"/>
    <col min="11029" max="11029" width="15.1640625" style="8" customWidth="1"/>
    <col min="11030" max="11032" width="13.33203125" style="8" customWidth="1"/>
    <col min="11033" max="11033" width="16.33203125" style="8" customWidth="1"/>
    <col min="11034" max="11036" width="13.33203125" style="8" customWidth="1"/>
    <col min="11037" max="11037" width="20" style="8" customWidth="1"/>
    <col min="11038" max="11038" width="20.83203125" style="8" customWidth="1"/>
    <col min="11039" max="11039" width="18.6640625" style="8" customWidth="1"/>
    <col min="11040" max="11265" width="12" style="8"/>
    <col min="11266" max="11266" width="17.5" style="8" customWidth="1"/>
    <col min="11267" max="11267" width="7.1640625" style="8" customWidth="1"/>
    <col min="11268" max="11268" width="7.5" style="8" customWidth="1"/>
    <col min="11269" max="11269" width="5.83203125" style="8" customWidth="1"/>
    <col min="11270" max="11270" width="5" style="8" customWidth="1"/>
    <col min="11271" max="11271" width="7.1640625" style="8" customWidth="1"/>
    <col min="11272" max="11272" width="6.6640625" style="8" customWidth="1"/>
    <col min="11273" max="11273" width="7.1640625" style="8" customWidth="1"/>
    <col min="11274" max="11274" width="6.5" style="8" customWidth="1"/>
    <col min="11275" max="11275" width="6.1640625" style="8" customWidth="1"/>
    <col min="11276" max="11277" width="7.83203125" style="8" customWidth="1"/>
    <col min="11278" max="11278" width="8.83203125" style="8" customWidth="1"/>
    <col min="11279" max="11279" width="8" style="8" customWidth="1"/>
    <col min="11280" max="11280" width="16" style="8" customWidth="1"/>
    <col min="11281" max="11281" width="25.33203125" style="8" customWidth="1"/>
    <col min="11282" max="11282" width="15.5" style="8" customWidth="1"/>
    <col min="11283" max="11283" width="21.6640625" style="8" customWidth="1"/>
    <col min="11284" max="11284" width="5.83203125" style="8" customWidth="1"/>
    <col min="11285" max="11285" width="15.1640625" style="8" customWidth="1"/>
    <col min="11286" max="11288" width="13.33203125" style="8" customWidth="1"/>
    <col min="11289" max="11289" width="16.33203125" style="8" customWidth="1"/>
    <col min="11290" max="11292" width="13.33203125" style="8" customWidth="1"/>
    <col min="11293" max="11293" width="20" style="8" customWidth="1"/>
    <col min="11294" max="11294" width="20.83203125" style="8" customWidth="1"/>
    <col min="11295" max="11295" width="18.6640625" style="8" customWidth="1"/>
    <col min="11296" max="11521" width="12" style="8"/>
    <col min="11522" max="11522" width="17.5" style="8" customWidth="1"/>
    <col min="11523" max="11523" width="7.1640625" style="8" customWidth="1"/>
    <col min="11524" max="11524" width="7.5" style="8" customWidth="1"/>
    <col min="11525" max="11525" width="5.83203125" style="8" customWidth="1"/>
    <col min="11526" max="11526" width="5" style="8" customWidth="1"/>
    <col min="11527" max="11527" width="7.1640625" style="8" customWidth="1"/>
    <col min="11528" max="11528" width="6.6640625" style="8" customWidth="1"/>
    <col min="11529" max="11529" width="7.1640625" style="8" customWidth="1"/>
    <col min="11530" max="11530" width="6.5" style="8" customWidth="1"/>
    <col min="11531" max="11531" width="6.1640625" style="8" customWidth="1"/>
    <col min="11532" max="11533" width="7.83203125" style="8" customWidth="1"/>
    <col min="11534" max="11534" width="8.83203125" style="8" customWidth="1"/>
    <col min="11535" max="11535" width="8" style="8" customWidth="1"/>
    <col min="11536" max="11536" width="16" style="8" customWidth="1"/>
    <col min="11537" max="11537" width="25.33203125" style="8" customWidth="1"/>
    <col min="11538" max="11538" width="15.5" style="8" customWidth="1"/>
    <col min="11539" max="11539" width="21.6640625" style="8" customWidth="1"/>
    <col min="11540" max="11540" width="5.83203125" style="8" customWidth="1"/>
    <col min="11541" max="11541" width="15.1640625" style="8" customWidth="1"/>
    <col min="11542" max="11544" width="13.33203125" style="8" customWidth="1"/>
    <col min="11545" max="11545" width="16.33203125" style="8" customWidth="1"/>
    <col min="11546" max="11548" width="13.33203125" style="8" customWidth="1"/>
    <col min="11549" max="11549" width="20" style="8" customWidth="1"/>
    <col min="11550" max="11550" width="20.83203125" style="8" customWidth="1"/>
    <col min="11551" max="11551" width="18.6640625" style="8" customWidth="1"/>
    <col min="11552" max="11777" width="12" style="8"/>
    <col min="11778" max="11778" width="17.5" style="8" customWidth="1"/>
    <col min="11779" max="11779" width="7.1640625" style="8" customWidth="1"/>
    <col min="11780" max="11780" width="7.5" style="8" customWidth="1"/>
    <col min="11781" max="11781" width="5.83203125" style="8" customWidth="1"/>
    <col min="11782" max="11782" width="5" style="8" customWidth="1"/>
    <col min="11783" max="11783" width="7.1640625" style="8" customWidth="1"/>
    <col min="11784" max="11784" width="6.6640625" style="8" customWidth="1"/>
    <col min="11785" max="11785" width="7.1640625" style="8" customWidth="1"/>
    <col min="11786" max="11786" width="6.5" style="8" customWidth="1"/>
    <col min="11787" max="11787" width="6.1640625" style="8" customWidth="1"/>
    <col min="11788" max="11789" width="7.83203125" style="8" customWidth="1"/>
    <col min="11790" max="11790" width="8.83203125" style="8" customWidth="1"/>
    <col min="11791" max="11791" width="8" style="8" customWidth="1"/>
    <col min="11792" max="11792" width="16" style="8" customWidth="1"/>
    <col min="11793" max="11793" width="25.33203125" style="8" customWidth="1"/>
    <col min="11794" max="11794" width="15.5" style="8" customWidth="1"/>
    <col min="11795" max="11795" width="21.6640625" style="8" customWidth="1"/>
    <col min="11796" max="11796" width="5.83203125" style="8" customWidth="1"/>
    <col min="11797" max="11797" width="15.1640625" style="8" customWidth="1"/>
    <col min="11798" max="11800" width="13.33203125" style="8" customWidth="1"/>
    <col min="11801" max="11801" width="16.33203125" style="8" customWidth="1"/>
    <col min="11802" max="11804" width="13.33203125" style="8" customWidth="1"/>
    <col min="11805" max="11805" width="20" style="8" customWidth="1"/>
    <col min="11806" max="11806" width="20.83203125" style="8" customWidth="1"/>
    <col min="11807" max="11807" width="18.6640625" style="8" customWidth="1"/>
    <col min="11808" max="12033" width="12" style="8"/>
    <col min="12034" max="12034" width="17.5" style="8" customWidth="1"/>
    <col min="12035" max="12035" width="7.1640625" style="8" customWidth="1"/>
    <col min="12036" max="12036" width="7.5" style="8" customWidth="1"/>
    <col min="12037" max="12037" width="5.83203125" style="8" customWidth="1"/>
    <col min="12038" max="12038" width="5" style="8" customWidth="1"/>
    <col min="12039" max="12039" width="7.1640625" style="8" customWidth="1"/>
    <col min="12040" max="12040" width="6.6640625" style="8" customWidth="1"/>
    <col min="12041" max="12041" width="7.1640625" style="8" customWidth="1"/>
    <col min="12042" max="12042" width="6.5" style="8" customWidth="1"/>
    <col min="12043" max="12043" width="6.1640625" style="8" customWidth="1"/>
    <col min="12044" max="12045" width="7.83203125" style="8" customWidth="1"/>
    <col min="12046" max="12046" width="8.83203125" style="8" customWidth="1"/>
    <col min="12047" max="12047" width="8" style="8" customWidth="1"/>
    <col min="12048" max="12048" width="16" style="8" customWidth="1"/>
    <col min="12049" max="12049" width="25.33203125" style="8" customWidth="1"/>
    <col min="12050" max="12050" width="15.5" style="8" customWidth="1"/>
    <col min="12051" max="12051" width="21.6640625" style="8" customWidth="1"/>
    <col min="12052" max="12052" width="5.83203125" style="8" customWidth="1"/>
    <col min="12053" max="12053" width="15.1640625" style="8" customWidth="1"/>
    <col min="12054" max="12056" width="13.33203125" style="8" customWidth="1"/>
    <col min="12057" max="12057" width="16.33203125" style="8" customWidth="1"/>
    <col min="12058" max="12060" width="13.33203125" style="8" customWidth="1"/>
    <col min="12061" max="12061" width="20" style="8" customWidth="1"/>
    <col min="12062" max="12062" width="20.83203125" style="8" customWidth="1"/>
    <col min="12063" max="12063" width="18.6640625" style="8" customWidth="1"/>
    <col min="12064" max="12289" width="12" style="8"/>
    <col min="12290" max="12290" width="17.5" style="8" customWidth="1"/>
    <col min="12291" max="12291" width="7.1640625" style="8" customWidth="1"/>
    <col min="12292" max="12292" width="7.5" style="8" customWidth="1"/>
    <col min="12293" max="12293" width="5.83203125" style="8" customWidth="1"/>
    <col min="12294" max="12294" width="5" style="8" customWidth="1"/>
    <col min="12295" max="12295" width="7.1640625" style="8" customWidth="1"/>
    <col min="12296" max="12296" width="6.6640625" style="8" customWidth="1"/>
    <col min="12297" max="12297" width="7.1640625" style="8" customWidth="1"/>
    <col min="12298" max="12298" width="6.5" style="8" customWidth="1"/>
    <col min="12299" max="12299" width="6.1640625" style="8" customWidth="1"/>
    <col min="12300" max="12301" width="7.83203125" style="8" customWidth="1"/>
    <col min="12302" max="12302" width="8.83203125" style="8" customWidth="1"/>
    <col min="12303" max="12303" width="8" style="8" customWidth="1"/>
    <col min="12304" max="12304" width="16" style="8" customWidth="1"/>
    <col min="12305" max="12305" width="25.33203125" style="8" customWidth="1"/>
    <col min="12306" max="12306" width="15.5" style="8" customWidth="1"/>
    <col min="12307" max="12307" width="21.6640625" style="8" customWidth="1"/>
    <col min="12308" max="12308" width="5.83203125" style="8" customWidth="1"/>
    <col min="12309" max="12309" width="15.1640625" style="8" customWidth="1"/>
    <col min="12310" max="12312" width="13.33203125" style="8" customWidth="1"/>
    <col min="12313" max="12313" width="16.33203125" style="8" customWidth="1"/>
    <col min="12314" max="12316" width="13.33203125" style="8" customWidth="1"/>
    <col min="12317" max="12317" width="20" style="8" customWidth="1"/>
    <col min="12318" max="12318" width="20.83203125" style="8" customWidth="1"/>
    <col min="12319" max="12319" width="18.6640625" style="8" customWidth="1"/>
    <col min="12320" max="12545" width="12" style="8"/>
    <col min="12546" max="12546" width="17.5" style="8" customWidth="1"/>
    <col min="12547" max="12547" width="7.1640625" style="8" customWidth="1"/>
    <col min="12548" max="12548" width="7.5" style="8" customWidth="1"/>
    <col min="12549" max="12549" width="5.83203125" style="8" customWidth="1"/>
    <col min="12550" max="12550" width="5" style="8" customWidth="1"/>
    <col min="12551" max="12551" width="7.1640625" style="8" customWidth="1"/>
    <col min="12552" max="12552" width="6.6640625" style="8" customWidth="1"/>
    <col min="12553" max="12553" width="7.1640625" style="8" customWidth="1"/>
    <col min="12554" max="12554" width="6.5" style="8" customWidth="1"/>
    <col min="12555" max="12555" width="6.1640625" style="8" customWidth="1"/>
    <col min="12556" max="12557" width="7.83203125" style="8" customWidth="1"/>
    <col min="12558" max="12558" width="8.83203125" style="8" customWidth="1"/>
    <col min="12559" max="12559" width="8" style="8" customWidth="1"/>
    <col min="12560" max="12560" width="16" style="8" customWidth="1"/>
    <col min="12561" max="12561" width="25.33203125" style="8" customWidth="1"/>
    <col min="12562" max="12562" width="15.5" style="8" customWidth="1"/>
    <col min="12563" max="12563" width="21.6640625" style="8" customWidth="1"/>
    <col min="12564" max="12564" width="5.83203125" style="8" customWidth="1"/>
    <col min="12565" max="12565" width="15.1640625" style="8" customWidth="1"/>
    <col min="12566" max="12568" width="13.33203125" style="8" customWidth="1"/>
    <col min="12569" max="12569" width="16.33203125" style="8" customWidth="1"/>
    <col min="12570" max="12572" width="13.33203125" style="8" customWidth="1"/>
    <col min="12573" max="12573" width="20" style="8" customWidth="1"/>
    <col min="12574" max="12574" width="20.83203125" style="8" customWidth="1"/>
    <col min="12575" max="12575" width="18.6640625" style="8" customWidth="1"/>
    <col min="12576" max="12801" width="12" style="8"/>
    <col min="12802" max="12802" width="17.5" style="8" customWidth="1"/>
    <col min="12803" max="12803" width="7.1640625" style="8" customWidth="1"/>
    <col min="12804" max="12804" width="7.5" style="8" customWidth="1"/>
    <col min="12805" max="12805" width="5.83203125" style="8" customWidth="1"/>
    <col min="12806" max="12806" width="5" style="8" customWidth="1"/>
    <col min="12807" max="12807" width="7.1640625" style="8" customWidth="1"/>
    <col min="12808" max="12808" width="6.6640625" style="8" customWidth="1"/>
    <col min="12809" max="12809" width="7.1640625" style="8" customWidth="1"/>
    <col min="12810" max="12810" width="6.5" style="8" customWidth="1"/>
    <col min="12811" max="12811" width="6.1640625" style="8" customWidth="1"/>
    <col min="12812" max="12813" width="7.83203125" style="8" customWidth="1"/>
    <col min="12814" max="12814" width="8.83203125" style="8" customWidth="1"/>
    <col min="12815" max="12815" width="8" style="8" customWidth="1"/>
    <col min="12816" max="12816" width="16" style="8" customWidth="1"/>
    <col min="12817" max="12817" width="25.33203125" style="8" customWidth="1"/>
    <col min="12818" max="12818" width="15.5" style="8" customWidth="1"/>
    <col min="12819" max="12819" width="21.6640625" style="8" customWidth="1"/>
    <col min="12820" max="12820" width="5.83203125" style="8" customWidth="1"/>
    <col min="12821" max="12821" width="15.1640625" style="8" customWidth="1"/>
    <col min="12822" max="12824" width="13.33203125" style="8" customWidth="1"/>
    <col min="12825" max="12825" width="16.33203125" style="8" customWidth="1"/>
    <col min="12826" max="12828" width="13.33203125" style="8" customWidth="1"/>
    <col min="12829" max="12829" width="20" style="8" customWidth="1"/>
    <col min="12830" max="12830" width="20.83203125" style="8" customWidth="1"/>
    <col min="12831" max="12831" width="18.6640625" style="8" customWidth="1"/>
    <col min="12832" max="13057" width="12" style="8"/>
    <col min="13058" max="13058" width="17.5" style="8" customWidth="1"/>
    <col min="13059" max="13059" width="7.1640625" style="8" customWidth="1"/>
    <col min="13060" max="13060" width="7.5" style="8" customWidth="1"/>
    <col min="13061" max="13061" width="5.83203125" style="8" customWidth="1"/>
    <col min="13062" max="13062" width="5" style="8" customWidth="1"/>
    <col min="13063" max="13063" width="7.1640625" style="8" customWidth="1"/>
    <col min="13064" max="13064" width="6.6640625" style="8" customWidth="1"/>
    <col min="13065" max="13065" width="7.1640625" style="8" customWidth="1"/>
    <col min="13066" max="13066" width="6.5" style="8" customWidth="1"/>
    <col min="13067" max="13067" width="6.1640625" style="8" customWidth="1"/>
    <col min="13068" max="13069" width="7.83203125" style="8" customWidth="1"/>
    <col min="13070" max="13070" width="8.83203125" style="8" customWidth="1"/>
    <col min="13071" max="13071" width="8" style="8" customWidth="1"/>
    <col min="13072" max="13072" width="16" style="8" customWidth="1"/>
    <col min="13073" max="13073" width="25.33203125" style="8" customWidth="1"/>
    <col min="13074" max="13074" width="15.5" style="8" customWidth="1"/>
    <col min="13075" max="13075" width="21.6640625" style="8" customWidth="1"/>
    <col min="13076" max="13076" width="5.83203125" style="8" customWidth="1"/>
    <col min="13077" max="13077" width="15.1640625" style="8" customWidth="1"/>
    <col min="13078" max="13080" width="13.33203125" style="8" customWidth="1"/>
    <col min="13081" max="13081" width="16.33203125" style="8" customWidth="1"/>
    <col min="13082" max="13084" width="13.33203125" style="8" customWidth="1"/>
    <col min="13085" max="13085" width="20" style="8" customWidth="1"/>
    <col min="13086" max="13086" width="20.83203125" style="8" customWidth="1"/>
    <col min="13087" max="13087" width="18.6640625" style="8" customWidth="1"/>
    <col min="13088" max="13313" width="12" style="8"/>
    <col min="13314" max="13314" width="17.5" style="8" customWidth="1"/>
    <col min="13315" max="13315" width="7.1640625" style="8" customWidth="1"/>
    <col min="13316" max="13316" width="7.5" style="8" customWidth="1"/>
    <col min="13317" max="13317" width="5.83203125" style="8" customWidth="1"/>
    <col min="13318" max="13318" width="5" style="8" customWidth="1"/>
    <col min="13319" max="13319" width="7.1640625" style="8" customWidth="1"/>
    <col min="13320" max="13320" width="6.6640625" style="8" customWidth="1"/>
    <col min="13321" max="13321" width="7.1640625" style="8" customWidth="1"/>
    <col min="13322" max="13322" width="6.5" style="8" customWidth="1"/>
    <col min="13323" max="13323" width="6.1640625" style="8" customWidth="1"/>
    <col min="13324" max="13325" width="7.83203125" style="8" customWidth="1"/>
    <col min="13326" max="13326" width="8.83203125" style="8" customWidth="1"/>
    <col min="13327" max="13327" width="8" style="8" customWidth="1"/>
    <col min="13328" max="13328" width="16" style="8" customWidth="1"/>
    <col min="13329" max="13329" width="25.33203125" style="8" customWidth="1"/>
    <col min="13330" max="13330" width="15.5" style="8" customWidth="1"/>
    <col min="13331" max="13331" width="21.6640625" style="8" customWidth="1"/>
    <col min="13332" max="13332" width="5.83203125" style="8" customWidth="1"/>
    <col min="13333" max="13333" width="15.1640625" style="8" customWidth="1"/>
    <col min="13334" max="13336" width="13.33203125" style="8" customWidth="1"/>
    <col min="13337" max="13337" width="16.33203125" style="8" customWidth="1"/>
    <col min="13338" max="13340" width="13.33203125" style="8" customWidth="1"/>
    <col min="13341" max="13341" width="20" style="8" customWidth="1"/>
    <col min="13342" max="13342" width="20.83203125" style="8" customWidth="1"/>
    <col min="13343" max="13343" width="18.6640625" style="8" customWidth="1"/>
    <col min="13344" max="13569" width="12" style="8"/>
    <col min="13570" max="13570" width="17.5" style="8" customWidth="1"/>
    <col min="13571" max="13571" width="7.1640625" style="8" customWidth="1"/>
    <col min="13572" max="13572" width="7.5" style="8" customWidth="1"/>
    <col min="13573" max="13573" width="5.83203125" style="8" customWidth="1"/>
    <col min="13574" max="13574" width="5" style="8" customWidth="1"/>
    <col min="13575" max="13575" width="7.1640625" style="8" customWidth="1"/>
    <col min="13576" max="13576" width="6.6640625" style="8" customWidth="1"/>
    <col min="13577" max="13577" width="7.1640625" style="8" customWidth="1"/>
    <col min="13578" max="13578" width="6.5" style="8" customWidth="1"/>
    <col min="13579" max="13579" width="6.1640625" style="8" customWidth="1"/>
    <col min="13580" max="13581" width="7.83203125" style="8" customWidth="1"/>
    <col min="13582" max="13582" width="8.83203125" style="8" customWidth="1"/>
    <col min="13583" max="13583" width="8" style="8" customWidth="1"/>
    <col min="13584" max="13584" width="16" style="8" customWidth="1"/>
    <col min="13585" max="13585" width="25.33203125" style="8" customWidth="1"/>
    <col min="13586" max="13586" width="15.5" style="8" customWidth="1"/>
    <col min="13587" max="13587" width="21.6640625" style="8" customWidth="1"/>
    <col min="13588" max="13588" width="5.83203125" style="8" customWidth="1"/>
    <col min="13589" max="13589" width="15.1640625" style="8" customWidth="1"/>
    <col min="13590" max="13592" width="13.33203125" style="8" customWidth="1"/>
    <col min="13593" max="13593" width="16.33203125" style="8" customWidth="1"/>
    <col min="13594" max="13596" width="13.33203125" style="8" customWidth="1"/>
    <col min="13597" max="13597" width="20" style="8" customWidth="1"/>
    <col min="13598" max="13598" width="20.83203125" style="8" customWidth="1"/>
    <col min="13599" max="13599" width="18.6640625" style="8" customWidth="1"/>
    <col min="13600" max="13825" width="12" style="8"/>
    <col min="13826" max="13826" width="17.5" style="8" customWidth="1"/>
    <col min="13827" max="13827" width="7.1640625" style="8" customWidth="1"/>
    <col min="13828" max="13828" width="7.5" style="8" customWidth="1"/>
    <col min="13829" max="13829" width="5.83203125" style="8" customWidth="1"/>
    <col min="13830" max="13830" width="5" style="8" customWidth="1"/>
    <col min="13831" max="13831" width="7.1640625" style="8" customWidth="1"/>
    <col min="13832" max="13832" width="6.6640625" style="8" customWidth="1"/>
    <col min="13833" max="13833" width="7.1640625" style="8" customWidth="1"/>
    <col min="13834" max="13834" width="6.5" style="8" customWidth="1"/>
    <col min="13835" max="13835" width="6.1640625" style="8" customWidth="1"/>
    <col min="13836" max="13837" width="7.83203125" style="8" customWidth="1"/>
    <col min="13838" max="13838" width="8.83203125" style="8" customWidth="1"/>
    <col min="13839" max="13839" width="8" style="8" customWidth="1"/>
    <col min="13840" max="13840" width="16" style="8" customWidth="1"/>
    <col min="13841" max="13841" width="25.33203125" style="8" customWidth="1"/>
    <col min="13842" max="13842" width="15.5" style="8" customWidth="1"/>
    <col min="13843" max="13843" width="21.6640625" style="8" customWidth="1"/>
    <col min="13844" max="13844" width="5.83203125" style="8" customWidth="1"/>
    <col min="13845" max="13845" width="15.1640625" style="8" customWidth="1"/>
    <col min="13846" max="13848" width="13.33203125" style="8" customWidth="1"/>
    <col min="13849" max="13849" width="16.33203125" style="8" customWidth="1"/>
    <col min="13850" max="13852" width="13.33203125" style="8" customWidth="1"/>
    <col min="13853" max="13853" width="20" style="8" customWidth="1"/>
    <col min="13854" max="13854" width="20.83203125" style="8" customWidth="1"/>
    <col min="13855" max="13855" width="18.6640625" style="8" customWidth="1"/>
    <col min="13856" max="14081" width="12" style="8"/>
    <col min="14082" max="14082" width="17.5" style="8" customWidth="1"/>
    <col min="14083" max="14083" width="7.1640625" style="8" customWidth="1"/>
    <col min="14084" max="14084" width="7.5" style="8" customWidth="1"/>
    <col min="14085" max="14085" width="5.83203125" style="8" customWidth="1"/>
    <col min="14086" max="14086" width="5" style="8" customWidth="1"/>
    <col min="14087" max="14087" width="7.1640625" style="8" customWidth="1"/>
    <col min="14088" max="14088" width="6.6640625" style="8" customWidth="1"/>
    <col min="14089" max="14089" width="7.1640625" style="8" customWidth="1"/>
    <col min="14090" max="14090" width="6.5" style="8" customWidth="1"/>
    <col min="14091" max="14091" width="6.1640625" style="8" customWidth="1"/>
    <col min="14092" max="14093" width="7.83203125" style="8" customWidth="1"/>
    <col min="14094" max="14094" width="8.83203125" style="8" customWidth="1"/>
    <col min="14095" max="14095" width="8" style="8" customWidth="1"/>
    <col min="14096" max="14096" width="16" style="8" customWidth="1"/>
    <col min="14097" max="14097" width="25.33203125" style="8" customWidth="1"/>
    <col min="14098" max="14098" width="15.5" style="8" customWidth="1"/>
    <col min="14099" max="14099" width="21.6640625" style="8" customWidth="1"/>
    <col min="14100" max="14100" width="5.83203125" style="8" customWidth="1"/>
    <col min="14101" max="14101" width="15.1640625" style="8" customWidth="1"/>
    <col min="14102" max="14104" width="13.33203125" style="8" customWidth="1"/>
    <col min="14105" max="14105" width="16.33203125" style="8" customWidth="1"/>
    <col min="14106" max="14108" width="13.33203125" style="8" customWidth="1"/>
    <col min="14109" max="14109" width="20" style="8" customWidth="1"/>
    <col min="14110" max="14110" width="20.83203125" style="8" customWidth="1"/>
    <col min="14111" max="14111" width="18.6640625" style="8" customWidth="1"/>
    <col min="14112" max="14337" width="12" style="8"/>
    <col min="14338" max="14338" width="17.5" style="8" customWidth="1"/>
    <col min="14339" max="14339" width="7.1640625" style="8" customWidth="1"/>
    <col min="14340" max="14340" width="7.5" style="8" customWidth="1"/>
    <col min="14341" max="14341" width="5.83203125" style="8" customWidth="1"/>
    <col min="14342" max="14342" width="5" style="8" customWidth="1"/>
    <col min="14343" max="14343" width="7.1640625" style="8" customWidth="1"/>
    <col min="14344" max="14344" width="6.6640625" style="8" customWidth="1"/>
    <col min="14345" max="14345" width="7.1640625" style="8" customWidth="1"/>
    <col min="14346" max="14346" width="6.5" style="8" customWidth="1"/>
    <col min="14347" max="14347" width="6.1640625" style="8" customWidth="1"/>
    <col min="14348" max="14349" width="7.83203125" style="8" customWidth="1"/>
    <col min="14350" max="14350" width="8.83203125" style="8" customWidth="1"/>
    <col min="14351" max="14351" width="8" style="8" customWidth="1"/>
    <col min="14352" max="14352" width="16" style="8" customWidth="1"/>
    <col min="14353" max="14353" width="25.33203125" style="8" customWidth="1"/>
    <col min="14354" max="14354" width="15.5" style="8" customWidth="1"/>
    <col min="14355" max="14355" width="21.6640625" style="8" customWidth="1"/>
    <col min="14356" max="14356" width="5.83203125" style="8" customWidth="1"/>
    <col min="14357" max="14357" width="15.1640625" style="8" customWidth="1"/>
    <col min="14358" max="14360" width="13.33203125" style="8" customWidth="1"/>
    <col min="14361" max="14361" width="16.33203125" style="8" customWidth="1"/>
    <col min="14362" max="14364" width="13.33203125" style="8" customWidth="1"/>
    <col min="14365" max="14365" width="20" style="8" customWidth="1"/>
    <col min="14366" max="14366" width="20.83203125" style="8" customWidth="1"/>
    <col min="14367" max="14367" width="18.6640625" style="8" customWidth="1"/>
    <col min="14368" max="14593" width="12" style="8"/>
    <col min="14594" max="14594" width="17.5" style="8" customWidth="1"/>
    <col min="14595" max="14595" width="7.1640625" style="8" customWidth="1"/>
    <col min="14596" max="14596" width="7.5" style="8" customWidth="1"/>
    <col min="14597" max="14597" width="5.83203125" style="8" customWidth="1"/>
    <col min="14598" max="14598" width="5" style="8" customWidth="1"/>
    <col min="14599" max="14599" width="7.1640625" style="8" customWidth="1"/>
    <col min="14600" max="14600" width="6.6640625" style="8" customWidth="1"/>
    <col min="14601" max="14601" width="7.1640625" style="8" customWidth="1"/>
    <col min="14602" max="14602" width="6.5" style="8" customWidth="1"/>
    <col min="14603" max="14603" width="6.1640625" style="8" customWidth="1"/>
    <col min="14604" max="14605" width="7.83203125" style="8" customWidth="1"/>
    <col min="14606" max="14606" width="8.83203125" style="8" customWidth="1"/>
    <col min="14607" max="14607" width="8" style="8" customWidth="1"/>
    <col min="14608" max="14608" width="16" style="8" customWidth="1"/>
    <col min="14609" max="14609" width="25.33203125" style="8" customWidth="1"/>
    <col min="14610" max="14610" width="15.5" style="8" customWidth="1"/>
    <col min="14611" max="14611" width="21.6640625" style="8" customWidth="1"/>
    <col min="14612" max="14612" width="5.83203125" style="8" customWidth="1"/>
    <col min="14613" max="14613" width="15.1640625" style="8" customWidth="1"/>
    <col min="14614" max="14616" width="13.33203125" style="8" customWidth="1"/>
    <col min="14617" max="14617" width="16.33203125" style="8" customWidth="1"/>
    <col min="14618" max="14620" width="13.33203125" style="8" customWidth="1"/>
    <col min="14621" max="14621" width="20" style="8" customWidth="1"/>
    <col min="14622" max="14622" width="20.83203125" style="8" customWidth="1"/>
    <col min="14623" max="14623" width="18.6640625" style="8" customWidth="1"/>
    <col min="14624" max="14849" width="12" style="8"/>
    <col min="14850" max="14850" width="17.5" style="8" customWidth="1"/>
    <col min="14851" max="14851" width="7.1640625" style="8" customWidth="1"/>
    <col min="14852" max="14852" width="7.5" style="8" customWidth="1"/>
    <col min="14853" max="14853" width="5.83203125" style="8" customWidth="1"/>
    <col min="14854" max="14854" width="5" style="8" customWidth="1"/>
    <col min="14855" max="14855" width="7.1640625" style="8" customWidth="1"/>
    <col min="14856" max="14856" width="6.6640625" style="8" customWidth="1"/>
    <col min="14857" max="14857" width="7.1640625" style="8" customWidth="1"/>
    <col min="14858" max="14858" width="6.5" style="8" customWidth="1"/>
    <col min="14859" max="14859" width="6.1640625" style="8" customWidth="1"/>
    <col min="14860" max="14861" width="7.83203125" style="8" customWidth="1"/>
    <col min="14862" max="14862" width="8.83203125" style="8" customWidth="1"/>
    <col min="14863" max="14863" width="8" style="8" customWidth="1"/>
    <col min="14864" max="14864" width="16" style="8" customWidth="1"/>
    <col min="14865" max="14865" width="25.33203125" style="8" customWidth="1"/>
    <col min="14866" max="14866" width="15.5" style="8" customWidth="1"/>
    <col min="14867" max="14867" width="21.6640625" style="8" customWidth="1"/>
    <col min="14868" max="14868" width="5.83203125" style="8" customWidth="1"/>
    <col min="14869" max="14869" width="15.1640625" style="8" customWidth="1"/>
    <col min="14870" max="14872" width="13.33203125" style="8" customWidth="1"/>
    <col min="14873" max="14873" width="16.33203125" style="8" customWidth="1"/>
    <col min="14874" max="14876" width="13.33203125" style="8" customWidth="1"/>
    <col min="14877" max="14877" width="20" style="8" customWidth="1"/>
    <col min="14878" max="14878" width="20.83203125" style="8" customWidth="1"/>
    <col min="14879" max="14879" width="18.6640625" style="8" customWidth="1"/>
    <col min="14880" max="15105" width="12" style="8"/>
    <col min="15106" max="15106" width="17.5" style="8" customWidth="1"/>
    <col min="15107" max="15107" width="7.1640625" style="8" customWidth="1"/>
    <col min="15108" max="15108" width="7.5" style="8" customWidth="1"/>
    <col min="15109" max="15109" width="5.83203125" style="8" customWidth="1"/>
    <col min="15110" max="15110" width="5" style="8" customWidth="1"/>
    <col min="15111" max="15111" width="7.1640625" style="8" customWidth="1"/>
    <col min="15112" max="15112" width="6.6640625" style="8" customWidth="1"/>
    <col min="15113" max="15113" width="7.1640625" style="8" customWidth="1"/>
    <col min="15114" max="15114" width="6.5" style="8" customWidth="1"/>
    <col min="15115" max="15115" width="6.1640625" style="8" customWidth="1"/>
    <col min="15116" max="15117" width="7.83203125" style="8" customWidth="1"/>
    <col min="15118" max="15118" width="8.83203125" style="8" customWidth="1"/>
    <col min="15119" max="15119" width="8" style="8" customWidth="1"/>
    <col min="15120" max="15120" width="16" style="8" customWidth="1"/>
    <col min="15121" max="15121" width="25.33203125" style="8" customWidth="1"/>
    <col min="15122" max="15122" width="15.5" style="8" customWidth="1"/>
    <col min="15123" max="15123" width="21.6640625" style="8" customWidth="1"/>
    <col min="15124" max="15124" width="5.83203125" style="8" customWidth="1"/>
    <col min="15125" max="15125" width="15.1640625" style="8" customWidth="1"/>
    <col min="15126" max="15128" width="13.33203125" style="8" customWidth="1"/>
    <col min="15129" max="15129" width="16.33203125" style="8" customWidth="1"/>
    <col min="15130" max="15132" width="13.33203125" style="8" customWidth="1"/>
    <col min="15133" max="15133" width="20" style="8" customWidth="1"/>
    <col min="15134" max="15134" width="20.83203125" style="8" customWidth="1"/>
    <col min="15135" max="15135" width="18.6640625" style="8" customWidth="1"/>
    <col min="15136" max="15361" width="12" style="8"/>
    <col min="15362" max="15362" width="17.5" style="8" customWidth="1"/>
    <col min="15363" max="15363" width="7.1640625" style="8" customWidth="1"/>
    <col min="15364" max="15364" width="7.5" style="8" customWidth="1"/>
    <col min="15365" max="15365" width="5.83203125" style="8" customWidth="1"/>
    <col min="15366" max="15366" width="5" style="8" customWidth="1"/>
    <col min="15367" max="15367" width="7.1640625" style="8" customWidth="1"/>
    <col min="15368" max="15368" width="6.6640625" style="8" customWidth="1"/>
    <col min="15369" max="15369" width="7.1640625" style="8" customWidth="1"/>
    <col min="15370" max="15370" width="6.5" style="8" customWidth="1"/>
    <col min="15371" max="15371" width="6.1640625" style="8" customWidth="1"/>
    <col min="15372" max="15373" width="7.83203125" style="8" customWidth="1"/>
    <col min="15374" max="15374" width="8.83203125" style="8" customWidth="1"/>
    <col min="15375" max="15375" width="8" style="8" customWidth="1"/>
    <col min="15376" max="15376" width="16" style="8" customWidth="1"/>
    <col min="15377" max="15377" width="25.33203125" style="8" customWidth="1"/>
    <col min="15378" max="15378" width="15.5" style="8" customWidth="1"/>
    <col min="15379" max="15379" width="21.6640625" style="8" customWidth="1"/>
    <col min="15380" max="15380" width="5.83203125" style="8" customWidth="1"/>
    <col min="15381" max="15381" width="15.1640625" style="8" customWidth="1"/>
    <col min="15382" max="15384" width="13.33203125" style="8" customWidth="1"/>
    <col min="15385" max="15385" width="16.33203125" style="8" customWidth="1"/>
    <col min="15386" max="15388" width="13.33203125" style="8" customWidth="1"/>
    <col min="15389" max="15389" width="20" style="8" customWidth="1"/>
    <col min="15390" max="15390" width="20.83203125" style="8" customWidth="1"/>
    <col min="15391" max="15391" width="18.6640625" style="8" customWidth="1"/>
    <col min="15392" max="15617" width="12" style="8"/>
    <col min="15618" max="15618" width="17.5" style="8" customWidth="1"/>
    <col min="15619" max="15619" width="7.1640625" style="8" customWidth="1"/>
    <col min="15620" max="15620" width="7.5" style="8" customWidth="1"/>
    <col min="15621" max="15621" width="5.83203125" style="8" customWidth="1"/>
    <col min="15622" max="15622" width="5" style="8" customWidth="1"/>
    <col min="15623" max="15623" width="7.1640625" style="8" customWidth="1"/>
    <col min="15624" max="15624" width="6.6640625" style="8" customWidth="1"/>
    <col min="15625" max="15625" width="7.1640625" style="8" customWidth="1"/>
    <col min="15626" max="15626" width="6.5" style="8" customWidth="1"/>
    <col min="15627" max="15627" width="6.1640625" style="8" customWidth="1"/>
    <col min="15628" max="15629" width="7.83203125" style="8" customWidth="1"/>
    <col min="15630" max="15630" width="8.83203125" style="8" customWidth="1"/>
    <col min="15631" max="15631" width="8" style="8" customWidth="1"/>
    <col min="15632" max="15632" width="16" style="8" customWidth="1"/>
    <col min="15633" max="15633" width="25.33203125" style="8" customWidth="1"/>
    <col min="15634" max="15634" width="15.5" style="8" customWidth="1"/>
    <col min="15635" max="15635" width="21.6640625" style="8" customWidth="1"/>
    <col min="15636" max="15636" width="5.83203125" style="8" customWidth="1"/>
    <col min="15637" max="15637" width="15.1640625" style="8" customWidth="1"/>
    <col min="15638" max="15640" width="13.33203125" style="8" customWidth="1"/>
    <col min="15641" max="15641" width="16.33203125" style="8" customWidth="1"/>
    <col min="15642" max="15644" width="13.33203125" style="8" customWidth="1"/>
    <col min="15645" max="15645" width="20" style="8" customWidth="1"/>
    <col min="15646" max="15646" width="20.83203125" style="8" customWidth="1"/>
    <col min="15647" max="15647" width="18.6640625" style="8" customWidth="1"/>
    <col min="15648" max="15873" width="12" style="8"/>
    <col min="15874" max="15874" width="17.5" style="8" customWidth="1"/>
    <col min="15875" max="15875" width="7.1640625" style="8" customWidth="1"/>
    <col min="15876" max="15876" width="7.5" style="8" customWidth="1"/>
    <col min="15877" max="15877" width="5.83203125" style="8" customWidth="1"/>
    <col min="15878" max="15878" width="5" style="8" customWidth="1"/>
    <col min="15879" max="15879" width="7.1640625" style="8" customWidth="1"/>
    <col min="15880" max="15880" width="6.6640625" style="8" customWidth="1"/>
    <col min="15881" max="15881" width="7.1640625" style="8" customWidth="1"/>
    <col min="15882" max="15882" width="6.5" style="8" customWidth="1"/>
    <col min="15883" max="15883" width="6.1640625" style="8" customWidth="1"/>
    <col min="15884" max="15885" width="7.83203125" style="8" customWidth="1"/>
    <col min="15886" max="15886" width="8.83203125" style="8" customWidth="1"/>
    <col min="15887" max="15887" width="8" style="8" customWidth="1"/>
    <col min="15888" max="15888" width="16" style="8" customWidth="1"/>
    <col min="15889" max="15889" width="25.33203125" style="8" customWidth="1"/>
    <col min="15890" max="15890" width="15.5" style="8" customWidth="1"/>
    <col min="15891" max="15891" width="21.6640625" style="8" customWidth="1"/>
    <col min="15892" max="15892" width="5.83203125" style="8" customWidth="1"/>
    <col min="15893" max="15893" width="15.1640625" style="8" customWidth="1"/>
    <col min="15894" max="15896" width="13.33203125" style="8" customWidth="1"/>
    <col min="15897" max="15897" width="16.33203125" style="8" customWidth="1"/>
    <col min="15898" max="15900" width="13.33203125" style="8" customWidth="1"/>
    <col min="15901" max="15901" width="20" style="8" customWidth="1"/>
    <col min="15902" max="15902" width="20.83203125" style="8" customWidth="1"/>
    <col min="15903" max="15903" width="18.6640625" style="8" customWidth="1"/>
    <col min="15904" max="16129" width="12" style="8"/>
    <col min="16130" max="16130" width="17.5" style="8" customWidth="1"/>
    <col min="16131" max="16131" width="7.1640625" style="8" customWidth="1"/>
    <col min="16132" max="16132" width="7.5" style="8" customWidth="1"/>
    <col min="16133" max="16133" width="5.83203125" style="8" customWidth="1"/>
    <col min="16134" max="16134" width="5" style="8" customWidth="1"/>
    <col min="16135" max="16135" width="7.1640625" style="8" customWidth="1"/>
    <col min="16136" max="16136" width="6.6640625" style="8" customWidth="1"/>
    <col min="16137" max="16137" width="7.1640625" style="8" customWidth="1"/>
    <col min="16138" max="16138" width="6.5" style="8" customWidth="1"/>
    <col min="16139" max="16139" width="6.1640625" style="8" customWidth="1"/>
    <col min="16140" max="16141" width="7.83203125" style="8" customWidth="1"/>
    <col min="16142" max="16142" width="8.83203125" style="8" customWidth="1"/>
    <col min="16143" max="16143" width="8" style="8" customWidth="1"/>
    <col min="16144" max="16144" width="16" style="8" customWidth="1"/>
    <col min="16145" max="16145" width="25.33203125" style="8" customWidth="1"/>
    <col min="16146" max="16146" width="15.5" style="8" customWidth="1"/>
    <col min="16147" max="16147" width="21.6640625" style="8" customWidth="1"/>
    <col min="16148" max="16148" width="5.83203125" style="8" customWidth="1"/>
    <col min="16149" max="16149" width="15.1640625" style="8" customWidth="1"/>
    <col min="16150" max="16152" width="13.33203125" style="8" customWidth="1"/>
    <col min="16153" max="16153" width="16.33203125" style="8" customWidth="1"/>
    <col min="16154" max="16156" width="13.33203125" style="8" customWidth="1"/>
    <col min="16157" max="16157" width="20" style="8" customWidth="1"/>
    <col min="16158" max="16158" width="20.83203125" style="8" customWidth="1"/>
    <col min="16159" max="16159" width="18.6640625" style="8" customWidth="1"/>
    <col min="16160" max="16384" width="12" style="8"/>
  </cols>
  <sheetData>
    <row r="4" spans="1:19">
      <c r="A4" s="592"/>
      <c r="B4" s="593"/>
      <c r="C4" s="593"/>
      <c r="D4" s="593"/>
      <c r="E4" s="593"/>
      <c r="F4" s="593"/>
      <c r="G4" s="593"/>
      <c r="H4" s="593"/>
      <c r="I4" s="593"/>
      <c r="J4" s="593"/>
      <c r="K4" s="593"/>
      <c r="L4" s="593"/>
      <c r="M4" s="593"/>
      <c r="N4" s="593"/>
      <c r="O4" s="593"/>
      <c r="P4" s="593"/>
      <c r="Q4" s="593"/>
      <c r="R4" s="593"/>
      <c r="S4" s="593"/>
    </row>
    <row r="5" spans="1:19">
      <c r="A5" s="593"/>
      <c r="B5" s="593"/>
      <c r="C5" s="593"/>
      <c r="D5" s="593"/>
      <c r="E5" s="593"/>
      <c r="F5" s="593"/>
      <c r="G5" s="593"/>
      <c r="H5" s="593"/>
      <c r="I5" s="593"/>
      <c r="J5" s="593"/>
      <c r="K5" s="593"/>
      <c r="L5" s="593"/>
      <c r="M5" s="593"/>
      <c r="N5" s="593"/>
      <c r="O5" s="593"/>
      <c r="P5" s="593"/>
      <c r="Q5" s="593"/>
      <c r="R5" s="593"/>
      <c r="S5" s="593"/>
    </row>
    <row r="6" spans="1:19" ht="23.25" customHeight="1">
      <c r="A6" s="593"/>
      <c r="B6" s="593"/>
      <c r="C6" s="593"/>
      <c r="D6" s="593"/>
      <c r="E6" s="593"/>
      <c r="F6" s="593"/>
      <c r="G6" s="593"/>
      <c r="H6" s="593"/>
      <c r="I6" s="593"/>
      <c r="J6" s="593"/>
      <c r="K6" s="593"/>
      <c r="L6" s="593"/>
      <c r="M6" s="593"/>
      <c r="N6" s="593"/>
      <c r="O6" s="593"/>
      <c r="P6" s="593"/>
      <c r="Q6" s="593"/>
      <c r="R6" s="593"/>
      <c r="S6" s="593"/>
    </row>
    <row r="7" spans="1:19" ht="18.75">
      <c r="A7" s="572"/>
      <c r="B7" s="572"/>
      <c r="C7" s="572"/>
      <c r="D7" s="572"/>
      <c r="E7" s="572"/>
      <c r="F7" s="572"/>
      <c r="G7" s="572"/>
      <c r="H7" s="572"/>
      <c r="I7" s="572"/>
      <c r="J7" s="572"/>
      <c r="K7" s="572"/>
      <c r="L7" s="572"/>
      <c r="M7" s="572"/>
      <c r="N7" s="572"/>
      <c r="O7" s="572"/>
      <c r="P7" s="572"/>
      <c r="Q7" s="572"/>
      <c r="R7" s="572"/>
      <c r="S7" s="572"/>
    </row>
    <row r="8" spans="1:19">
      <c r="A8" s="573" t="s">
        <v>60</v>
      </c>
      <c r="B8" s="573"/>
      <c r="C8" s="573"/>
      <c r="D8" s="573"/>
      <c r="E8" s="573"/>
      <c r="F8" s="573"/>
      <c r="G8" s="573"/>
      <c r="H8" s="573"/>
      <c r="I8" s="573"/>
      <c r="J8" s="573"/>
      <c r="K8" s="573"/>
      <c r="L8" s="573"/>
      <c r="M8" s="573"/>
      <c r="N8" s="573"/>
      <c r="O8" s="573"/>
      <c r="P8" s="573"/>
      <c r="Q8" s="573"/>
      <c r="R8" s="573"/>
      <c r="S8" s="573"/>
    </row>
    <row r="9" spans="1:19">
      <c r="A9" s="574" t="s">
        <v>61</v>
      </c>
      <c r="B9" s="574"/>
      <c r="C9" s="574"/>
      <c r="D9" s="574"/>
      <c r="E9" s="574"/>
      <c r="F9" s="574"/>
      <c r="G9" s="574"/>
      <c r="H9" s="574"/>
      <c r="I9" s="574"/>
      <c r="J9" s="574"/>
      <c r="K9" s="574"/>
      <c r="L9" s="574"/>
      <c r="M9" s="574"/>
      <c r="N9" s="574"/>
      <c r="O9" s="574"/>
      <c r="P9" s="574"/>
      <c r="Q9" s="574"/>
      <c r="R9" s="574"/>
      <c r="S9" s="574"/>
    </row>
    <row r="10" spans="1:19" ht="15.75" customHeight="1">
      <c r="A10" s="570" t="s">
        <v>599</v>
      </c>
      <c r="B10" s="571"/>
      <c r="C10" s="571"/>
      <c r="D10" s="571"/>
      <c r="E10" s="571"/>
      <c r="F10" s="571"/>
      <c r="G10" s="571"/>
      <c r="H10" s="571"/>
      <c r="I10" s="571"/>
      <c r="J10" s="571"/>
      <c r="K10" s="571"/>
      <c r="L10" s="571"/>
      <c r="M10" s="571"/>
      <c r="N10" s="571"/>
      <c r="O10" s="571"/>
      <c r="P10" s="571"/>
      <c r="Q10" s="571"/>
      <c r="R10" s="571"/>
      <c r="S10" s="571"/>
    </row>
    <row r="11" spans="1:19" ht="136.5" customHeight="1">
      <c r="A11" s="575" t="s">
        <v>1059</v>
      </c>
      <c r="B11" s="576"/>
      <c r="C11" s="576"/>
      <c r="D11" s="576"/>
      <c r="E11" s="576"/>
      <c r="F11" s="576"/>
      <c r="G11" s="576"/>
      <c r="H11" s="576"/>
      <c r="I11" s="576"/>
      <c r="J11" s="576"/>
      <c r="K11" s="576"/>
      <c r="L11" s="576"/>
      <c r="M11" s="576"/>
      <c r="N11" s="576"/>
      <c r="O11" s="576"/>
      <c r="P11" s="576"/>
      <c r="Q11" s="576"/>
      <c r="R11" s="576"/>
      <c r="S11" s="576"/>
    </row>
    <row r="12" spans="1:19" ht="17.25" customHeight="1">
      <c r="A12" s="585" t="s">
        <v>62</v>
      </c>
      <c r="B12" s="582" t="s">
        <v>63</v>
      </c>
      <c r="C12" s="582"/>
      <c r="D12" s="582"/>
      <c r="E12" s="582"/>
      <c r="F12" s="582"/>
      <c r="G12" s="582"/>
      <c r="H12" s="582"/>
      <c r="I12" s="582"/>
      <c r="J12" s="582"/>
      <c r="K12" s="582"/>
      <c r="L12" s="582"/>
      <c r="M12" s="586" t="s">
        <v>15</v>
      </c>
      <c r="N12" s="586"/>
      <c r="O12" s="587"/>
      <c r="P12" s="577" t="s">
        <v>64</v>
      </c>
      <c r="Q12" s="579" t="s">
        <v>65</v>
      </c>
      <c r="R12" s="580"/>
      <c r="S12" s="581"/>
    </row>
    <row r="13" spans="1:19" ht="16.5" customHeight="1">
      <c r="A13" s="585"/>
      <c r="B13" s="582" t="s">
        <v>38</v>
      </c>
      <c r="C13" s="582"/>
      <c r="D13" s="582"/>
      <c r="E13" s="582"/>
      <c r="F13" s="582"/>
      <c r="G13" s="582"/>
      <c r="H13" s="582" t="s">
        <v>66</v>
      </c>
      <c r="I13" s="582"/>
      <c r="J13" s="582"/>
      <c r="K13" s="582"/>
      <c r="L13" s="582"/>
      <c r="M13" s="588"/>
      <c r="N13" s="588"/>
      <c r="O13" s="589"/>
      <c r="P13" s="577"/>
      <c r="Q13" s="579"/>
      <c r="R13" s="580"/>
      <c r="S13" s="581"/>
    </row>
    <row r="14" spans="1:19" ht="15.75" customHeight="1">
      <c r="A14" s="585"/>
      <c r="B14" s="582" t="s">
        <v>67</v>
      </c>
      <c r="C14" s="582"/>
      <c r="D14" s="582"/>
      <c r="E14" s="582"/>
      <c r="F14" s="582" t="s">
        <v>68</v>
      </c>
      <c r="G14" s="582"/>
      <c r="H14" s="582" t="s">
        <v>69</v>
      </c>
      <c r="I14" s="582"/>
      <c r="J14" s="582" t="s">
        <v>70</v>
      </c>
      <c r="K14" s="582"/>
      <c r="L14" s="582" t="s">
        <v>142</v>
      </c>
      <c r="M14" s="590"/>
      <c r="N14" s="590"/>
      <c r="O14" s="591"/>
      <c r="P14" s="577"/>
      <c r="Q14" s="579"/>
      <c r="R14" s="580"/>
      <c r="S14" s="581"/>
    </row>
    <row r="15" spans="1:19" ht="16.5" customHeight="1">
      <c r="A15" s="585"/>
      <c r="B15" s="582" t="s">
        <v>71</v>
      </c>
      <c r="C15" s="582"/>
      <c r="D15" s="582" t="s">
        <v>72</v>
      </c>
      <c r="E15" s="582"/>
      <c r="F15" s="582"/>
      <c r="G15" s="582"/>
      <c r="H15" s="582"/>
      <c r="I15" s="582"/>
      <c r="J15" s="582"/>
      <c r="K15" s="582"/>
      <c r="L15" s="582"/>
      <c r="M15" s="600" t="s">
        <v>43</v>
      </c>
      <c r="N15" s="598" t="s">
        <v>42</v>
      </c>
      <c r="O15" s="596" t="s">
        <v>15</v>
      </c>
      <c r="P15" s="577"/>
      <c r="Q15" s="579"/>
      <c r="R15" s="580"/>
      <c r="S15" s="581"/>
    </row>
    <row r="16" spans="1:19" ht="19.5" customHeight="1" thickBot="1">
      <c r="A16" s="578"/>
      <c r="B16" s="53" t="s">
        <v>43</v>
      </c>
      <c r="C16" s="54" t="s">
        <v>42</v>
      </c>
      <c r="D16" s="54" t="s">
        <v>43</v>
      </c>
      <c r="E16" s="54" t="s">
        <v>42</v>
      </c>
      <c r="F16" s="54" t="s">
        <v>43</v>
      </c>
      <c r="G16" s="54" t="s">
        <v>42</v>
      </c>
      <c r="H16" s="54" t="s">
        <v>43</v>
      </c>
      <c r="I16" s="54" t="s">
        <v>42</v>
      </c>
      <c r="J16" s="54" t="s">
        <v>43</v>
      </c>
      <c r="K16" s="55" t="s">
        <v>42</v>
      </c>
      <c r="L16" s="54" t="s">
        <v>141</v>
      </c>
      <c r="M16" s="601"/>
      <c r="N16" s="599"/>
      <c r="O16" s="597"/>
      <c r="P16" s="578"/>
      <c r="Q16" s="56" t="s">
        <v>73</v>
      </c>
      <c r="R16" s="57" t="s">
        <v>113</v>
      </c>
      <c r="S16" s="58" t="s">
        <v>114</v>
      </c>
    </row>
    <row r="17" spans="1:31" ht="14.25" customHeight="1">
      <c r="A17" s="62" t="s">
        <v>74</v>
      </c>
      <c r="B17" s="83"/>
      <c r="C17" s="84"/>
      <c r="D17" s="84"/>
      <c r="E17" s="84"/>
      <c r="F17" s="84"/>
      <c r="G17" s="84"/>
      <c r="H17" s="84"/>
      <c r="I17" s="84"/>
      <c r="J17" s="84"/>
      <c r="K17" s="85"/>
      <c r="L17" s="84"/>
      <c r="M17" s="86">
        <f>B17+D17+F17+H17+J17+L17</f>
        <v>0</v>
      </c>
      <c r="N17" s="87">
        <f>K17+I17+G17+E17+C17+M17</f>
        <v>0</v>
      </c>
      <c r="O17" s="88">
        <f>M17+N17+L17</f>
        <v>0</v>
      </c>
      <c r="P17" s="89"/>
      <c r="Q17" s="63" t="s">
        <v>75</v>
      </c>
      <c r="R17" s="64"/>
      <c r="S17" s="65"/>
    </row>
    <row r="18" spans="1:31" ht="17.25" customHeight="1">
      <c r="A18" s="62" t="s">
        <v>76</v>
      </c>
      <c r="B18" s="90"/>
      <c r="C18" s="91"/>
      <c r="D18" s="91"/>
      <c r="E18" s="91"/>
      <c r="F18" s="91"/>
      <c r="G18" s="91"/>
      <c r="H18" s="91"/>
      <c r="I18" s="91"/>
      <c r="J18" s="91"/>
      <c r="K18" s="92"/>
      <c r="L18" s="91"/>
      <c r="M18" s="86">
        <f t="shared" ref="M18:M28" si="0">B18+D18+F18+H18+J18</f>
        <v>0</v>
      </c>
      <c r="N18" s="87">
        <f t="shared" ref="N18:N28" si="1">K18+I18+G18+E18+C18</f>
        <v>0</v>
      </c>
      <c r="O18" s="88">
        <f t="shared" ref="O18:O28" si="2">M18+N18+L18</f>
        <v>0</v>
      </c>
      <c r="P18" s="89"/>
      <c r="Q18" s="66" t="s">
        <v>78</v>
      </c>
      <c r="R18" s="64"/>
      <c r="S18" s="65"/>
    </row>
    <row r="19" spans="1:31" ht="15.75" customHeight="1">
      <c r="A19" s="62" t="s">
        <v>77</v>
      </c>
      <c r="B19" s="90"/>
      <c r="C19" s="91"/>
      <c r="D19" s="91"/>
      <c r="E19" s="91"/>
      <c r="F19" s="91"/>
      <c r="G19" s="91"/>
      <c r="H19" s="91"/>
      <c r="I19" s="91"/>
      <c r="J19" s="91"/>
      <c r="K19" s="92"/>
      <c r="L19" s="91"/>
      <c r="M19" s="86">
        <f t="shared" si="0"/>
        <v>0</v>
      </c>
      <c r="N19" s="87">
        <f t="shared" si="1"/>
        <v>0</v>
      </c>
      <c r="O19" s="88">
        <f t="shared" si="2"/>
        <v>0</v>
      </c>
      <c r="P19" s="89"/>
      <c r="Q19" s="66" t="s">
        <v>86</v>
      </c>
      <c r="R19" s="64"/>
      <c r="S19" s="65"/>
    </row>
    <row r="20" spans="1:31">
      <c r="A20" s="62" t="s">
        <v>119</v>
      </c>
      <c r="B20" s="90"/>
      <c r="C20" s="91"/>
      <c r="D20" s="91"/>
      <c r="E20" s="91"/>
      <c r="F20" s="91"/>
      <c r="G20" s="91"/>
      <c r="H20" s="91"/>
      <c r="I20" s="91"/>
      <c r="J20" s="91"/>
      <c r="K20" s="92"/>
      <c r="L20" s="91"/>
      <c r="M20" s="86">
        <f t="shared" si="0"/>
        <v>0</v>
      </c>
      <c r="N20" s="87">
        <f t="shared" si="1"/>
        <v>0</v>
      </c>
      <c r="O20" s="88">
        <f t="shared" si="2"/>
        <v>0</v>
      </c>
      <c r="P20" s="89"/>
      <c r="Q20" s="66" t="s">
        <v>79</v>
      </c>
      <c r="R20" s="64"/>
      <c r="S20" s="65"/>
      <c r="AE20" s="72"/>
    </row>
    <row r="21" spans="1:31" ht="30">
      <c r="A21" s="62" t="s">
        <v>80</v>
      </c>
      <c r="B21" s="90"/>
      <c r="C21" s="91"/>
      <c r="D21" s="91"/>
      <c r="E21" s="91"/>
      <c r="F21" s="91"/>
      <c r="G21" s="91"/>
      <c r="H21" s="91"/>
      <c r="I21" s="91"/>
      <c r="J21" s="91"/>
      <c r="K21" s="92"/>
      <c r="L21" s="91"/>
      <c r="M21" s="86">
        <f t="shared" si="0"/>
        <v>0</v>
      </c>
      <c r="N21" s="87">
        <f t="shared" si="1"/>
        <v>0</v>
      </c>
      <c r="O21" s="88">
        <f t="shared" si="2"/>
        <v>0</v>
      </c>
      <c r="P21" s="89"/>
      <c r="Q21" s="153" t="s">
        <v>538</v>
      </c>
      <c r="R21" s="64"/>
      <c r="S21" s="65">
        <v>220</v>
      </c>
      <c r="AE21" s="72"/>
    </row>
    <row r="22" spans="1:31">
      <c r="A22" s="62" t="s">
        <v>81</v>
      </c>
      <c r="B22" s="93"/>
      <c r="C22" s="94"/>
      <c r="D22" s="94"/>
      <c r="E22" s="94"/>
      <c r="F22" s="94"/>
      <c r="G22" s="94"/>
      <c r="H22" s="94"/>
      <c r="I22" s="94"/>
      <c r="J22" s="94"/>
      <c r="K22" s="95"/>
      <c r="L22" s="94"/>
      <c r="M22" s="86">
        <f t="shared" si="0"/>
        <v>0</v>
      </c>
      <c r="N22" s="87">
        <f t="shared" si="1"/>
        <v>0</v>
      </c>
      <c r="O22" s="88">
        <f t="shared" si="2"/>
        <v>0</v>
      </c>
      <c r="P22" s="96"/>
      <c r="Q22" s="66"/>
      <c r="R22" s="64"/>
      <c r="S22" s="65"/>
      <c r="AE22" s="72"/>
    </row>
    <row r="23" spans="1:31">
      <c r="A23" s="62" t="s">
        <v>82</v>
      </c>
      <c r="B23" s="90"/>
      <c r="C23" s="91"/>
      <c r="D23" s="91"/>
      <c r="E23" s="91"/>
      <c r="F23" s="91"/>
      <c r="G23" s="91"/>
      <c r="H23" s="91"/>
      <c r="I23" s="91"/>
      <c r="J23" s="91"/>
      <c r="K23" s="92"/>
      <c r="L23" s="91"/>
      <c r="M23" s="86">
        <f t="shared" si="0"/>
        <v>0</v>
      </c>
      <c r="N23" s="87">
        <f t="shared" si="1"/>
        <v>0</v>
      </c>
      <c r="O23" s="88">
        <f t="shared" si="2"/>
        <v>0</v>
      </c>
      <c r="P23" s="89"/>
      <c r="Q23" s="67"/>
      <c r="R23" s="68"/>
      <c r="S23" s="65"/>
    </row>
    <row r="24" spans="1:31">
      <c r="A24" s="62" t="s">
        <v>143</v>
      </c>
      <c r="B24" s="93"/>
      <c r="C24" s="94"/>
      <c r="D24" s="94"/>
      <c r="E24" s="94"/>
      <c r="F24" s="94"/>
      <c r="G24" s="94"/>
      <c r="H24" s="94"/>
      <c r="I24" s="94"/>
      <c r="J24" s="94"/>
      <c r="K24" s="95"/>
      <c r="L24" s="94"/>
      <c r="M24" s="86">
        <f t="shared" si="0"/>
        <v>0</v>
      </c>
      <c r="N24" s="87">
        <f t="shared" si="1"/>
        <v>0</v>
      </c>
      <c r="O24" s="88">
        <f t="shared" si="2"/>
        <v>0</v>
      </c>
      <c r="P24" s="97"/>
      <c r="Q24" s="67"/>
      <c r="R24" s="68"/>
      <c r="S24" s="65"/>
    </row>
    <row r="25" spans="1:31">
      <c r="A25" s="62" t="s">
        <v>83</v>
      </c>
      <c r="B25" s="98"/>
      <c r="C25" s="99"/>
      <c r="D25" s="99"/>
      <c r="E25" s="99"/>
      <c r="F25" s="99"/>
      <c r="G25" s="99"/>
      <c r="H25" s="99"/>
      <c r="I25" s="99"/>
      <c r="J25" s="99"/>
      <c r="K25" s="100"/>
      <c r="L25" s="99"/>
      <c r="M25" s="86">
        <f t="shared" si="0"/>
        <v>0</v>
      </c>
      <c r="N25" s="87">
        <f t="shared" si="1"/>
        <v>0</v>
      </c>
      <c r="O25" s="88">
        <f t="shared" si="2"/>
        <v>0</v>
      </c>
      <c r="P25" s="101"/>
      <c r="Q25" s="67"/>
      <c r="R25" s="68"/>
      <c r="S25" s="65"/>
    </row>
    <row r="26" spans="1:31" ht="17.25" customHeight="1">
      <c r="A26" s="62" t="s">
        <v>537</v>
      </c>
      <c r="B26" s="90"/>
      <c r="C26" s="91">
        <v>2</v>
      </c>
      <c r="D26" s="91"/>
      <c r="E26" s="91"/>
      <c r="F26" s="91"/>
      <c r="G26" s="91"/>
      <c r="H26" s="91"/>
      <c r="I26" s="91"/>
      <c r="J26" s="91"/>
      <c r="K26" s="92"/>
      <c r="L26" s="91"/>
      <c r="M26" s="86">
        <f t="shared" si="0"/>
        <v>0</v>
      </c>
      <c r="N26" s="87">
        <f t="shared" si="1"/>
        <v>2</v>
      </c>
      <c r="O26" s="88">
        <f t="shared" si="2"/>
        <v>2</v>
      </c>
      <c r="P26" s="89">
        <f>5+3</f>
        <v>8</v>
      </c>
      <c r="Q26" s="67"/>
      <c r="R26" s="68"/>
      <c r="S26" s="65"/>
    </row>
    <row r="27" spans="1:31">
      <c r="A27" s="62" t="s">
        <v>84</v>
      </c>
      <c r="B27" s="102"/>
      <c r="C27" s="103"/>
      <c r="D27" s="103"/>
      <c r="E27" s="103"/>
      <c r="F27" s="103"/>
      <c r="G27" s="103"/>
      <c r="H27" s="103"/>
      <c r="I27" s="103"/>
      <c r="J27" s="103"/>
      <c r="K27" s="104"/>
      <c r="L27" s="103"/>
      <c r="M27" s="86">
        <f t="shared" si="0"/>
        <v>0</v>
      </c>
      <c r="N27" s="87">
        <f t="shared" si="1"/>
        <v>0</v>
      </c>
      <c r="O27" s="88">
        <f t="shared" si="2"/>
        <v>0</v>
      </c>
      <c r="P27" s="105"/>
      <c r="Q27" s="67"/>
      <c r="R27" s="68"/>
      <c r="S27" s="65"/>
    </row>
    <row r="28" spans="1:31" s="121" customFormat="1" ht="27" thickBot="1">
      <c r="A28" s="110" t="s">
        <v>173</v>
      </c>
      <c r="B28" s="111"/>
      <c r="C28" s="112"/>
      <c r="D28" s="112"/>
      <c r="E28" s="112"/>
      <c r="F28" s="112"/>
      <c r="G28" s="112"/>
      <c r="H28" s="112"/>
      <c r="I28" s="112"/>
      <c r="J28" s="112"/>
      <c r="K28" s="113"/>
      <c r="L28" s="112">
        <f>440+21+145+153</f>
        <v>759</v>
      </c>
      <c r="M28" s="114">
        <f t="shared" si="0"/>
        <v>0</v>
      </c>
      <c r="N28" s="115">
        <f t="shared" si="1"/>
        <v>0</v>
      </c>
      <c r="O28" s="116">
        <f t="shared" si="2"/>
        <v>759</v>
      </c>
      <c r="P28" s="117"/>
      <c r="Q28" s="118"/>
      <c r="R28" s="119"/>
      <c r="S28" s="120"/>
    </row>
    <row r="29" spans="1:31" ht="15.75" thickBot="1">
      <c r="A29" s="59" t="s">
        <v>87</v>
      </c>
      <c r="B29" s="106">
        <f t="shared" ref="B29:O29" si="3">SUM(B17:B28)</f>
        <v>0</v>
      </c>
      <c r="C29" s="106">
        <f t="shared" si="3"/>
        <v>2</v>
      </c>
      <c r="D29" s="106">
        <f t="shared" si="3"/>
        <v>0</v>
      </c>
      <c r="E29" s="106">
        <f>SUM(E17:E28)</f>
        <v>0</v>
      </c>
      <c r="F29" s="106">
        <f t="shared" si="3"/>
        <v>0</v>
      </c>
      <c r="G29" s="106">
        <f t="shared" si="3"/>
        <v>0</v>
      </c>
      <c r="H29" s="106">
        <f t="shared" si="3"/>
        <v>0</v>
      </c>
      <c r="I29" s="106">
        <f t="shared" si="3"/>
        <v>0</v>
      </c>
      <c r="J29" s="106">
        <f t="shared" si="3"/>
        <v>0</v>
      </c>
      <c r="K29" s="107">
        <f t="shared" si="3"/>
        <v>0</v>
      </c>
      <c r="L29" s="106">
        <f>SUM(L17:L28)</f>
        <v>759</v>
      </c>
      <c r="M29" s="106">
        <f t="shared" si="3"/>
        <v>0</v>
      </c>
      <c r="N29" s="106">
        <f t="shared" si="3"/>
        <v>2</v>
      </c>
      <c r="O29" s="106">
        <f t="shared" si="3"/>
        <v>761</v>
      </c>
      <c r="P29" s="106">
        <f>SUM(P17:P28)</f>
        <v>8</v>
      </c>
      <c r="Q29" s="60"/>
      <c r="R29" s="61">
        <f>SUM(R17:R28)</f>
        <v>0</v>
      </c>
      <c r="S29" s="60">
        <f>SUM(S17:S28)</f>
        <v>220</v>
      </c>
    </row>
    <row r="30" spans="1:31">
      <c r="A30" s="604" t="s">
        <v>88</v>
      </c>
      <c r="B30" s="604"/>
      <c r="C30" s="604"/>
      <c r="D30" s="604"/>
      <c r="E30" s="604"/>
      <c r="F30" s="604"/>
      <c r="G30" s="604"/>
      <c r="H30" s="604"/>
      <c r="I30" s="604"/>
      <c r="J30" s="604"/>
      <c r="K30" s="604"/>
      <c r="L30" s="604"/>
      <c r="M30" s="604"/>
      <c r="N30" s="604"/>
      <c r="O30" s="604"/>
      <c r="P30" s="604"/>
      <c r="Q30" s="604"/>
      <c r="R30" s="604"/>
      <c r="S30" s="604"/>
    </row>
    <row r="31" spans="1:31">
      <c r="A31" s="9" t="s">
        <v>89</v>
      </c>
    </row>
    <row r="32" spans="1:31">
      <c r="A32" s="9"/>
    </row>
    <row r="33" spans="1:22">
      <c r="A33" s="583" t="s">
        <v>90</v>
      </c>
      <c r="B33" s="583"/>
      <c r="C33" s="583"/>
      <c r="D33" s="583"/>
      <c r="E33" s="583"/>
      <c r="F33" s="583"/>
      <c r="G33" s="583"/>
      <c r="P33" s="8" t="s">
        <v>91</v>
      </c>
    </row>
    <row r="34" spans="1:22">
      <c r="A34" s="584" t="s">
        <v>92</v>
      </c>
      <c r="B34" s="584"/>
      <c r="C34" s="584" t="s">
        <v>93</v>
      </c>
      <c r="D34" s="584"/>
      <c r="E34" s="584"/>
      <c r="F34" s="584"/>
      <c r="G34" s="584"/>
    </row>
    <row r="35" spans="1:22">
      <c r="A35" s="602" t="s">
        <v>94</v>
      </c>
      <c r="B35" s="602"/>
      <c r="C35" s="603">
        <v>0</v>
      </c>
      <c r="D35" s="603"/>
      <c r="E35" s="603"/>
      <c r="F35" s="603"/>
      <c r="G35" s="603"/>
    </row>
    <row r="36" spans="1:22">
      <c r="A36" s="602" t="s">
        <v>95</v>
      </c>
      <c r="B36" s="602"/>
      <c r="C36" s="603">
        <v>0</v>
      </c>
      <c r="D36" s="603"/>
      <c r="E36" s="603"/>
      <c r="F36" s="603"/>
      <c r="G36" s="603"/>
    </row>
    <row r="37" spans="1:22" ht="14.25" customHeight="1">
      <c r="H37" s="10"/>
    </row>
    <row r="38" spans="1:22">
      <c r="A38" s="347"/>
      <c r="B38" s="348"/>
      <c r="C38" s="348"/>
    </row>
    <row r="39" spans="1:22" ht="15.75">
      <c r="A39" s="148"/>
      <c r="B39" s="149"/>
      <c r="C39" s="149"/>
      <c r="D39" s="150"/>
    </row>
    <row r="40" spans="1:22" ht="18" customHeight="1">
      <c r="A40" s="148"/>
      <c r="B40" s="151"/>
      <c r="C40" s="151"/>
      <c r="D40" s="150"/>
      <c r="V40" s="69"/>
    </row>
    <row r="41" spans="1:22" ht="18.75" customHeight="1"/>
    <row r="42" spans="1:22" ht="18.75" customHeight="1">
      <c r="A42" s="148"/>
      <c r="B42" s="149"/>
      <c r="C42" s="151"/>
      <c r="D42" s="150"/>
    </row>
    <row r="43" spans="1:22" ht="15" customHeight="1">
      <c r="A43" s="148"/>
      <c r="B43" s="151"/>
      <c r="C43" s="151"/>
      <c r="D43" s="152"/>
    </row>
    <row r="44" spans="1:22" ht="15" customHeight="1"/>
    <row r="46" spans="1:22" ht="21" customHeight="1">
      <c r="A46" s="594"/>
      <c r="B46" s="594"/>
      <c r="C46" s="594"/>
      <c r="D46" s="594"/>
      <c r="E46" s="594"/>
      <c r="F46" s="594"/>
      <c r="G46" s="594"/>
      <c r="H46" s="594"/>
      <c r="I46" s="594"/>
      <c r="J46" s="594"/>
      <c r="K46" s="594"/>
      <c r="L46" s="594"/>
      <c r="M46" s="595"/>
      <c r="N46" s="595"/>
      <c r="O46" s="595"/>
      <c r="P46" s="594"/>
      <c r="Q46" s="595"/>
      <c r="R46" s="595"/>
      <c r="S46" s="595"/>
    </row>
    <row r="47" spans="1:22" ht="15" customHeight="1">
      <c r="A47" s="594"/>
      <c r="B47" s="594"/>
      <c r="C47" s="594"/>
      <c r="D47" s="594"/>
      <c r="E47" s="594"/>
      <c r="F47" s="594"/>
      <c r="G47" s="594"/>
      <c r="H47" s="594"/>
      <c r="I47" s="594"/>
      <c r="J47" s="594"/>
      <c r="K47" s="594"/>
      <c r="L47" s="594"/>
      <c r="M47" s="595"/>
      <c r="N47" s="595"/>
      <c r="O47" s="595"/>
      <c r="P47" s="594"/>
      <c r="Q47" s="595"/>
      <c r="R47" s="595"/>
      <c r="S47" s="595"/>
    </row>
    <row r="48" spans="1:22" ht="15" customHeight="1">
      <c r="A48" s="594"/>
      <c r="B48" s="594"/>
      <c r="C48" s="594"/>
      <c r="D48" s="594"/>
      <c r="E48" s="594"/>
      <c r="F48" s="594"/>
      <c r="G48" s="594"/>
      <c r="H48" s="594"/>
      <c r="I48" s="594"/>
      <c r="J48" s="594"/>
      <c r="K48" s="594"/>
      <c r="L48" s="594"/>
      <c r="M48" s="595"/>
      <c r="N48" s="595"/>
      <c r="O48" s="595"/>
      <c r="P48" s="594"/>
      <c r="Q48" s="595"/>
      <c r="R48" s="595"/>
      <c r="S48" s="595"/>
    </row>
    <row r="49" spans="1:22" ht="15" customHeight="1">
      <c r="A49" s="594"/>
      <c r="B49" s="594"/>
      <c r="C49" s="594"/>
      <c r="D49" s="594"/>
      <c r="E49" s="594"/>
      <c r="F49" s="594"/>
      <c r="G49" s="594"/>
      <c r="H49" s="594"/>
      <c r="I49" s="594"/>
      <c r="J49" s="594"/>
      <c r="K49" s="594"/>
      <c r="L49" s="594"/>
      <c r="M49" s="594"/>
      <c r="N49" s="594"/>
      <c r="O49" s="595"/>
      <c r="P49" s="594"/>
      <c r="Q49" s="595"/>
      <c r="R49" s="595"/>
      <c r="S49" s="595"/>
    </row>
    <row r="50" spans="1:22">
      <c r="A50" s="594"/>
      <c r="B50" s="345"/>
      <c r="C50" s="345"/>
      <c r="D50" s="345"/>
      <c r="E50" s="345"/>
      <c r="F50" s="345"/>
      <c r="G50" s="345"/>
      <c r="H50" s="345"/>
      <c r="I50" s="345"/>
      <c r="J50" s="345"/>
      <c r="K50" s="345"/>
      <c r="L50" s="345"/>
      <c r="M50" s="594"/>
      <c r="N50" s="594"/>
      <c r="O50" s="595"/>
      <c r="P50" s="594"/>
      <c r="Q50" s="344"/>
      <c r="R50" s="345"/>
      <c r="S50" s="345"/>
    </row>
    <row r="51" spans="1:22">
      <c r="A51" s="341"/>
      <c r="B51" s="340"/>
      <c r="C51" s="340"/>
      <c r="D51" s="340"/>
      <c r="E51" s="340"/>
      <c r="F51" s="340"/>
      <c r="G51" s="340"/>
      <c r="H51" s="340"/>
      <c r="I51" s="340"/>
      <c r="J51" s="340"/>
      <c r="K51" s="340"/>
      <c r="L51" s="340"/>
      <c r="M51" s="338"/>
      <c r="N51" s="338"/>
      <c r="O51" s="339"/>
      <c r="P51" s="340"/>
      <c r="Q51" s="341"/>
      <c r="R51" s="341"/>
      <c r="S51" s="341"/>
    </row>
    <row r="52" spans="1:22">
      <c r="A52" s="341"/>
      <c r="B52" s="340"/>
      <c r="C52" s="340"/>
      <c r="D52" s="340"/>
      <c r="E52" s="340"/>
      <c r="F52" s="340"/>
      <c r="G52" s="340"/>
      <c r="H52" s="340"/>
      <c r="I52" s="340"/>
      <c r="J52" s="340"/>
      <c r="K52" s="340"/>
      <c r="L52" s="340"/>
      <c r="M52" s="338"/>
      <c r="N52" s="338"/>
      <c r="O52" s="339"/>
      <c r="P52" s="340"/>
      <c r="Q52" s="341"/>
      <c r="R52" s="341"/>
      <c r="S52" s="341"/>
    </row>
    <row r="53" spans="1:22">
      <c r="A53" s="341"/>
      <c r="B53" s="340"/>
      <c r="C53" s="340"/>
      <c r="D53" s="340"/>
      <c r="E53" s="340"/>
      <c r="F53" s="340"/>
      <c r="G53" s="340"/>
      <c r="H53" s="340"/>
      <c r="I53" s="340"/>
      <c r="J53" s="340"/>
      <c r="K53" s="340"/>
      <c r="L53" s="340"/>
      <c r="M53" s="338"/>
      <c r="N53" s="338"/>
      <c r="O53" s="339"/>
      <c r="P53" s="340"/>
      <c r="Q53" s="341"/>
      <c r="R53" s="341"/>
      <c r="S53" s="341"/>
    </row>
    <row r="54" spans="1:22">
      <c r="A54" s="341"/>
      <c r="B54" s="340"/>
      <c r="C54" s="340"/>
      <c r="D54" s="340"/>
      <c r="E54" s="340"/>
      <c r="F54" s="340"/>
      <c r="G54" s="340"/>
      <c r="H54" s="340"/>
      <c r="I54" s="340"/>
      <c r="J54" s="340"/>
      <c r="K54" s="340"/>
      <c r="L54" s="340"/>
      <c r="M54" s="338"/>
      <c r="N54" s="338"/>
      <c r="O54" s="339"/>
      <c r="P54" s="340"/>
      <c r="Q54" s="341"/>
      <c r="R54" s="341"/>
      <c r="S54" s="341"/>
    </row>
    <row r="55" spans="1:22" s="121" customFormat="1">
      <c r="A55" s="345"/>
      <c r="B55" s="346"/>
      <c r="C55" s="346"/>
      <c r="D55" s="346"/>
      <c r="E55" s="346"/>
      <c r="F55" s="346"/>
      <c r="G55" s="346"/>
      <c r="H55" s="346"/>
      <c r="I55" s="346"/>
      <c r="J55" s="346"/>
      <c r="K55" s="346"/>
      <c r="L55" s="342"/>
      <c r="M55" s="342"/>
      <c r="N55" s="342"/>
      <c r="O55" s="343"/>
      <c r="P55" s="342"/>
      <c r="Q55" s="344"/>
      <c r="R55" s="344"/>
      <c r="S55" s="344"/>
    </row>
    <row r="56" spans="1:22">
      <c r="A56" s="341"/>
      <c r="B56" s="341"/>
      <c r="C56" s="341"/>
      <c r="D56" s="341"/>
      <c r="E56" s="341"/>
      <c r="F56" s="341"/>
      <c r="G56" s="341"/>
      <c r="H56" s="341"/>
      <c r="I56" s="341"/>
      <c r="J56" s="341"/>
      <c r="K56" s="341"/>
      <c r="L56" s="341"/>
      <c r="M56" s="339"/>
      <c r="N56" s="339"/>
      <c r="O56" s="339"/>
      <c r="P56" s="341"/>
      <c r="Q56" s="341"/>
      <c r="R56" s="341"/>
      <c r="S56" s="341"/>
    </row>
    <row r="57" spans="1:22" ht="15.75">
      <c r="P57" s="11"/>
    </row>
    <row r="62" spans="1:22" ht="15.75">
      <c r="U62" s="12"/>
      <c r="V62" s="13"/>
    </row>
    <row r="63" spans="1:22" ht="15.75">
      <c r="U63" s="11"/>
      <c r="V63" s="11"/>
    </row>
    <row r="64" spans="1:22" ht="15.75">
      <c r="U64" s="11"/>
      <c r="V64" s="11"/>
    </row>
    <row r="65" spans="21:22" ht="15.75">
      <c r="U65" s="11"/>
      <c r="V65" s="11"/>
    </row>
    <row r="66" spans="21:22" ht="15.75">
      <c r="U66" s="11"/>
      <c r="V66" s="11"/>
    </row>
    <row r="67" spans="21:22" ht="15.75">
      <c r="U67" s="11"/>
      <c r="V67" s="11"/>
    </row>
  </sheetData>
  <sortState xmlns:xlrd2="http://schemas.microsoft.com/office/spreadsheetml/2017/richdata2" ref="A42:C53">
    <sortCondition descending="1" ref="C42"/>
  </sortState>
  <mergeCells count="48">
    <mergeCell ref="N49:N50"/>
    <mergeCell ref="O49:O50"/>
    <mergeCell ref="O15:O16"/>
    <mergeCell ref="N15:N16"/>
    <mergeCell ref="F14:G15"/>
    <mergeCell ref="L14:L15"/>
    <mergeCell ref="L48:L49"/>
    <mergeCell ref="B46:L46"/>
    <mergeCell ref="H47:L47"/>
    <mergeCell ref="D15:E15"/>
    <mergeCell ref="M15:M16"/>
    <mergeCell ref="A36:B36"/>
    <mergeCell ref="C36:G36"/>
    <mergeCell ref="A35:B35"/>
    <mergeCell ref="C35:G35"/>
    <mergeCell ref="A30:S30"/>
    <mergeCell ref="A4:S6"/>
    <mergeCell ref="A46:A50"/>
    <mergeCell ref="B47:G47"/>
    <mergeCell ref="F48:G49"/>
    <mergeCell ref="J48:K49"/>
    <mergeCell ref="H48:I49"/>
    <mergeCell ref="D49:E49"/>
    <mergeCell ref="B49:C49"/>
    <mergeCell ref="B48:E48"/>
    <mergeCell ref="M46:O48"/>
    <mergeCell ref="P46:P50"/>
    <mergeCell ref="Q46:S49"/>
    <mergeCell ref="M49:M50"/>
    <mergeCell ref="H14:I15"/>
    <mergeCell ref="J14:K15"/>
    <mergeCell ref="B15:C15"/>
    <mergeCell ref="A33:G33"/>
    <mergeCell ref="A34:B34"/>
    <mergeCell ref="C34:G34"/>
    <mergeCell ref="A12:A16"/>
    <mergeCell ref="M12:O14"/>
    <mergeCell ref="P12:P16"/>
    <mergeCell ref="Q12:S15"/>
    <mergeCell ref="B13:G13"/>
    <mergeCell ref="B14:E14"/>
    <mergeCell ref="B12:L12"/>
    <mergeCell ref="H13:L13"/>
    <mergeCell ref="A10:S10"/>
    <mergeCell ref="A7:S7"/>
    <mergeCell ref="A8:S8"/>
    <mergeCell ref="A9:S9"/>
    <mergeCell ref="A11:S11"/>
  </mergeCells>
  <printOptions horizontalCentered="1" verticalCentered="1"/>
  <pageMargins left="0.43307086614173229" right="0.47244094488188981" top="0.23622047244094491" bottom="0.23622047244094491" header="0.27559055118110237" footer="0.23622047244094491"/>
  <pageSetup scale="81" orientation="landscape" r:id="rId1"/>
  <colBreaks count="1" manualBreakCount="1">
    <brk id="19" max="3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L102"/>
  <sheetViews>
    <sheetView showGridLines="0" view="pageBreakPreview" zoomScaleNormal="115" zoomScaleSheetLayoutView="100" workbookViewId="0">
      <selection activeCell="O101" sqref="O101"/>
    </sheetView>
  </sheetViews>
  <sheetFormatPr baseColWidth="10" defaultRowHeight="15"/>
  <cols>
    <col min="1" max="1" width="55.1640625" style="155" customWidth="1"/>
    <col min="2" max="2" width="13.83203125" style="155" customWidth="1"/>
    <col min="3" max="3" width="14.83203125" style="155" customWidth="1"/>
    <col min="4" max="16384" width="12" style="155"/>
  </cols>
  <sheetData>
    <row r="1" spans="1:12" ht="49.5" customHeight="1"/>
    <row r="2" spans="1:12" ht="21">
      <c r="A2" s="611"/>
      <c r="B2" s="611"/>
      <c r="C2" s="611"/>
      <c r="D2" s="611"/>
      <c r="E2" s="611"/>
      <c r="F2" s="611"/>
      <c r="G2" s="611"/>
      <c r="H2" s="611"/>
      <c r="I2" s="611"/>
      <c r="J2" s="611"/>
      <c r="K2" s="611"/>
      <c r="L2" s="611"/>
    </row>
    <row r="3" spans="1:12" ht="20.25" customHeight="1">
      <c r="A3" s="612"/>
      <c r="B3" s="612"/>
      <c r="C3" s="612"/>
      <c r="D3" s="612"/>
      <c r="E3" s="612"/>
      <c r="F3" s="612"/>
      <c r="G3" s="612"/>
      <c r="H3" s="612"/>
      <c r="I3" s="612"/>
      <c r="J3" s="612"/>
      <c r="K3" s="612"/>
      <c r="L3" s="612"/>
    </row>
    <row r="4" spans="1:12">
      <c r="A4" s="612" t="s">
        <v>314</v>
      </c>
      <c r="B4" s="612"/>
      <c r="C4" s="612"/>
      <c r="D4" s="612"/>
      <c r="E4" s="612"/>
      <c r="F4" s="612"/>
      <c r="G4" s="612"/>
      <c r="H4" s="612"/>
      <c r="I4" s="612"/>
      <c r="J4" s="612"/>
      <c r="K4" s="612"/>
      <c r="L4" s="612"/>
    </row>
    <row r="5" spans="1:12">
      <c r="A5" s="613" t="s">
        <v>595</v>
      </c>
      <c r="B5" s="613"/>
      <c r="C5" s="613"/>
      <c r="D5" s="613"/>
      <c r="E5" s="613"/>
      <c r="F5" s="613"/>
      <c r="G5" s="613"/>
      <c r="H5" s="613"/>
      <c r="I5" s="613"/>
      <c r="J5" s="613"/>
      <c r="K5" s="613"/>
      <c r="L5" s="613"/>
    </row>
    <row r="6" spans="1:12">
      <c r="A6" s="614" t="s">
        <v>991</v>
      </c>
      <c r="B6" s="613"/>
      <c r="C6" s="613"/>
      <c r="D6" s="613"/>
      <c r="E6" s="613"/>
      <c r="F6" s="613"/>
      <c r="G6" s="613"/>
      <c r="H6" s="613"/>
      <c r="I6" s="613"/>
      <c r="J6" s="613"/>
      <c r="K6" s="613"/>
      <c r="L6" s="613"/>
    </row>
    <row r="9" spans="1:12" ht="16.5">
      <c r="A9" s="605"/>
      <c r="B9" s="605"/>
      <c r="C9" s="605"/>
    </row>
    <row r="10" spans="1:12" ht="16.5">
      <c r="A10" s="605"/>
      <c r="B10" s="605"/>
      <c r="C10" s="605"/>
    </row>
    <row r="11" spans="1:12" ht="16.5">
      <c r="A11" s="605"/>
      <c r="B11" s="605"/>
      <c r="C11" s="605"/>
    </row>
    <row r="12" spans="1:12" ht="16.5">
      <c r="A12" s="605" t="s">
        <v>594</v>
      </c>
      <c r="B12" s="605"/>
      <c r="C12" s="605"/>
    </row>
    <row r="13" spans="1:12" ht="16.5">
      <c r="A13" s="605" t="str">
        <f>A6</f>
        <v>Acumulada al 2do Trimestre (Enero -Junio) 2026</v>
      </c>
      <c r="B13" s="605"/>
      <c r="C13" s="605"/>
    </row>
    <row r="14" spans="1:12" ht="16.5">
      <c r="A14" s="157" t="s">
        <v>51</v>
      </c>
      <c r="B14" s="157" t="s">
        <v>539</v>
      </c>
      <c r="C14" s="157" t="s">
        <v>540</v>
      </c>
    </row>
    <row r="15" spans="1:12" ht="16.5">
      <c r="A15" s="157" t="s">
        <v>13</v>
      </c>
      <c r="B15" s="157">
        <f>12+8+4+3</f>
        <v>27</v>
      </c>
      <c r="C15" s="158">
        <f>Tabla3[[#This Row],[Cantidad]]/Tabla3[[#Totals],[Cantidad]]</f>
        <v>0.54</v>
      </c>
    </row>
    <row r="16" spans="1:12" ht="16.5">
      <c r="A16" s="157" t="s">
        <v>14</v>
      </c>
      <c r="B16" s="157">
        <f>7+4+7+5</f>
        <v>23</v>
      </c>
      <c r="C16" s="158">
        <f>Tabla3[[#This Row],[Cantidad]]/Tabla3[[#Totals],[Cantidad]]</f>
        <v>0.46</v>
      </c>
    </row>
    <row r="17" spans="1:3">
      <c r="A17" s="159" t="s">
        <v>15</v>
      </c>
      <c r="B17" s="159">
        <f>SUBTOTAL(109,Tabla3[Cantidad])</f>
        <v>50</v>
      </c>
      <c r="C17" s="160">
        <f>SUBTOTAL(109,Tabla3[Porcentaje])</f>
        <v>1</v>
      </c>
    </row>
    <row r="18" spans="1:3" ht="16.5">
      <c r="A18" s="161" t="s">
        <v>541</v>
      </c>
      <c r="B18" s="161"/>
      <c r="C18" s="161"/>
    </row>
    <row r="20" spans="1:3" ht="16.5">
      <c r="A20" s="605"/>
      <c r="B20" s="605"/>
      <c r="C20" s="605"/>
    </row>
    <row r="21" spans="1:3" ht="16.5">
      <c r="A21" s="605" t="s">
        <v>542</v>
      </c>
      <c r="B21" s="605"/>
      <c r="C21" s="605"/>
    </row>
    <row r="22" spans="1:3" ht="16.5">
      <c r="A22" s="605" t="str">
        <f>A6</f>
        <v>Acumulada al 2do Trimestre (Enero -Junio) 2026</v>
      </c>
      <c r="B22" s="605"/>
      <c r="C22" s="605"/>
    </row>
    <row r="23" spans="1:3" ht="16.5">
      <c r="A23" s="157" t="s">
        <v>543</v>
      </c>
      <c r="B23" s="161" t="s">
        <v>539</v>
      </c>
      <c r="C23" s="161" t="s">
        <v>540</v>
      </c>
    </row>
    <row r="24" spans="1:3" ht="17.25">
      <c r="A24" s="221" t="s">
        <v>544</v>
      </c>
      <c r="B24" s="156">
        <f>13+8+8+6</f>
        <v>35</v>
      </c>
      <c r="C24" s="163">
        <f>Tabla4[[#This Row],[Cantidad]]/Tabla4[[#Totals],[Cantidad]]</f>
        <v>0.7</v>
      </c>
    </row>
    <row r="25" spans="1:3" ht="17.25">
      <c r="A25" s="221" t="s">
        <v>545</v>
      </c>
      <c r="B25" s="156">
        <v>1</v>
      </c>
      <c r="C25" s="163">
        <f>Tabla4[[#This Row],[Cantidad]]/Tabla4[[#Totals],[Cantidad]]</f>
        <v>0.02</v>
      </c>
    </row>
    <row r="26" spans="1:3" ht="17.25">
      <c r="A26" s="164" t="s">
        <v>593</v>
      </c>
      <c r="B26" s="165">
        <v>3</v>
      </c>
      <c r="C26" s="163">
        <f>Tabla4[[#This Row],[Cantidad]]/Tabla4[[#Totals],[Cantidad]]</f>
        <v>0.06</v>
      </c>
    </row>
    <row r="27" spans="1:3" ht="17.25">
      <c r="A27" s="221" t="s">
        <v>548</v>
      </c>
      <c r="B27" s="165">
        <f>1+2</f>
        <v>3</v>
      </c>
      <c r="C27" s="163">
        <f>Tabla4[[#This Row],[Cantidad]]/Tabla4[[#Totals],[Cantidad]]</f>
        <v>0.06</v>
      </c>
    </row>
    <row r="28" spans="1:3" ht="17.25" hidden="1" customHeight="1">
      <c r="A28" s="162"/>
      <c r="B28" s="156"/>
      <c r="C28" s="163">
        <f>Tabla4[[#This Row],[Cantidad]]/Tabla4[[#Totals],[Cantidad]]</f>
        <v>0</v>
      </c>
    </row>
    <row r="29" spans="1:3" ht="17.25" hidden="1" customHeight="1">
      <c r="A29" s="164"/>
      <c r="B29" s="165"/>
      <c r="C29" s="163">
        <f>Tabla4[[#This Row],[Cantidad]]/Tabla4[[#Totals],[Cantidad]]</f>
        <v>0</v>
      </c>
    </row>
    <row r="30" spans="1:3" ht="17.25" hidden="1" customHeight="1">
      <c r="A30" s="162"/>
      <c r="B30" s="156"/>
      <c r="C30" s="163">
        <f>Tabla4[[#This Row],[Cantidad]]/Tabla4[[#Totals],[Cantidad]]</f>
        <v>0</v>
      </c>
    </row>
    <row r="31" spans="1:3" ht="17.25" hidden="1" customHeight="1">
      <c r="A31" s="162"/>
      <c r="B31" s="156"/>
      <c r="C31" s="163">
        <f>Tabla4[[#This Row],[Cantidad]]/Tabla4[[#Totals],[Cantidad]]</f>
        <v>0</v>
      </c>
    </row>
    <row r="32" spans="1:3" ht="17.25" hidden="1" customHeight="1">
      <c r="A32" s="166" t="s">
        <v>546</v>
      </c>
      <c r="B32" s="157">
        <v>1</v>
      </c>
      <c r="C32" s="163">
        <f>Tabla4[[#This Row],[Cantidad]]/Tabla4[[#Totals],[Cantidad]]</f>
        <v>0.02</v>
      </c>
    </row>
    <row r="33" spans="1:3" ht="17.25" hidden="1" customHeight="1">
      <c r="A33" s="166" t="s">
        <v>547</v>
      </c>
      <c r="B33" s="157">
        <v>4</v>
      </c>
      <c r="C33" s="163">
        <f>Tabla4[[#This Row],[Cantidad]]/Tabla4[[#Totals],[Cantidad]]</f>
        <v>0.08</v>
      </c>
    </row>
    <row r="34" spans="1:3" ht="17.25">
      <c r="A34" s="221" t="s">
        <v>549</v>
      </c>
      <c r="B34" s="156">
        <f>1+1+1</f>
        <v>3</v>
      </c>
      <c r="C34" s="163">
        <f>Tabla4[[#This Row],[Cantidad]]/Tabla4[[#Totals],[Cantidad]]</f>
        <v>0.06</v>
      </c>
    </row>
    <row r="35" spans="1:3" ht="17.25">
      <c r="A35" s="221" t="s">
        <v>1060</v>
      </c>
      <c r="B35" s="157">
        <v>1</v>
      </c>
      <c r="C35" s="163">
        <f>Tabla4[[#This Row],[Cantidad]]/Tabla4[[#Totals],[Cantidad]]</f>
        <v>0.02</v>
      </c>
    </row>
    <row r="36" spans="1:3" ht="17.25">
      <c r="A36" s="166" t="s">
        <v>1061</v>
      </c>
      <c r="B36" s="157">
        <v>1</v>
      </c>
      <c r="C36" s="163">
        <f>Tabla4[[#This Row],[Cantidad]]/Tabla4[[#Totals],[Cantidad]]</f>
        <v>0.02</v>
      </c>
    </row>
    <row r="37" spans="1:3" ht="17.25">
      <c r="A37" s="166" t="s">
        <v>1062</v>
      </c>
      <c r="B37" s="157">
        <v>1</v>
      </c>
      <c r="C37" s="163">
        <f>Tabla4[[#This Row],[Cantidad]]/Tabla4[[#Totals],[Cantidad]]</f>
        <v>0.02</v>
      </c>
    </row>
    <row r="38" spans="1:3" ht="17.25">
      <c r="A38" s="221" t="s">
        <v>1063</v>
      </c>
      <c r="B38" s="222">
        <v>1</v>
      </c>
      <c r="C38" s="163">
        <f>Tabla4[[#This Row],[Cantidad]]/Tabla4[[#Totals],[Cantidad]]</f>
        <v>0.02</v>
      </c>
    </row>
    <row r="39" spans="1:3" ht="17.25">
      <c r="A39" s="221" t="s">
        <v>1064</v>
      </c>
      <c r="B39" s="222">
        <v>1</v>
      </c>
      <c r="C39" s="163">
        <f>Tabla4[[#This Row],[Cantidad]]/Tabla4[[#Totals],[Cantidad]]</f>
        <v>0.02</v>
      </c>
    </row>
    <row r="40" spans="1:3" ht="17.25">
      <c r="A40" s="166"/>
      <c r="B40" s="157"/>
      <c r="C40" s="163">
        <f>Tabla4[[#This Row],[Cantidad]]/Tabla4[[#Totals],[Cantidad]]</f>
        <v>0</v>
      </c>
    </row>
    <row r="41" spans="1:3" ht="17.25">
      <c r="A41" s="166"/>
      <c r="B41" s="157"/>
      <c r="C41" s="163">
        <f>Tabla4[[#This Row],[Cantidad]]/Tabla4[[#Totals],[Cantidad]]</f>
        <v>0</v>
      </c>
    </row>
    <row r="42" spans="1:3" ht="17.25">
      <c r="A42" s="166"/>
      <c r="B42" s="157"/>
      <c r="C42" s="163">
        <f>Tabla4[[#This Row],[Cantidad]]/Tabla4[[#Totals],[Cantidad]]</f>
        <v>0</v>
      </c>
    </row>
    <row r="43" spans="1:3">
      <c r="A43" s="167" t="s">
        <v>15</v>
      </c>
      <c r="B43" s="167">
        <f>SUBTOTAL(109,Tabla4[Cantidad])</f>
        <v>50</v>
      </c>
      <c r="C43" s="168">
        <f>SUBTOTAL(109,Tabla4[Porcentaje])</f>
        <v>1.0000000000000002</v>
      </c>
    </row>
    <row r="44" spans="1:3" ht="16.5">
      <c r="A44" s="161" t="s">
        <v>541</v>
      </c>
      <c r="B44" s="161"/>
      <c r="C44" s="161"/>
    </row>
    <row r="46" spans="1:3" ht="16.5">
      <c r="A46" s="605"/>
      <c r="B46" s="605"/>
      <c r="C46" s="605"/>
    </row>
    <row r="47" spans="1:3" ht="16.5">
      <c r="A47" s="605" t="s">
        <v>592</v>
      </c>
      <c r="B47" s="605"/>
      <c r="C47" s="605"/>
    </row>
    <row r="48" spans="1:3" ht="16.5">
      <c r="A48" s="605" t="str">
        <f>A6</f>
        <v>Acumulada al 2do Trimestre (Enero -Junio) 2026</v>
      </c>
      <c r="B48" s="605"/>
      <c r="C48" s="605"/>
    </row>
    <row r="49" spans="1:3" ht="16.5">
      <c r="A49" s="161" t="s">
        <v>550</v>
      </c>
      <c r="B49" s="161" t="s">
        <v>539</v>
      </c>
      <c r="C49" s="161" t="s">
        <v>540</v>
      </c>
    </row>
    <row r="50" spans="1:3" ht="17.25">
      <c r="A50" s="162" t="s">
        <v>46</v>
      </c>
      <c r="B50" s="156">
        <f>7+5+2+2</f>
        <v>16</v>
      </c>
      <c r="C50" s="169">
        <f>Tabla5[[#This Row],[Cantidad]]/Tabla5[[#Totals],[Cantidad]]</f>
        <v>0.32</v>
      </c>
    </row>
    <row r="51" spans="1:3" ht="17.25">
      <c r="A51" s="162" t="s">
        <v>551</v>
      </c>
      <c r="B51" s="156">
        <f>6+6+8+4</f>
        <v>24</v>
      </c>
      <c r="C51" s="169">
        <f>Tabla5[[#This Row],[Cantidad]]/Tabla5[[#Totals],[Cantidad]]</f>
        <v>0.48</v>
      </c>
    </row>
    <row r="52" spans="1:3" ht="15.75" customHeight="1">
      <c r="A52" s="162" t="s">
        <v>47</v>
      </c>
      <c r="B52" s="156">
        <f>6+1+1+2</f>
        <v>10</v>
      </c>
      <c r="C52" s="169">
        <f>Tabla5[[#This Row],[Cantidad]]/Tabla5[[#Totals],[Cantidad]]</f>
        <v>0.2</v>
      </c>
    </row>
    <row r="53" spans="1:3" ht="15.75" customHeight="1">
      <c r="A53" s="170" t="s">
        <v>15</v>
      </c>
      <c r="B53" s="170">
        <f>SUBTOTAL(109,Tabla5[Cantidad])</f>
        <v>50</v>
      </c>
      <c r="C53" s="171">
        <f>SUBTOTAL(109,Tabla5[Porcentaje])</f>
        <v>1</v>
      </c>
    </row>
    <row r="54" spans="1:3" ht="16.5">
      <c r="A54" s="161" t="s">
        <v>541</v>
      </c>
      <c r="B54" s="172"/>
      <c r="C54" s="173"/>
    </row>
    <row r="56" spans="1:3" ht="15.75">
      <c r="A56" s="608"/>
      <c r="B56" s="608"/>
      <c r="C56" s="608"/>
    </row>
    <row r="57" spans="1:3" ht="15" customHeight="1">
      <c r="A57" s="608"/>
      <c r="B57" s="608"/>
      <c r="C57" s="608"/>
    </row>
    <row r="58" spans="1:3" ht="15" customHeight="1">
      <c r="A58" s="608"/>
      <c r="B58" s="608"/>
      <c r="C58" s="608"/>
    </row>
    <row r="59" spans="1:3" ht="32.25" customHeight="1">
      <c r="A59" s="609" t="s">
        <v>591</v>
      </c>
      <c r="B59" s="609"/>
      <c r="C59" s="609"/>
    </row>
    <row r="60" spans="1:3" ht="15.75" customHeight="1">
      <c r="A60" s="610" t="str">
        <f>A6</f>
        <v>Acumulada al 2do Trimestre (Enero -Junio) 2026</v>
      </c>
      <c r="B60" s="610"/>
      <c r="C60" s="610"/>
    </row>
    <row r="61" spans="1:3" ht="16.5">
      <c r="A61" s="157" t="s">
        <v>552</v>
      </c>
      <c r="B61" s="157" t="s">
        <v>553</v>
      </c>
      <c r="C61" s="157" t="s">
        <v>540</v>
      </c>
    </row>
    <row r="62" spans="1:3" ht="17.25">
      <c r="A62" s="157" t="s">
        <v>554</v>
      </c>
      <c r="B62" s="157">
        <f>3+5+2+2</f>
        <v>12</v>
      </c>
      <c r="C62" s="174">
        <f>B62/$B$65</f>
        <v>0.24</v>
      </c>
    </row>
    <row r="63" spans="1:3" ht="17.25">
      <c r="A63" s="175">
        <v>0.75</v>
      </c>
      <c r="B63" s="157">
        <v>0</v>
      </c>
      <c r="C63" s="174">
        <f>B63/$B$65</f>
        <v>0</v>
      </c>
    </row>
    <row r="64" spans="1:3" ht="15.75" customHeight="1" thickBot="1">
      <c r="A64" s="176">
        <v>1</v>
      </c>
      <c r="B64" s="177">
        <f>16+7+9+6</f>
        <v>38</v>
      </c>
      <c r="C64" s="178">
        <f>B64/$B$65</f>
        <v>0.76</v>
      </c>
    </row>
    <row r="65" spans="1:3" ht="15.75" customHeight="1" thickTop="1">
      <c r="A65" s="159" t="s">
        <v>15</v>
      </c>
      <c r="B65" s="159">
        <f>SUM(B62:B64)</f>
        <v>50</v>
      </c>
      <c r="C65" s="160">
        <f>SUM(C62:C64)</f>
        <v>1</v>
      </c>
    </row>
    <row r="66" spans="1:3" ht="16.5">
      <c r="A66" s="161" t="s">
        <v>541</v>
      </c>
      <c r="B66" s="179"/>
      <c r="C66" s="180"/>
    </row>
    <row r="69" spans="1:3" ht="15.75" customHeight="1"/>
    <row r="70" spans="1:3" ht="15.75">
      <c r="A70" s="607"/>
      <c r="B70" s="607"/>
      <c r="C70" s="607"/>
    </row>
    <row r="71" spans="1:3" ht="15.75">
      <c r="A71" s="607"/>
      <c r="B71" s="607"/>
      <c r="C71" s="607"/>
    </row>
    <row r="72" spans="1:3" ht="15.75">
      <c r="A72" s="607"/>
      <c r="B72" s="607"/>
      <c r="C72" s="607"/>
    </row>
    <row r="73" spans="1:3">
      <c r="A73" s="606" t="s">
        <v>589</v>
      </c>
      <c r="B73" s="606"/>
      <c r="C73" s="606"/>
    </row>
    <row r="74" spans="1:3">
      <c r="A74" s="606"/>
      <c r="B74" s="606"/>
      <c r="C74" s="606"/>
    </row>
    <row r="75" spans="1:3" ht="16.5">
      <c r="A75" s="605" t="str">
        <f>A6</f>
        <v>Acumulada al 2do Trimestre (Enero -Junio) 2026</v>
      </c>
      <c r="B75" s="605"/>
      <c r="C75" s="605"/>
    </row>
    <row r="76" spans="1:3" ht="16.5">
      <c r="A76" s="181" t="s">
        <v>555</v>
      </c>
      <c r="B76" s="182" t="s">
        <v>539</v>
      </c>
      <c r="C76" s="183" t="s">
        <v>540</v>
      </c>
    </row>
    <row r="77" spans="1:3" ht="17.25">
      <c r="A77" s="184" t="s">
        <v>110</v>
      </c>
      <c r="B77" s="157">
        <f>19+11+11+8</f>
        <v>49</v>
      </c>
      <c r="C77" s="169">
        <f>Tabla6[[#This Row],[Cantidad]]/Tabla6[[#Totals],[Cantidad]]</f>
        <v>0.98</v>
      </c>
    </row>
    <row r="78" spans="1:3" ht="17.25">
      <c r="A78" s="184" t="s">
        <v>933</v>
      </c>
      <c r="B78" s="185">
        <v>1</v>
      </c>
      <c r="C78" s="169">
        <f>Tabla6[[#This Row],[Cantidad]]/Tabla6[[#Totals],[Cantidad]]</f>
        <v>0.02</v>
      </c>
    </row>
    <row r="79" spans="1:3">
      <c r="A79" s="167" t="s">
        <v>15</v>
      </c>
      <c r="B79" s="167">
        <f>SUBTOTAL(109,Tabla6[Cantidad])</f>
        <v>50</v>
      </c>
      <c r="C79" s="186">
        <f>SUBTOTAL(109,Tabla6[Porcentaje])</f>
        <v>1</v>
      </c>
    </row>
    <row r="80" spans="1:3" ht="16.5">
      <c r="A80" s="161" t="s">
        <v>541</v>
      </c>
    </row>
    <row r="82" spans="1:3" ht="16.5">
      <c r="A82" s="605"/>
      <c r="B82" s="605"/>
      <c r="C82" s="605"/>
    </row>
    <row r="83" spans="1:3" ht="16.5">
      <c r="A83" s="605"/>
      <c r="B83" s="605"/>
      <c r="C83" s="605"/>
    </row>
    <row r="84" spans="1:3" ht="16.5">
      <c r="A84" s="605"/>
      <c r="B84" s="605"/>
      <c r="C84" s="605"/>
    </row>
    <row r="85" spans="1:3" ht="16.5">
      <c r="A85" s="605" t="s">
        <v>590</v>
      </c>
      <c r="B85" s="605"/>
      <c r="C85" s="605"/>
    </row>
    <row r="86" spans="1:3" ht="16.5">
      <c r="A86" s="605" t="str">
        <f>A6</f>
        <v>Acumulada al 2do Trimestre (Enero -Junio) 2026</v>
      </c>
      <c r="B86" s="605"/>
      <c r="C86" s="605"/>
    </row>
    <row r="87" spans="1:3" ht="16.5">
      <c r="A87" s="157" t="s">
        <v>556</v>
      </c>
      <c r="B87" s="161" t="s">
        <v>539</v>
      </c>
      <c r="C87" s="161" t="s">
        <v>540</v>
      </c>
    </row>
    <row r="88" spans="1:3" ht="17.25">
      <c r="A88" s="162" t="s">
        <v>557</v>
      </c>
      <c r="B88" s="156">
        <v>7</v>
      </c>
      <c r="C88" s="169">
        <f>Tabla58[[#This Row],[Cantidad]]/Tabla58[[#Totals],[Cantidad]]</f>
        <v>0.14000000000000001</v>
      </c>
    </row>
    <row r="89" spans="1:3" ht="17.25">
      <c r="A89" s="187" t="s">
        <v>558</v>
      </c>
      <c r="B89" s="188">
        <v>8</v>
      </c>
      <c r="C89" s="189">
        <f>Tabla58[[#This Row],[Cantidad]]/Tabla58[[#Totals],[Cantidad]]</f>
        <v>0.16</v>
      </c>
    </row>
    <row r="90" spans="1:3" ht="17.25">
      <c r="A90" s="187" t="s">
        <v>559</v>
      </c>
      <c r="B90" s="188">
        <v>4</v>
      </c>
      <c r="C90" s="189">
        <f>Tabla58[[#This Row],[Cantidad]]/Tabla58[[#Totals],[Cantidad]]</f>
        <v>0.08</v>
      </c>
    </row>
    <row r="91" spans="1:3" ht="17.25">
      <c r="A91" s="187" t="s">
        <v>560</v>
      </c>
      <c r="B91" s="188">
        <v>12</v>
      </c>
      <c r="C91" s="189">
        <f>Tabla58[[#This Row],[Cantidad]]/Tabla58[[#Totals],[Cantidad]]</f>
        <v>0.24</v>
      </c>
    </row>
    <row r="92" spans="1:3" ht="17.25">
      <c r="A92" s="162" t="s">
        <v>561</v>
      </c>
      <c r="B92" s="156">
        <v>11</v>
      </c>
      <c r="C92" s="169">
        <f>Tabla58[[#This Row],[Cantidad]]/Tabla58[[#Totals],[Cantidad]]</f>
        <v>0.22</v>
      </c>
    </row>
    <row r="93" spans="1:3" ht="17.25">
      <c r="A93" s="162" t="s">
        <v>562</v>
      </c>
      <c r="B93" s="156">
        <v>8</v>
      </c>
      <c r="C93" s="169">
        <f>Tabla58[[#This Row],[Cantidad]]/Tabla58[[#Totals],[Cantidad]]</f>
        <v>0.16</v>
      </c>
    </row>
    <row r="94" spans="1:3" ht="17.25" hidden="1">
      <c r="A94" s="187" t="s">
        <v>562</v>
      </c>
      <c r="B94" s="190"/>
      <c r="C94" s="189">
        <f>Tabla58[[#This Row],[Cantidad]]/Tabla58[[#Totals],[Cantidad]]</f>
        <v>0</v>
      </c>
    </row>
    <row r="95" spans="1:3" ht="17.25">
      <c r="A95" s="187" t="s">
        <v>563</v>
      </c>
      <c r="B95" s="190"/>
      <c r="C95" s="189">
        <f>Tabla58[[#This Row],[Cantidad]]/Tabla58[[#Totals],[Cantidad]]</f>
        <v>0</v>
      </c>
    </row>
    <row r="96" spans="1:3" ht="17.25">
      <c r="A96" s="187" t="s">
        <v>564</v>
      </c>
      <c r="B96" s="190"/>
      <c r="C96" s="189">
        <f>Tabla58[[#This Row],[Cantidad]]/Tabla58[[#Totals],[Cantidad]]</f>
        <v>0</v>
      </c>
    </row>
    <row r="97" spans="1:3" ht="17.25">
      <c r="A97" s="187" t="s">
        <v>565</v>
      </c>
      <c r="B97" s="190"/>
      <c r="C97" s="189">
        <f>Tabla58[[#This Row],[Cantidad]]/Tabla58[[#Totals],[Cantidad]]</f>
        <v>0</v>
      </c>
    </row>
    <row r="98" spans="1:3" ht="17.25">
      <c r="A98" s="187" t="s">
        <v>566</v>
      </c>
      <c r="B98" s="190"/>
      <c r="C98" s="189">
        <f>Tabla58[[#This Row],[Cantidad]]/Tabla58[[#Totals],[Cantidad]]</f>
        <v>0</v>
      </c>
    </row>
    <row r="99" spans="1:3" ht="17.25">
      <c r="A99" s="187" t="s">
        <v>567</v>
      </c>
      <c r="B99" s="190"/>
      <c r="C99" s="189">
        <f>Tabla58[[#This Row],[Cantidad]]/Tabla58[[#Totals],[Cantidad]]</f>
        <v>0</v>
      </c>
    </row>
    <row r="100" spans="1:3" ht="17.25">
      <c r="A100" s="187" t="s">
        <v>568</v>
      </c>
      <c r="B100" s="190"/>
      <c r="C100" s="189">
        <f>Tabla58[[#This Row],[Cantidad]]/Tabla58[[#Totals],[Cantidad]]</f>
        <v>0</v>
      </c>
    </row>
    <row r="101" spans="1:3">
      <c r="A101" s="167" t="s">
        <v>15</v>
      </c>
      <c r="B101" s="167">
        <f>SUBTOTAL(109,Tabla58[Cantidad])</f>
        <v>50</v>
      </c>
      <c r="C101" s="186">
        <f>SUBTOTAL(109,Tabla58[Porcentaje])</f>
        <v>1</v>
      </c>
    </row>
    <row r="102" spans="1:3" ht="16.5">
      <c r="A102" s="161" t="s">
        <v>541</v>
      </c>
      <c r="B102" s="172"/>
      <c r="C102" s="173"/>
    </row>
  </sheetData>
  <mergeCells count="31">
    <mergeCell ref="A21:C21"/>
    <mergeCell ref="A2:L2"/>
    <mergeCell ref="A3:L3"/>
    <mergeCell ref="A4:L4"/>
    <mergeCell ref="A5:L5"/>
    <mergeCell ref="A6:L6"/>
    <mergeCell ref="A9:C9"/>
    <mergeCell ref="A10:C10"/>
    <mergeCell ref="A11:C11"/>
    <mergeCell ref="A12:C12"/>
    <mergeCell ref="A13:C13"/>
    <mergeCell ref="A20:C20"/>
    <mergeCell ref="A72:C72"/>
    <mergeCell ref="A22:C22"/>
    <mergeCell ref="A46:C46"/>
    <mergeCell ref="A47:C47"/>
    <mergeCell ref="A48:C48"/>
    <mergeCell ref="A56:C56"/>
    <mergeCell ref="A57:C57"/>
    <mergeCell ref="A58:C58"/>
    <mergeCell ref="A59:C59"/>
    <mergeCell ref="A60:C60"/>
    <mergeCell ref="A70:C70"/>
    <mergeCell ref="A71:C71"/>
    <mergeCell ref="A86:C86"/>
    <mergeCell ref="A73:C74"/>
    <mergeCell ref="A75:C75"/>
    <mergeCell ref="A82:C82"/>
    <mergeCell ref="A83:C83"/>
    <mergeCell ref="A84:C84"/>
    <mergeCell ref="A85:C85"/>
  </mergeCells>
  <printOptions horizontalCentered="1" verticalCentered="1"/>
  <pageMargins left="0.70866141732283472" right="0.70866141732283472" top="0.74803149606299213" bottom="0.74803149606299213" header="0.31496062992125984" footer="0.31496062992125984"/>
  <pageSetup scale="63" fitToHeight="0" orientation="landscape" r:id="rId1"/>
  <rowBreaks count="2" manualBreakCount="2">
    <brk id="44" max="10" man="1"/>
    <brk id="69" max="10" man="1"/>
  </rowBreaks>
  <drawing r:id="rId2"/>
  <tableParts count="6">
    <tablePart r:id="rId3"/>
    <tablePart r:id="rId4"/>
    <tablePart r:id="rId5"/>
    <tablePart r:id="rId6"/>
    <tablePart r:id="rId7"/>
    <tablePart r:id="rId8"/>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2:S97"/>
  <sheetViews>
    <sheetView showGridLines="0" topLeftCell="A44" zoomScale="85" zoomScaleNormal="85" zoomScaleSheetLayoutView="70" workbookViewId="0">
      <selection activeCell="C75" sqref="C75"/>
    </sheetView>
  </sheetViews>
  <sheetFormatPr baseColWidth="10" defaultColWidth="13.5" defaultRowHeight="15"/>
  <cols>
    <col min="1" max="1" width="46" style="192" bestFit="1" customWidth="1"/>
    <col min="2" max="2" width="20.1640625" style="192" bestFit="1" customWidth="1"/>
    <col min="3" max="3" width="15.33203125" style="192" bestFit="1" customWidth="1"/>
    <col min="4" max="4" width="13.5" style="192"/>
    <col min="5" max="5" width="11.83203125" style="192" customWidth="1"/>
    <col min="6" max="6" width="13" style="192" customWidth="1"/>
    <col min="7" max="7" width="26.1640625" style="192" customWidth="1"/>
    <col min="8" max="8" width="21.5" style="192" customWidth="1"/>
    <col min="9" max="10" width="12.83203125" style="192" customWidth="1"/>
    <col min="11" max="11" width="16.1640625" style="192" customWidth="1"/>
    <col min="12" max="12" width="17" style="192" customWidth="1"/>
    <col min="13" max="13" width="13.5" style="192" customWidth="1"/>
    <col min="14" max="14" width="27.6640625" style="192" customWidth="1"/>
    <col min="15" max="15" width="27.1640625" style="192" bestFit="1" customWidth="1"/>
    <col min="16" max="16" width="10.1640625" style="192" customWidth="1"/>
    <col min="17" max="18" width="13.5" style="192"/>
    <col min="19" max="19" width="33.83203125" style="192" customWidth="1"/>
    <col min="20" max="16384" width="13.5" style="192"/>
  </cols>
  <sheetData>
    <row r="2" spans="1:16" ht="84" customHeight="1">
      <c r="A2" s="621" t="s">
        <v>1065</v>
      </c>
      <c r="B2" s="621"/>
      <c r="C2" s="621"/>
      <c r="D2" s="621"/>
      <c r="E2" s="191"/>
      <c r="G2" s="622"/>
      <c r="H2" s="622"/>
      <c r="I2" s="622"/>
      <c r="J2" s="622"/>
      <c r="K2" s="622"/>
      <c r="L2" s="622"/>
      <c r="M2" s="622"/>
      <c r="N2" s="622"/>
      <c r="O2" s="622"/>
      <c r="P2" s="193"/>
    </row>
    <row r="3" spans="1:16" ht="27.75" customHeight="1">
      <c r="A3" s="194" t="s">
        <v>588</v>
      </c>
      <c r="B3" s="194"/>
      <c r="C3" s="191"/>
      <c r="D3" s="191"/>
      <c r="E3" s="191"/>
      <c r="G3" s="623"/>
      <c r="H3" s="623"/>
      <c r="I3" s="623"/>
      <c r="J3" s="623"/>
      <c r="K3" s="623"/>
      <c r="L3" s="623"/>
      <c r="M3" s="623"/>
      <c r="N3" s="623"/>
      <c r="O3" s="623"/>
      <c r="P3" s="193"/>
    </row>
    <row r="4" spans="1:16" ht="18.75">
      <c r="A4" s="195" t="s">
        <v>556</v>
      </c>
      <c r="B4" s="195" t="s">
        <v>569</v>
      </c>
      <c r="C4" s="191"/>
      <c r="D4" s="191"/>
      <c r="E4" s="191"/>
      <c r="G4" s="624" t="s">
        <v>586</v>
      </c>
      <c r="H4" s="624"/>
      <c r="I4" s="624"/>
      <c r="J4" s="624"/>
      <c r="K4" s="624"/>
      <c r="L4" s="624"/>
      <c r="M4" s="624"/>
      <c r="N4" s="624"/>
      <c r="O4" s="624"/>
      <c r="P4" s="193"/>
    </row>
    <row r="5" spans="1:16" ht="18.75">
      <c r="A5" s="196" t="s">
        <v>557</v>
      </c>
      <c r="B5" s="197">
        <v>7</v>
      </c>
      <c r="C5" s="191"/>
      <c r="D5" s="191"/>
      <c r="E5" s="191"/>
      <c r="G5" s="625" t="s">
        <v>570</v>
      </c>
      <c r="H5" s="625"/>
      <c r="I5" s="625"/>
      <c r="J5" s="625"/>
      <c r="K5" s="625"/>
      <c r="L5" s="625"/>
      <c r="M5" s="625"/>
      <c r="N5" s="625"/>
      <c r="O5" s="625"/>
      <c r="P5" s="193"/>
    </row>
    <row r="6" spans="1:16" ht="18.75">
      <c r="A6" s="196" t="s">
        <v>558</v>
      </c>
      <c r="B6" s="197">
        <v>8</v>
      </c>
      <c r="C6" s="191"/>
      <c r="D6" s="191"/>
      <c r="E6" s="191"/>
      <c r="G6" s="618" t="s">
        <v>599</v>
      </c>
      <c r="H6" s="618"/>
      <c r="I6" s="618"/>
      <c r="J6" s="618"/>
      <c r="K6" s="618"/>
      <c r="L6" s="618"/>
      <c r="M6" s="618"/>
      <c r="N6" s="618"/>
      <c r="O6" s="618"/>
      <c r="P6" s="193"/>
    </row>
    <row r="7" spans="1:16" ht="18.75">
      <c r="A7" s="196" t="s">
        <v>559</v>
      </c>
      <c r="B7" s="197">
        <v>4</v>
      </c>
      <c r="C7" s="191"/>
      <c r="D7" s="191"/>
      <c r="E7" s="191"/>
      <c r="G7" s="618"/>
      <c r="H7" s="618"/>
      <c r="I7" s="618"/>
      <c r="J7" s="618"/>
      <c r="K7" s="618"/>
      <c r="L7" s="618"/>
      <c r="M7" s="618"/>
      <c r="N7" s="618"/>
      <c r="O7" s="618"/>
      <c r="P7" s="193"/>
    </row>
    <row r="8" spans="1:16" ht="15.75">
      <c r="A8" s="196" t="s">
        <v>572</v>
      </c>
      <c r="B8" s="196">
        <v>12</v>
      </c>
      <c r="C8" s="191"/>
      <c r="D8" s="191"/>
      <c r="E8" s="191"/>
      <c r="G8" s="619" t="s">
        <v>573</v>
      </c>
      <c r="H8" s="620" t="s">
        <v>574</v>
      </c>
      <c r="I8" s="620"/>
      <c r="J8" s="620"/>
      <c r="K8" s="620" t="s">
        <v>37</v>
      </c>
      <c r="L8" s="620"/>
      <c r="M8" s="620" t="s">
        <v>15</v>
      </c>
      <c r="N8" s="619" t="s">
        <v>575</v>
      </c>
      <c r="O8" s="619" t="s">
        <v>576</v>
      </c>
    </row>
    <row r="9" spans="1:16" ht="29.25" customHeight="1">
      <c r="A9" s="196" t="s">
        <v>561</v>
      </c>
      <c r="B9" s="196">
        <v>11</v>
      </c>
      <c r="C9" s="191"/>
      <c r="D9" s="191"/>
      <c r="E9" s="191"/>
      <c r="G9" s="619"/>
      <c r="H9" s="198" t="s">
        <v>597</v>
      </c>
      <c r="I9" s="198" t="s">
        <v>47</v>
      </c>
      <c r="J9" s="198" t="s">
        <v>46</v>
      </c>
      <c r="K9" s="198" t="s">
        <v>14</v>
      </c>
      <c r="L9" s="198" t="s">
        <v>13</v>
      </c>
      <c r="M9" s="620"/>
      <c r="N9" s="619"/>
      <c r="O9" s="619"/>
    </row>
    <row r="10" spans="1:16" ht="30">
      <c r="A10" s="196" t="s">
        <v>571</v>
      </c>
      <c r="B10" s="196">
        <v>8</v>
      </c>
      <c r="C10" s="191"/>
      <c r="D10" s="191"/>
      <c r="E10" s="191"/>
      <c r="G10" s="200" t="s">
        <v>110</v>
      </c>
      <c r="H10" s="201">
        <f>B64</f>
        <v>31</v>
      </c>
      <c r="I10" s="202">
        <f>D64</f>
        <v>10</v>
      </c>
      <c r="J10" s="202">
        <f>C64</f>
        <v>9</v>
      </c>
      <c r="K10" s="202">
        <f>C72</f>
        <v>23</v>
      </c>
      <c r="L10" s="202">
        <f>B72</f>
        <v>27</v>
      </c>
      <c r="M10" s="202">
        <f>SUM(H10:J10)</f>
        <v>50</v>
      </c>
      <c r="N10" s="203">
        <f>245010+14390+14390+82500+14390+56250+71250+21850+129510+15000</f>
        <v>664540</v>
      </c>
      <c r="O10" s="204">
        <f>15000*M10</f>
        <v>750000</v>
      </c>
      <c r="P10" s="205"/>
    </row>
    <row r="11" spans="1:16" ht="15.75">
      <c r="A11" s="196" t="s">
        <v>563</v>
      </c>
      <c r="B11" s="196"/>
      <c r="C11" s="191"/>
      <c r="D11" s="191"/>
      <c r="E11" s="191"/>
      <c r="G11" s="206" t="s">
        <v>577</v>
      </c>
      <c r="H11" s="199">
        <f t="shared" ref="H11:O11" si="0">SUM(H10:H10)</f>
        <v>31</v>
      </c>
      <c r="I11" s="199">
        <f t="shared" si="0"/>
        <v>10</v>
      </c>
      <c r="J11" s="199">
        <f t="shared" si="0"/>
        <v>9</v>
      </c>
      <c r="K11" s="199">
        <f t="shared" si="0"/>
        <v>23</v>
      </c>
      <c r="L11" s="199">
        <f t="shared" si="0"/>
        <v>27</v>
      </c>
      <c r="M11" s="199">
        <f t="shared" si="0"/>
        <v>50</v>
      </c>
      <c r="N11" s="207">
        <f t="shared" si="0"/>
        <v>664540</v>
      </c>
      <c r="O11" s="207">
        <f t="shared" si="0"/>
        <v>750000</v>
      </c>
      <c r="P11" s="208"/>
    </row>
    <row r="12" spans="1:16" ht="15" customHeight="1">
      <c r="A12" s="196" t="s">
        <v>564</v>
      </c>
      <c r="B12" s="196"/>
      <c r="C12" s="191"/>
      <c r="D12" s="191"/>
      <c r="E12" s="191"/>
      <c r="F12" s="209"/>
      <c r="G12" s="192" t="s">
        <v>578</v>
      </c>
      <c r="H12" s="209"/>
      <c r="I12" s="209"/>
      <c r="J12" s="209"/>
      <c r="K12" s="209"/>
      <c r="L12" s="209"/>
      <c r="M12" s="209"/>
      <c r="N12" s="209"/>
      <c r="O12" s="209"/>
    </row>
    <row r="13" spans="1:16" ht="14.45" customHeight="1">
      <c r="A13" s="196" t="s">
        <v>565</v>
      </c>
      <c r="B13" s="196"/>
      <c r="C13" s="191"/>
      <c r="D13" s="191"/>
      <c r="E13" s="191"/>
    </row>
    <row r="14" spans="1:16" ht="14.45" customHeight="1">
      <c r="A14" s="196" t="s">
        <v>566</v>
      </c>
      <c r="B14" s="196"/>
      <c r="C14" s="191"/>
      <c r="D14" s="191"/>
      <c r="E14" s="191"/>
    </row>
    <row r="15" spans="1:16" ht="14.45" customHeight="1">
      <c r="A15" s="196" t="s">
        <v>567</v>
      </c>
      <c r="B15" s="196"/>
      <c r="C15" s="191"/>
      <c r="D15" s="191"/>
      <c r="E15" s="191"/>
    </row>
    <row r="16" spans="1:16" ht="14.45" customHeight="1">
      <c r="A16" s="196" t="s">
        <v>568</v>
      </c>
      <c r="B16" s="196"/>
      <c r="C16" s="191"/>
      <c r="D16" s="191"/>
      <c r="E16" s="191"/>
    </row>
    <row r="17" spans="1:19" ht="15.75">
      <c r="A17" s="195" t="s">
        <v>579</v>
      </c>
      <c r="B17" s="195">
        <f>SUM(B5:B16)</f>
        <v>50</v>
      </c>
      <c r="C17" s="191"/>
      <c r="D17" s="191"/>
      <c r="E17" s="191"/>
    </row>
    <row r="18" spans="1:19" ht="15.75">
      <c r="A18" s="191"/>
      <c r="B18" s="191"/>
      <c r="C18" s="191"/>
      <c r="D18" s="191"/>
      <c r="E18" s="191"/>
    </row>
    <row r="19" spans="1:19" ht="15.75">
      <c r="A19" s="191"/>
      <c r="B19" s="191"/>
      <c r="C19" s="191"/>
      <c r="D19" s="191"/>
      <c r="E19" s="191"/>
    </row>
    <row r="20" spans="1:19" ht="15.75">
      <c r="A20" s="191" t="s">
        <v>587</v>
      </c>
      <c r="B20" s="191"/>
      <c r="C20" s="191"/>
      <c r="D20" s="191"/>
      <c r="E20" s="191"/>
    </row>
    <row r="21" spans="1:19" ht="15.75" customHeight="1">
      <c r="A21" s="191"/>
      <c r="B21" s="191"/>
      <c r="C21" s="191"/>
      <c r="D21" s="191"/>
      <c r="E21" s="191"/>
    </row>
    <row r="22" spans="1:19" ht="14.45" customHeight="1">
      <c r="A22" s="195" t="s">
        <v>556</v>
      </c>
      <c r="B22" s="195" t="s">
        <v>13</v>
      </c>
      <c r="C22" s="195" t="s">
        <v>14</v>
      </c>
      <c r="D22" s="195" t="s">
        <v>15</v>
      </c>
      <c r="E22" s="191"/>
    </row>
    <row r="23" spans="1:19" ht="14.45" customHeight="1">
      <c r="A23" s="196" t="s">
        <v>557</v>
      </c>
      <c r="B23" s="197">
        <v>4</v>
      </c>
      <c r="C23" s="197">
        <v>3</v>
      </c>
      <c r="D23" s="196">
        <f>SUM(B23:C23)</f>
        <v>7</v>
      </c>
      <c r="E23" s="191"/>
    </row>
    <row r="24" spans="1:19" ht="14.45" customHeight="1">
      <c r="A24" s="196" t="s">
        <v>558</v>
      </c>
      <c r="B24" s="197">
        <v>6</v>
      </c>
      <c r="C24" s="197">
        <v>2</v>
      </c>
      <c r="D24" s="196">
        <f t="shared" ref="D24:D34" si="1">SUM(B24:C24)</f>
        <v>8</v>
      </c>
      <c r="E24" s="191"/>
    </row>
    <row r="25" spans="1:19" ht="18.75" customHeight="1">
      <c r="A25" s="196" t="s">
        <v>559</v>
      </c>
      <c r="B25" s="197">
        <v>2</v>
      </c>
      <c r="C25" s="197">
        <v>2</v>
      </c>
      <c r="D25" s="196">
        <f t="shared" si="1"/>
        <v>4</v>
      </c>
      <c r="E25" s="191"/>
      <c r="S25" s="210"/>
    </row>
    <row r="26" spans="1:19" ht="15.75">
      <c r="A26" s="196" t="s">
        <v>572</v>
      </c>
      <c r="B26" s="196">
        <v>8</v>
      </c>
      <c r="C26" s="196">
        <v>4</v>
      </c>
      <c r="D26" s="196">
        <f t="shared" si="1"/>
        <v>12</v>
      </c>
      <c r="E26" s="191"/>
    </row>
    <row r="27" spans="1:19" ht="15.75">
      <c r="A27" s="196" t="s">
        <v>561</v>
      </c>
      <c r="B27" s="196">
        <v>4</v>
      </c>
      <c r="C27" s="196">
        <v>7</v>
      </c>
      <c r="D27" s="196">
        <f t="shared" si="1"/>
        <v>11</v>
      </c>
      <c r="E27" s="191"/>
    </row>
    <row r="28" spans="1:19" ht="15" customHeight="1">
      <c r="A28" s="196" t="s">
        <v>571</v>
      </c>
      <c r="B28" s="196">
        <v>3</v>
      </c>
      <c r="C28" s="196">
        <v>5</v>
      </c>
      <c r="D28" s="196">
        <f t="shared" si="1"/>
        <v>8</v>
      </c>
      <c r="E28" s="191"/>
    </row>
    <row r="29" spans="1:19" ht="15.75">
      <c r="A29" s="196" t="s">
        <v>563</v>
      </c>
      <c r="B29" s="196"/>
      <c r="C29" s="196"/>
      <c r="D29" s="196">
        <f t="shared" si="1"/>
        <v>0</v>
      </c>
      <c r="E29" s="191"/>
    </row>
    <row r="30" spans="1:19" ht="12.6" customHeight="1">
      <c r="A30" s="196" t="s">
        <v>564</v>
      </c>
      <c r="B30" s="196"/>
      <c r="C30" s="196"/>
      <c r="D30" s="196">
        <f t="shared" si="1"/>
        <v>0</v>
      </c>
      <c r="E30" s="191"/>
    </row>
    <row r="31" spans="1:19" ht="15.75">
      <c r="A31" s="196" t="s">
        <v>565</v>
      </c>
      <c r="B31" s="196"/>
      <c r="C31" s="196"/>
      <c r="D31" s="196">
        <f t="shared" si="1"/>
        <v>0</v>
      </c>
      <c r="E31" s="191"/>
    </row>
    <row r="32" spans="1:19" ht="15.75" customHeight="1">
      <c r="A32" s="196" t="s">
        <v>566</v>
      </c>
      <c r="B32" s="196"/>
      <c r="C32" s="196"/>
      <c r="D32" s="196">
        <f t="shared" si="1"/>
        <v>0</v>
      </c>
      <c r="E32" s="191"/>
    </row>
    <row r="33" spans="1:16" ht="15.75">
      <c r="A33" s="196" t="s">
        <v>567</v>
      </c>
      <c r="B33" s="196"/>
      <c r="C33" s="196"/>
      <c r="D33" s="196">
        <f t="shared" si="1"/>
        <v>0</v>
      </c>
      <c r="E33" s="191"/>
    </row>
    <row r="34" spans="1:16" ht="15.75" customHeight="1">
      <c r="A34" s="196" t="s">
        <v>568</v>
      </c>
      <c r="B34" s="196"/>
      <c r="C34" s="196"/>
      <c r="D34" s="196">
        <f t="shared" si="1"/>
        <v>0</v>
      </c>
      <c r="E34" s="191"/>
    </row>
    <row r="35" spans="1:16" ht="15.75">
      <c r="A35" s="195" t="s">
        <v>579</v>
      </c>
      <c r="B35" s="195">
        <f>SUM(B23:B34)</f>
        <v>27</v>
      </c>
      <c r="C35" s="195">
        <f>SUM(C23:C34)</f>
        <v>23</v>
      </c>
      <c r="D35" s="195">
        <f>SUM(D23:D34)</f>
        <v>50</v>
      </c>
      <c r="E35" s="191"/>
    </row>
    <row r="36" spans="1:16" ht="15.75">
      <c r="A36" s="615" t="s">
        <v>580</v>
      </c>
      <c r="B36" s="616"/>
      <c r="C36" s="616"/>
      <c r="D36" s="616"/>
      <c r="E36" s="191"/>
    </row>
    <row r="37" spans="1:16" ht="15.75">
      <c r="A37" s="191"/>
      <c r="B37" s="191"/>
      <c r="C37" s="191"/>
      <c r="D37" s="191"/>
      <c r="E37" s="191"/>
    </row>
    <row r="38" spans="1:16" ht="15.75">
      <c r="A38" s="191"/>
      <c r="B38" s="191"/>
      <c r="C38" s="191"/>
      <c r="D38" s="191"/>
      <c r="E38" s="191"/>
      <c r="F38"/>
      <c r="G38"/>
      <c r="H38"/>
      <c r="I38"/>
      <c r="J38"/>
      <c r="K38"/>
      <c r="L38"/>
      <c r="M38"/>
      <c r="N38"/>
      <c r="O38"/>
      <c r="P38"/>
    </row>
    <row r="39" spans="1:16" ht="15.75">
      <c r="A39" s="191"/>
      <c r="B39" s="191"/>
      <c r="C39" s="191"/>
      <c r="D39" s="191"/>
      <c r="E39" s="191"/>
      <c r="F39"/>
      <c r="G39"/>
      <c r="H39"/>
      <c r="I39"/>
      <c r="J39"/>
      <c r="K39"/>
      <c r="L39"/>
      <c r="M39"/>
      <c r="N39"/>
      <c r="O39"/>
      <c r="P39"/>
    </row>
    <row r="40" spans="1:16" ht="15" customHeight="1">
      <c r="A40" s="191" t="s">
        <v>581</v>
      </c>
      <c r="B40" s="191"/>
      <c r="C40" s="191"/>
      <c r="D40" s="191"/>
      <c r="E40" s="191"/>
      <c r="F40"/>
      <c r="G40"/>
      <c r="H40"/>
      <c r="I40"/>
      <c r="J40"/>
      <c r="K40"/>
      <c r="L40"/>
      <c r="M40"/>
      <c r="N40"/>
      <c r="O40"/>
      <c r="P40"/>
    </row>
    <row r="41" spans="1:16" customFormat="1" ht="15.75">
      <c r="A41" s="191"/>
      <c r="B41" s="191"/>
      <c r="C41" s="191"/>
      <c r="D41" s="191"/>
      <c r="E41" s="191"/>
    </row>
    <row r="42" spans="1:16" customFormat="1" ht="31.5" customHeight="1">
      <c r="A42" s="195" t="s">
        <v>556</v>
      </c>
      <c r="B42" s="223" t="s">
        <v>596</v>
      </c>
      <c r="C42" s="195" t="s">
        <v>46</v>
      </c>
      <c r="D42" s="195" t="s">
        <v>47</v>
      </c>
      <c r="E42" s="195" t="s">
        <v>15</v>
      </c>
    </row>
    <row r="43" spans="1:16" customFormat="1" ht="15.75">
      <c r="A43" s="196" t="s">
        <v>557</v>
      </c>
      <c r="B43" s="197">
        <v>2</v>
      </c>
      <c r="C43" s="197">
        <v>3</v>
      </c>
      <c r="D43" s="197">
        <v>2</v>
      </c>
      <c r="E43" s="196">
        <f>SUM(B43:D43)</f>
        <v>7</v>
      </c>
    </row>
    <row r="44" spans="1:16" customFormat="1" ht="15.75">
      <c r="A44" s="196" t="s">
        <v>558</v>
      </c>
      <c r="B44" s="197">
        <v>2</v>
      </c>
      <c r="C44" s="197">
        <v>3</v>
      </c>
      <c r="D44" s="197">
        <v>3</v>
      </c>
      <c r="E44" s="196">
        <f t="shared" ref="E44:E54" si="2">SUM(B44:D44)</f>
        <v>8</v>
      </c>
    </row>
    <row r="45" spans="1:16" customFormat="1" ht="15.75" customHeight="1">
      <c r="A45" s="196" t="s">
        <v>559</v>
      </c>
      <c r="B45" s="197">
        <v>2</v>
      </c>
      <c r="C45" s="197">
        <v>1</v>
      </c>
      <c r="D45" s="197">
        <v>1</v>
      </c>
      <c r="E45" s="196">
        <f t="shared" si="2"/>
        <v>4</v>
      </c>
      <c r="F45" s="192"/>
      <c r="G45" s="192"/>
      <c r="H45" s="192"/>
      <c r="I45" s="192"/>
      <c r="J45" s="192"/>
      <c r="K45" s="192"/>
      <c r="L45" s="192"/>
      <c r="M45" s="192"/>
      <c r="N45" s="192"/>
      <c r="O45" s="192"/>
      <c r="P45" s="192"/>
    </row>
    <row r="46" spans="1:16" customFormat="1" ht="15.75">
      <c r="A46" s="196" t="s">
        <v>572</v>
      </c>
      <c r="B46" s="196">
        <v>11</v>
      </c>
      <c r="C46" s="196">
        <v>0</v>
      </c>
      <c r="D46" s="196">
        <v>1</v>
      </c>
      <c r="E46" s="196">
        <f t="shared" si="2"/>
        <v>12</v>
      </c>
      <c r="F46" s="192"/>
      <c r="G46" s="192"/>
      <c r="H46" s="192"/>
      <c r="I46" s="192"/>
      <c r="J46" s="192"/>
      <c r="K46" s="192"/>
      <c r="L46" s="192"/>
      <c r="M46" s="192"/>
      <c r="N46" s="192"/>
      <c r="O46" s="192"/>
      <c r="P46" s="192"/>
    </row>
    <row r="47" spans="1:16" customFormat="1" ht="15.75">
      <c r="A47" s="196" t="s">
        <v>561</v>
      </c>
      <c r="B47" s="196">
        <v>8</v>
      </c>
      <c r="C47" s="196">
        <v>2</v>
      </c>
      <c r="D47" s="196">
        <v>1</v>
      </c>
      <c r="E47" s="196">
        <f t="shared" si="2"/>
        <v>11</v>
      </c>
      <c r="F47" s="192"/>
      <c r="G47" s="192"/>
      <c r="H47" s="192"/>
      <c r="I47" s="192"/>
      <c r="J47" s="192"/>
      <c r="K47" s="192"/>
      <c r="L47" s="192"/>
      <c r="M47" s="192"/>
      <c r="N47" s="192"/>
      <c r="O47" s="192"/>
      <c r="P47" s="192"/>
    </row>
    <row r="48" spans="1:16" ht="15.75">
      <c r="A48" s="196" t="s">
        <v>571</v>
      </c>
      <c r="B48" s="196">
        <v>6</v>
      </c>
      <c r="C48" s="196">
        <v>0</v>
      </c>
      <c r="D48" s="196">
        <v>2</v>
      </c>
      <c r="E48" s="196">
        <f t="shared" si="2"/>
        <v>8</v>
      </c>
    </row>
    <row r="49" spans="1:10" ht="15.75">
      <c r="A49" s="196" t="s">
        <v>563</v>
      </c>
      <c r="B49" s="196"/>
      <c r="C49" s="196"/>
      <c r="D49" s="196"/>
      <c r="E49" s="196">
        <f t="shared" si="2"/>
        <v>0</v>
      </c>
    </row>
    <row r="50" spans="1:10" ht="15.75">
      <c r="A50" s="196" t="s">
        <v>564</v>
      </c>
      <c r="B50" s="196"/>
      <c r="C50" s="196"/>
      <c r="D50" s="196"/>
      <c r="E50" s="196">
        <f t="shared" si="2"/>
        <v>0</v>
      </c>
    </row>
    <row r="51" spans="1:10" ht="15.75" customHeight="1">
      <c r="A51" s="196" t="s">
        <v>565</v>
      </c>
      <c r="B51" s="196"/>
      <c r="C51" s="196"/>
      <c r="D51" s="196"/>
      <c r="E51" s="196">
        <f t="shared" si="2"/>
        <v>0</v>
      </c>
    </row>
    <row r="52" spans="1:10" ht="15.75">
      <c r="A52" s="196" t="s">
        <v>566</v>
      </c>
      <c r="B52" s="196"/>
      <c r="C52" s="196"/>
      <c r="D52" s="196"/>
      <c r="E52" s="196">
        <f t="shared" si="2"/>
        <v>0</v>
      </c>
    </row>
    <row r="53" spans="1:10" ht="15.75">
      <c r="A53" s="196" t="s">
        <v>567</v>
      </c>
      <c r="B53" s="196"/>
      <c r="C53" s="196"/>
      <c r="D53" s="196"/>
      <c r="E53" s="196">
        <f t="shared" si="2"/>
        <v>0</v>
      </c>
    </row>
    <row r="54" spans="1:10" ht="15.75">
      <c r="A54" s="196" t="s">
        <v>568</v>
      </c>
      <c r="B54" s="196"/>
      <c r="C54" s="196"/>
      <c r="D54" s="196"/>
      <c r="E54" s="196">
        <f t="shared" si="2"/>
        <v>0</v>
      </c>
    </row>
    <row r="55" spans="1:10" ht="15.75">
      <c r="A55" s="195" t="s">
        <v>32</v>
      </c>
      <c r="B55" s="195">
        <f>SUM(B43:B54)</f>
        <v>31</v>
      </c>
      <c r="C55" s="195">
        <f>SUM(C43:C54)</f>
        <v>9</v>
      </c>
      <c r="D55" s="195">
        <f>SUM(D43:D54)</f>
        <v>10</v>
      </c>
      <c r="E55" s="195">
        <f>SUM(E43:E54)</f>
        <v>50</v>
      </c>
    </row>
    <row r="56" spans="1:10" ht="15.75">
      <c r="A56" s="615" t="s">
        <v>580</v>
      </c>
      <c r="B56" s="616"/>
      <c r="C56" s="616"/>
      <c r="D56" s="616"/>
      <c r="E56" s="616"/>
    </row>
    <row r="57" spans="1:10" ht="15.75">
      <c r="A57" s="211"/>
      <c r="B57" s="211"/>
      <c r="C57" s="211"/>
      <c r="D57" s="211"/>
      <c r="E57" s="211"/>
    </row>
    <row r="58" spans="1:10" ht="15.75">
      <c r="A58" s="211"/>
      <c r="B58" s="211"/>
      <c r="C58" s="211"/>
      <c r="D58" s="211"/>
      <c r="E58" s="211"/>
    </row>
    <row r="59" spans="1:10" ht="15.75">
      <c r="A59" s="191"/>
      <c r="B59" s="191"/>
      <c r="C59" s="191"/>
      <c r="D59" s="191"/>
      <c r="E59" s="191"/>
    </row>
    <row r="60" spans="1:10" ht="33.75" customHeight="1">
      <c r="A60" s="191" t="s">
        <v>582</v>
      </c>
      <c r="B60" s="191"/>
      <c r="C60" s="191"/>
      <c r="D60" s="191"/>
      <c r="E60" s="191"/>
    </row>
    <row r="61" spans="1:10" ht="33.75" customHeight="1">
      <c r="A61" s="194"/>
      <c r="B61" s="194"/>
      <c r="C61" s="194"/>
      <c r="D61" s="194"/>
      <c r="E61" s="194"/>
    </row>
    <row r="62" spans="1:10" ht="33.75" customHeight="1">
      <c r="A62" s="195" t="s">
        <v>583</v>
      </c>
      <c r="B62" s="223" t="s">
        <v>596</v>
      </c>
      <c r="C62" s="195" t="s">
        <v>46</v>
      </c>
      <c r="D62" s="195" t="s">
        <v>47</v>
      </c>
      <c r="E62" s="195" t="s">
        <v>15</v>
      </c>
    </row>
    <row r="63" spans="1:10" ht="15.75">
      <c r="A63" s="212" t="s">
        <v>584</v>
      </c>
      <c r="B63" s="197">
        <f>B55</f>
        <v>31</v>
      </c>
      <c r="C63" s="197">
        <f>C55</f>
        <v>9</v>
      </c>
      <c r="D63" s="197">
        <f>D55</f>
        <v>10</v>
      </c>
      <c r="E63" s="196">
        <f>SUM(B63:D63)</f>
        <v>50</v>
      </c>
      <c r="G63" s="213"/>
      <c r="H63" s="213"/>
    </row>
    <row r="64" spans="1:10" ht="15.75">
      <c r="A64" s="195" t="s">
        <v>32</v>
      </c>
      <c r="B64" s="214">
        <f>SUM(B63)</f>
        <v>31</v>
      </c>
      <c r="C64" s="214">
        <f>SUM(C63:C63)</f>
        <v>9</v>
      </c>
      <c r="D64" s="214">
        <f>SUM(D63:D63)</f>
        <v>10</v>
      </c>
      <c r="E64" s="214">
        <f>SUM(E63:E63)</f>
        <v>50</v>
      </c>
      <c r="F64"/>
      <c r="H64" s="213"/>
      <c r="I64" s="213"/>
      <c r="J64" s="213"/>
    </row>
    <row r="65" spans="1:18" ht="15.75">
      <c r="A65" s="215" t="s">
        <v>580</v>
      </c>
      <c r="B65" s="216"/>
      <c r="C65" s="216"/>
      <c r="D65" s="216"/>
      <c r="E65" s="217"/>
      <c r="F65"/>
      <c r="J65" s="213"/>
    </row>
    <row r="66" spans="1:18" ht="15.75">
      <c r="A66" s="191"/>
      <c r="B66" s="217"/>
      <c r="C66" s="217"/>
      <c r="D66" s="217"/>
      <c r="E66" s="191"/>
      <c r="F66"/>
      <c r="K66" s="213"/>
      <c r="L66" s="213"/>
      <c r="M66" s="213"/>
      <c r="N66" s="213"/>
      <c r="O66" s="213"/>
      <c r="P66" s="213"/>
    </row>
    <row r="67" spans="1:18" ht="15.75">
      <c r="A67" s="191"/>
      <c r="B67" s="191"/>
      <c r="C67" s="191"/>
      <c r="D67" s="191"/>
      <c r="E67" s="191"/>
      <c r="F67"/>
      <c r="K67" s="213"/>
      <c r="L67" s="213"/>
      <c r="M67" s="213"/>
      <c r="N67" s="213"/>
      <c r="O67" s="213"/>
      <c r="P67" s="213"/>
    </row>
    <row r="68" spans="1:18" ht="15" customHeight="1">
      <c r="A68" s="191" t="s">
        <v>585</v>
      </c>
      <c r="B68" s="217"/>
      <c r="C68" s="217"/>
      <c r="D68" s="217"/>
      <c r="E68" s="191"/>
      <c r="F68"/>
    </row>
    <row r="69" spans="1:18" ht="15.75">
      <c r="A69" s="191"/>
      <c r="B69" s="191"/>
      <c r="C69" s="191"/>
      <c r="D69" s="191"/>
      <c r="E69" s="191"/>
      <c r="F69"/>
    </row>
    <row r="70" spans="1:18" ht="15.75">
      <c r="A70" s="195" t="s">
        <v>583</v>
      </c>
      <c r="B70" s="195" t="s">
        <v>13</v>
      </c>
      <c r="C70" s="195" t="s">
        <v>14</v>
      </c>
      <c r="D70" s="195" t="s">
        <v>15</v>
      </c>
      <c r="E70" s="191"/>
      <c r="F70"/>
      <c r="Q70" s="213"/>
      <c r="R70" s="617"/>
    </row>
    <row r="71" spans="1:18" ht="15.6" customHeight="1">
      <c r="A71" s="212" t="s">
        <v>110</v>
      </c>
      <c r="B71" s="219">
        <f>B35</f>
        <v>27</v>
      </c>
      <c r="C71" s="219">
        <f>C35</f>
        <v>23</v>
      </c>
      <c r="D71" s="220">
        <f>SUM(B71:C71)</f>
        <v>50</v>
      </c>
      <c r="E71" s="191"/>
      <c r="F71"/>
      <c r="Q71" s="213"/>
      <c r="R71" s="617"/>
    </row>
    <row r="72" spans="1:18" ht="15.6" customHeight="1">
      <c r="A72" s="195" t="s">
        <v>32</v>
      </c>
      <c r="B72" s="214">
        <f>SUM(B71:B71)</f>
        <v>27</v>
      </c>
      <c r="C72" s="214">
        <f>SUM(C71:C71)</f>
        <v>23</v>
      </c>
      <c r="D72" s="214">
        <f>SUM(D71:D71)</f>
        <v>50</v>
      </c>
      <c r="E72" s="191"/>
      <c r="F72"/>
      <c r="Q72" s="213"/>
      <c r="R72" s="218"/>
    </row>
    <row r="73" spans="1:18" ht="15.6" customHeight="1">
      <c r="A73" s="191"/>
      <c r="B73" s="191"/>
      <c r="C73" s="191"/>
      <c r="D73" s="191"/>
      <c r="E73" s="191"/>
      <c r="F73" s="213"/>
      <c r="G73" s="213"/>
      <c r="Q73" s="213"/>
      <c r="R73" s="218"/>
    </row>
    <row r="74" spans="1:18" ht="15.6" customHeight="1">
      <c r="F74" s="213"/>
      <c r="Q74" s="213"/>
      <c r="R74" s="218"/>
    </row>
    <row r="75" spans="1:18">
      <c r="F75" s="213"/>
    </row>
    <row r="76" spans="1:18">
      <c r="F76" s="213"/>
    </row>
    <row r="81" ht="19.899999999999999" customHeight="1"/>
    <row r="87" ht="15" customHeight="1"/>
    <row r="88" ht="15" customHeight="1"/>
    <row r="89" ht="15" customHeight="1"/>
    <row r="90" ht="15" customHeight="1"/>
    <row r="97" ht="15" customHeight="1"/>
  </sheetData>
  <mergeCells count="16">
    <mergeCell ref="G6:O6"/>
    <mergeCell ref="A2:D2"/>
    <mergeCell ref="G2:O2"/>
    <mergeCell ref="G3:O3"/>
    <mergeCell ref="G4:O4"/>
    <mergeCell ref="G5:O5"/>
    <mergeCell ref="A36:D36"/>
    <mergeCell ref="A56:E56"/>
    <mergeCell ref="R70:R71"/>
    <mergeCell ref="G7:O7"/>
    <mergeCell ref="G8:G9"/>
    <mergeCell ref="H8:J8"/>
    <mergeCell ref="K8:L8"/>
    <mergeCell ref="M8:M9"/>
    <mergeCell ref="N8:N9"/>
    <mergeCell ref="O8:O9"/>
  </mergeCells>
  <pageMargins left="0.70866141732283472" right="0.70866141732283472" top="0.74803149606299213" bottom="0.74803149606299213" header="0.31496062992125984" footer="0.31496062992125984"/>
  <pageSetup scale="50" orientation="portrait" r:id="rId1"/>
  <colBreaks count="1" manualBreakCount="1">
    <brk id="16"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78"/>
  <sheetViews>
    <sheetView zoomScale="130" zoomScaleNormal="130" workbookViewId="0">
      <selection activeCell="B10" sqref="B10:C10"/>
    </sheetView>
  </sheetViews>
  <sheetFormatPr baseColWidth="10" defaultColWidth="9.33203125" defaultRowHeight="12.75"/>
  <cols>
    <col min="1" max="1" width="8" style="6" customWidth="1"/>
    <col min="2" max="2" width="32.6640625" style="6" customWidth="1"/>
    <col min="3" max="3" width="26.6640625" style="6" customWidth="1"/>
    <col min="4" max="4" width="18.6640625" style="6" customWidth="1"/>
    <col min="5" max="5" width="4.6640625" style="6" customWidth="1"/>
    <col min="6" max="6" width="6.83203125" style="6" customWidth="1"/>
    <col min="7" max="7" width="9.33203125" style="6" customWidth="1"/>
    <col min="8" max="8" width="18.6640625" style="6" customWidth="1"/>
    <col min="9" max="9" width="15.5" style="6" customWidth="1"/>
    <col min="10" max="10" width="13.6640625" style="6" customWidth="1"/>
    <col min="11" max="16384" width="9.33203125" style="6"/>
  </cols>
  <sheetData>
    <row r="1" spans="1:12" ht="106.5" customHeight="1">
      <c r="A1" s="350"/>
      <c r="B1" s="350"/>
      <c r="C1" s="350"/>
      <c r="D1" s="350"/>
      <c r="E1" s="350"/>
      <c r="F1" s="350"/>
      <c r="G1" s="350"/>
      <c r="H1" s="350"/>
      <c r="I1" s="350"/>
      <c r="J1" s="350"/>
    </row>
    <row r="2" spans="1:12">
      <c r="A2" s="350" t="s">
        <v>788</v>
      </c>
      <c r="B2" s="350"/>
      <c r="C2" s="350"/>
      <c r="D2" s="350"/>
      <c r="E2" s="350"/>
      <c r="F2" s="350"/>
      <c r="G2" s="350"/>
      <c r="H2" s="350"/>
      <c r="I2" s="350"/>
      <c r="J2" s="350"/>
    </row>
    <row r="3" spans="1:12" ht="15" customHeight="1">
      <c r="A3" s="417" t="s">
        <v>599</v>
      </c>
      <c r="B3" s="363"/>
      <c r="C3" s="363"/>
      <c r="D3" s="363"/>
      <c r="E3" s="363"/>
      <c r="F3" s="363"/>
      <c r="G3" s="363"/>
      <c r="H3" s="363"/>
      <c r="I3" s="363"/>
      <c r="J3" s="363"/>
    </row>
    <row r="4" spans="1:12" ht="22.5" customHeight="1">
      <c r="A4" s="130"/>
      <c r="B4" s="130"/>
      <c r="C4" s="130"/>
      <c r="D4" s="130"/>
      <c r="E4" s="130"/>
      <c r="F4" s="366" t="s">
        <v>622</v>
      </c>
      <c r="G4" s="366"/>
      <c r="H4" s="366"/>
      <c r="I4" s="366"/>
      <c r="J4" s="366"/>
    </row>
    <row r="5" spans="1:12" ht="24.75" customHeight="1">
      <c r="A5" s="364" t="s">
        <v>623</v>
      </c>
      <c r="B5" s="364"/>
      <c r="C5" s="367" t="s">
        <v>0</v>
      </c>
      <c r="D5" s="367"/>
      <c r="E5" s="367"/>
      <c r="F5" s="367"/>
      <c r="G5" s="418" t="s">
        <v>624</v>
      </c>
      <c r="H5" s="418"/>
      <c r="I5" s="418"/>
      <c r="J5" s="418"/>
    </row>
    <row r="6" spans="1:12" ht="36" customHeight="1">
      <c r="A6" s="232" t="s">
        <v>1</v>
      </c>
      <c r="B6" s="419" t="s">
        <v>469</v>
      </c>
      <c r="C6" s="420"/>
      <c r="D6" s="253" t="s">
        <v>2</v>
      </c>
      <c r="E6" s="421" t="s">
        <v>3</v>
      </c>
      <c r="F6" s="422"/>
      <c r="G6" s="423"/>
      <c r="H6" s="254" t="s">
        <v>4</v>
      </c>
      <c r="I6" s="255" t="s">
        <v>625</v>
      </c>
      <c r="J6" s="255" t="s">
        <v>626</v>
      </c>
    </row>
    <row r="7" spans="1:12" ht="18" customHeight="1">
      <c r="A7" s="131">
        <v>1</v>
      </c>
      <c r="B7" s="395" t="s">
        <v>360</v>
      </c>
      <c r="C7" s="396"/>
      <c r="D7" s="132" t="s">
        <v>361</v>
      </c>
      <c r="E7" s="414">
        <v>46034</v>
      </c>
      <c r="F7" s="415"/>
      <c r="G7" s="416"/>
      <c r="H7" s="133">
        <v>30</v>
      </c>
      <c r="I7" s="240">
        <v>15</v>
      </c>
      <c r="J7" s="134">
        <v>15</v>
      </c>
      <c r="K7" s="241"/>
      <c r="L7" s="241"/>
    </row>
    <row r="8" spans="1:12" ht="15.75" customHeight="1">
      <c r="A8" s="131">
        <v>2</v>
      </c>
      <c r="B8" s="395" t="s">
        <v>433</v>
      </c>
      <c r="C8" s="396"/>
      <c r="D8" s="132" t="s">
        <v>434</v>
      </c>
      <c r="E8" s="414">
        <v>46034</v>
      </c>
      <c r="F8" s="415"/>
      <c r="G8" s="416"/>
      <c r="H8" s="133">
        <v>31</v>
      </c>
      <c r="I8" s="240">
        <v>19</v>
      </c>
      <c r="J8" s="134">
        <v>12</v>
      </c>
      <c r="K8" s="241"/>
      <c r="L8" s="241"/>
    </row>
    <row r="9" spans="1:12" ht="19.5" customHeight="1">
      <c r="A9" s="131">
        <v>3</v>
      </c>
      <c r="B9" s="395" t="s">
        <v>400</v>
      </c>
      <c r="C9" s="396"/>
      <c r="D9" s="132" t="s">
        <v>401</v>
      </c>
      <c r="E9" s="414">
        <v>46035</v>
      </c>
      <c r="F9" s="415"/>
      <c r="G9" s="416"/>
      <c r="H9" s="133">
        <v>1</v>
      </c>
      <c r="I9" s="240">
        <v>0</v>
      </c>
      <c r="J9" s="135">
        <v>1</v>
      </c>
      <c r="K9" s="241"/>
      <c r="L9" s="241"/>
    </row>
    <row r="10" spans="1:12" ht="15.75" customHeight="1">
      <c r="A10" s="131">
        <v>4</v>
      </c>
      <c r="B10" s="395" t="s">
        <v>451</v>
      </c>
      <c r="C10" s="396"/>
      <c r="D10" s="132" t="s">
        <v>452</v>
      </c>
      <c r="E10" s="414">
        <v>46035</v>
      </c>
      <c r="F10" s="415"/>
      <c r="G10" s="416"/>
      <c r="H10" s="133">
        <v>19</v>
      </c>
      <c r="I10" s="240">
        <v>3</v>
      </c>
      <c r="J10" s="134">
        <v>16</v>
      </c>
      <c r="K10" s="241"/>
      <c r="L10" s="241"/>
    </row>
    <row r="11" spans="1:12" ht="19.5" customHeight="1">
      <c r="A11" s="131">
        <v>5</v>
      </c>
      <c r="B11" s="395" t="s">
        <v>407</v>
      </c>
      <c r="C11" s="396"/>
      <c r="D11" s="132" t="s">
        <v>408</v>
      </c>
      <c r="E11" s="414">
        <v>46036</v>
      </c>
      <c r="F11" s="415"/>
      <c r="G11" s="416"/>
      <c r="H11" s="133">
        <v>1</v>
      </c>
      <c r="I11" s="240">
        <v>0</v>
      </c>
      <c r="J11" s="135">
        <v>1</v>
      </c>
      <c r="K11" s="241"/>
      <c r="L11" s="241"/>
    </row>
    <row r="12" spans="1:12" ht="23.1" customHeight="1">
      <c r="A12" s="131">
        <v>6</v>
      </c>
      <c r="B12" s="395" t="s">
        <v>451</v>
      </c>
      <c r="C12" s="396"/>
      <c r="D12" s="132" t="s">
        <v>452</v>
      </c>
      <c r="E12" s="414">
        <v>46036</v>
      </c>
      <c r="F12" s="415"/>
      <c r="G12" s="416"/>
      <c r="H12" s="133">
        <v>2</v>
      </c>
      <c r="I12" s="240">
        <v>1</v>
      </c>
      <c r="J12" s="134">
        <v>1</v>
      </c>
      <c r="K12" s="241"/>
      <c r="L12" s="241"/>
    </row>
    <row r="13" spans="1:12" ht="23.1" customHeight="1">
      <c r="A13" s="131">
        <v>7</v>
      </c>
      <c r="B13" s="395" t="s">
        <v>462</v>
      </c>
      <c r="C13" s="396"/>
      <c r="D13" s="132" t="s">
        <v>463</v>
      </c>
      <c r="E13" s="414">
        <v>46036</v>
      </c>
      <c r="F13" s="415"/>
      <c r="G13" s="416"/>
      <c r="H13" s="133">
        <v>8</v>
      </c>
      <c r="I13" s="240">
        <v>1</v>
      </c>
      <c r="J13" s="134">
        <v>7</v>
      </c>
      <c r="K13" s="241"/>
      <c r="L13" s="241"/>
    </row>
    <row r="14" spans="1:12" ht="18.75" customHeight="1">
      <c r="A14" s="131">
        <v>8</v>
      </c>
      <c r="B14" s="395" t="s">
        <v>407</v>
      </c>
      <c r="C14" s="396"/>
      <c r="D14" s="132" t="s">
        <v>408</v>
      </c>
      <c r="E14" s="414">
        <v>46037</v>
      </c>
      <c r="F14" s="415"/>
      <c r="G14" s="416"/>
      <c r="H14" s="133">
        <v>12</v>
      </c>
      <c r="I14" s="240">
        <v>3</v>
      </c>
      <c r="J14" s="135">
        <v>9</v>
      </c>
      <c r="K14" s="241"/>
      <c r="L14" s="241"/>
    </row>
    <row r="15" spans="1:12" ht="28.5" customHeight="1">
      <c r="A15" s="131">
        <v>9</v>
      </c>
      <c r="B15" s="395" t="s">
        <v>445</v>
      </c>
      <c r="C15" s="396"/>
      <c r="D15" s="132" t="s">
        <v>446</v>
      </c>
      <c r="E15" s="414">
        <v>46037</v>
      </c>
      <c r="F15" s="415"/>
      <c r="G15" s="416"/>
      <c r="H15" s="133">
        <v>7</v>
      </c>
      <c r="I15" s="240">
        <v>5</v>
      </c>
      <c r="J15" s="135">
        <v>2</v>
      </c>
      <c r="K15" s="241"/>
      <c r="L15" s="241"/>
    </row>
    <row r="16" spans="1:12" ht="17.25" customHeight="1">
      <c r="A16" s="131">
        <v>10</v>
      </c>
      <c r="B16" s="395" t="s">
        <v>462</v>
      </c>
      <c r="C16" s="396"/>
      <c r="D16" s="132" t="s">
        <v>463</v>
      </c>
      <c r="E16" s="414">
        <v>46037</v>
      </c>
      <c r="F16" s="415"/>
      <c r="G16" s="416"/>
      <c r="H16" s="133">
        <v>15</v>
      </c>
      <c r="I16" s="240">
        <v>7</v>
      </c>
      <c r="J16" s="134">
        <v>8</v>
      </c>
      <c r="K16" s="241"/>
      <c r="L16" s="241"/>
    </row>
    <row r="17" spans="1:12" ht="24.75" customHeight="1">
      <c r="A17" s="131">
        <v>11</v>
      </c>
      <c r="B17" s="395" t="s">
        <v>445</v>
      </c>
      <c r="C17" s="396"/>
      <c r="D17" s="132" t="s">
        <v>446</v>
      </c>
      <c r="E17" s="414">
        <v>46038</v>
      </c>
      <c r="F17" s="415"/>
      <c r="G17" s="416"/>
      <c r="H17" s="133">
        <v>3</v>
      </c>
      <c r="I17" s="240">
        <v>2</v>
      </c>
      <c r="J17" s="135">
        <v>1</v>
      </c>
      <c r="K17" s="241"/>
      <c r="L17" s="241"/>
    </row>
    <row r="18" spans="1:12" ht="14.25" customHeight="1">
      <c r="A18" s="131">
        <v>12</v>
      </c>
      <c r="B18" s="395" t="s">
        <v>451</v>
      </c>
      <c r="C18" s="396"/>
      <c r="D18" s="132" t="s">
        <v>452</v>
      </c>
      <c r="E18" s="414">
        <v>46038</v>
      </c>
      <c r="F18" s="415"/>
      <c r="G18" s="416"/>
      <c r="H18" s="133">
        <v>3</v>
      </c>
      <c r="I18" s="240">
        <v>0</v>
      </c>
      <c r="J18" s="134">
        <v>3</v>
      </c>
      <c r="K18" s="241"/>
      <c r="L18" s="241"/>
    </row>
    <row r="19" spans="1:12" ht="23.25" customHeight="1">
      <c r="A19" s="131">
        <v>13</v>
      </c>
      <c r="B19" s="395" t="s">
        <v>466</v>
      </c>
      <c r="C19" s="396"/>
      <c r="D19" s="132" t="s">
        <v>467</v>
      </c>
      <c r="E19" s="414">
        <v>46038</v>
      </c>
      <c r="F19" s="415"/>
      <c r="G19" s="416"/>
      <c r="H19" s="133">
        <v>17</v>
      </c>
      <c r="I19" s="240">
        <v>3</v>
      </c>
      <c r="J19" s="135">
        <v>14</v>
      </c>
      <c r="K19" s="241"/>
      <c r="L19" s="241"/>
    </row>
    <row r="20" spans="1:12" ht="18.75" customHeight="1">
      <c r="A20" s="131">
        <v>14</v>
      </c>
      <c r="B20" s="395" t="s">
        <v>400</v>
      </c>
      <c r="C20" s="396"/>
      <c r="D20" s="132" t="s">
        <v>401</v>
      </c>
      <c r="E20" s="414">
        <v>46041</v>
      </c>
      <c r="F20" s="415"/>
      <c r="G20" s="416"/>
      <c r="H20" s="133">
        <v>5</v>
      </c>
      <c r="I20" s="240">
        <v>0</v>
      </c>
      <c r="J20" s="135">
        <v>5</v>
      </c>
      <c r="K20" s="241"/>
      <c r="L20" s="241"/>
    </row>
    <row r="21" spans="1:12" ht="18.75" customHeight="1">
      <c r="A21" s="131">
        <v>15</v>
      </c>
      <c r="B21" s="395" t="s">
        <v>407</v>
      </c>
      <c r="C21" s="396"/>
      <c r="D21" s="132" t="s">
        <v>408</v>
      </c>
      <c r="E21" s="414">
        <v>46041</v>
      </c>
      <c r="F21" s="415"/>
      <c r="G21" s="416"/>
      <c r="H21" s="133">
        <v>9</v>
      </c>
      <c r="I21" s="240">
        <v>1</v>
      </c>
      <c r="J21" s="135">
        <v>8</v>
      </c>
      <c r="K21" s="241"/>
      <c r="L21" s="241"/>
    </row>
    <row r="22" spans="1:12" ht="24" customHeight="1">
      <c r="A22" s="131">
        <v>16</v>
      </c>
      <c r="B22" s="395" t="s">
        <v>419</v>
      </c>
      <c r="C22" s="396"/>
      <c r="D22" s="132" t="s">
        <v>420</v>
      </c>
      <c r="E22" s="414">
        <v>46041</v>
      </c>
      <c r="F22" s="415"/>
      <c r="G22" s="416"/>
      <c r="H22" s="133">
        <v>7</v>
      </c>
      <c r="I22" s="240">
        <v>4</v>
      </c>
      <c r="J22" s="135">
        <v>3</v>
      </c>
      <c r="K22" s="241"/>
      <c r="L22" s="241"/>
    </row>
    <row r="23" spans="1:12" ht="26.25" customHeight="1">
      <c r="A23" s="131">
        <v>17</v>
      </c>
      <c r="B23" s="395" t="s">
        <v>442</v>
      </c>
      <c r="C23" s="396"/>
      <c r="D23" s="132" t="s">
        <v>443</v>
      </c>
      <c r="E23" s="414">
        <v>46041</v>
      </c>
      <c r="F23" s="415"/>
      <c r="G23" s="416"/>
      <c r="H23" s="133">
        <v>15</v>
      </c>
      <c r="I23" s="240">
        <v>10</v>
      </c>
      <c r="J23" s="135">
        <v>5</v>
      </c>
      <c r="K23" s="241"/>
      <c r="L23" s="241"/>
    </row>
    <row r="24" spans="1:12" ht="15.75" customHeight="1">
      <c r="A24" s="131">
        <v>18</v>
      </c>
      <c r="B24" s="395" t="s">
        <v>451</v>
      </c>
      <c r="C24" s="396"/>
      <c r="D24" s="132" t="s">
        <v>452</v>
      </c>
      <c r="E24" s="406">
        <v>46041</v>
      </c>
      <c r="F24" s="407"/>
      <c r="G24" s="408"/>
      <c r="H24" s="133">
        <v>3</v>
      </c>
      <c r="I24" s="240">
        <v>1</v>
      </c>
      <c r="J24" s="136">
        <v>2</v>
      </c>
      <c r="K24" s="241"/>
      <c r="L24" s="241"/>
    </row>
    <row r="25" spans="1:12" ht="23.1" customHeight="1">
      <c r="A25" s="131">
        <v>19</v>
      </c>
      <c r="B25" s="395" t="s">
        <v>462</v>
      </c>
      <c r="C25" s="396"/>
      <c r="D25" s="132" t="s">
        <v>463</v>
      </c>
      <c r="E25" s="406">
        <v>46041</v>
      </c>
      <c r="F25" s="407"/>
      <c r="G25" s="408"/>
      <c r="H25" s="133">
        <v>5</v>
      </c>
      <c r="I25" s="240">
        <v>1</v>
      </c>
      <c r="J25" s="136">
        <v>4</v>
      </c>
      <c r="K25" s="241"/>
      <c r="L25" s="241"/>
    </row>
    <row r="26" spans="1:12" ht="27" customHeight="1">
      <c r="A26" s="131">
        <v>20</v>
      </c>
      <c r="B26" s="395" t="s">
        <v>466</v>
      </c>
      <c r="C26" s="396"/>
      <c r="D26" s="132" t="s">
        <v>467</v>
      </c>
      <c r="E26" s="406">
        <v>46041</v>
      </c>
      <c r="F26" s="407"/>
      <c r="G26" s="408"/>
      <c r="H26" s="133">
        <v>6</v>
      </c>
      <c r="I26" s="240">
        <v>1</v>
      </c>
      <c r="J26" s="136">
        <v>5</v>
      </c>
      <c r="K26" s="241"/>
      <c r="L26" s="241"/>
    </row>
    <row r="27" spans="1:12" ht="18" customHeight="1">
      <c r="A27" s="131">
        <v>21</v>
      </c>
      <c r="B27" s="395" t="s">
        <v>385</v>
      </c>
      <c r="C27" s="396"/>
      <c r="D27" s="132" t="s">
        <v>386</v>
      </c>
      <c r="E27" s="406">
        <v>46042</v>
      </c>
      <c r="F27" s="407"/>
      <c r="G27" s="408"/>
      <c r="H27" s="133">
        <v>29</v>
      </c>
      <c r="I27" s="240">
        <v>8</v>
      </c>
      <c r="J27" s="136">
        <v>21</v>
      </c>
      <c r="K27" s="241"/>
      <c r="L27" s="241"/>
    </row>
    <row r="28" spans="1:12" ht="25.5" customHeight="1">
      <c r="A28" s="131">
        <v>22</v>
      </c>
      <c r="B28" s="395" t="s">
        <v>396</v>
      </c>
      <c r="C28" s="396"/>
      <c r="D28" s="132" t="s">
        <v>627</v>
      </c>
      <c r="E28" s="406">
        <v>46042</v>
      </c>
      <c r="F28" s="407"/>
      <c r="G28" s="408"/>
      <c r="H28" s="133">
        <v>9</v>
      </c>
      <c r="I28" s="240">
        <v>2</v>
      </c>
      <c r="J28" s="136">
        <v>7</v>
      </c>
      <c r="K28" s="241"/>
      <c r="L28" s="241"/>
    </row>
    <row r="29" spans="1:12" ht="25.5" customHeight="1">
      <c r="A29" s="131">
        <v>23</v>
      </c>
      <c r="B29" s="395" t="s">
        <v>396</v>
      </c>
      <c r="C29" s="396"/>
      <c r="D29" s="132" t="s">
        <v>628</v>
      </c>
      <c r="E29" s="406">
        <v>46042</v>
      </c>
      <c r="F29" s="407"/>
      <c r="G29" s="408"/>
      <c r="H29" s="133">
        <v>19</v>
      </c>
      <c r="I29" s="240">
        <v>11</v>
      </c>
      <c r="J29" s="136">
        <v>8</v>
      </c>
      <c r="K29" s="241"/>
      <c r="L29" s="241"/>
    </row>
    <row r="30" spans="1:12" ht="15.75" customHeight="1">
      <c r="A30" s="131">
        <v>24</v>
      </c>
      <c r="B30" s="395" t="s">
        <v>400</v>
      </c>
      <c r="C30" s="396"/>
      <c r="D30" s="132" t="s">
        <v>401</v>
      </c>
      <c r="E30" s="406">
        <v>46042</v>
      </c>
      <c r="F30" s="407"/>
      <c r="G30" s="408"/>
      <c r="H30" s="133">
        <v>1</v>
      </c>
      <c r="I30" s="240">
        <v>0</v>
      </c>
      <c r="J30" s="136">
        <v>1</v>
      </c>
      <c r="K30" s="241"/>
      <c r="L30" s="241"/>
    </row>
    <row r="31" spans="1:12" ht="19.5" customHeight="1">
      <c r="A31" s="131">
        <v>25</v>
      </c>
      <c r="B31" s="395" t="s">
        <v>407</v>
      </c>
      <c r="C31" s="396"/>
      <c r="D31" s="132" t="s">
        <v>408</v>
      </c>
      <c r="E31" s="406">
        <v>46042</v>
      </c>
      <c r="F31" s="407"/>
      <c r="G31" s="408"/>
      <c r="H31" s="133">
        <v>12</v>
      </c>
      <c r="I31" s="240">
        <v>1</v>
      </c>
      <c r="J31" s="136">
        <v>11</v>
      </c>
      <c r="K31" s="241"/>
      <c r="L31" s="241"/>
    </row>
    <row r="32" spans="1:12" ht="15.75" customHeight="1">
      <c r="A32" s="131">
        <v>26</v>
      </c>
      <c r="B32" s="395" t="s">
        <v>415</v>
      </c>
      <c r="C32" s="396"/>
      <c r="D32" s="132" t="s">
        <v>416</v>
      </c>
      <c r="E32" s="406">
        <v>46042</v>
      </c>
      <c r="F32" s="407"/>
      <c r="G32" s="408"/>
      <c r="H32" s="133">
        <v>7</v>
      </c>
      <c r="I32" s="240">
        <v>2</v>
      </c>
      <c r="J32" s="136">
        <v>5</v>
      </c>
      <c r="K32" s="241"/>
      <c r="L32" s="241"/>
    </row>
    <row r="33" spans="1:12" ht="24.75" customHeight="1">
      <c r="A33" s="131">
        <v>27</v>
      </c>
      <c r="B33" s="395" t="s">
        <v>442</v>
      </c>
      <c r="C33" s="396"/>
      <c r="D33" s="132" t="s">
        <v>443</v>
      </c>
      <c r="E33" s="406">
        <v>46042</v>
      </c>
      <c r="F33" s="407"/>
      <c r="G33" s="408"/>
      <c r="H33" s="133">
        <v>1</v>
      </c>
      <c r="I33" s="240">
        <v>0</v>
      </c>
      <c r="J33" s="136">
        <v>1</v>
      </c>
      <c r="K33" s="241"/>
      <c r="L33" s="241"/>
    </row>
    <row r="34" spans="1:12" ht="13.5" customHeight="1">
      <c r="A34" s="131">
        <v>28</v>
      </c>
      <c r="B34" s="395" t="s">
        <v>360</v>
      </c>
      <c r="C34" s="396"/>
      <c r="D34" s="132" t="s">
        <v>362</v>
      </c>
      <c r="E34" s="406">
        <v>46044</v>
      </c>
      <c r="F34" s="407"/>
      <c r="G34" s="408"/>
      <c r="H34" s="133">
        <v>6</v>
      </c>
      <c r="I34" s="240">
        <v>1</v>
      </c>
      <c r="J34" s="136">
        <v>5</v>
      </c>
      <c r="K34" s="241"/>
      <c r="L34" s="241"/>
    </row>
    <row r="35" spans="1:12" ht="15" customHeight="1">
      <c r="A35" s="131">
        <v>29</v>
      </c>
      <c r="B35" s="395" t="s">
        <v>415</v>
      </c>
      <c r="C35" s="396"/>
      <c r="D35" s="132" t="s">
        <v>416</v>
      </c>
      <c r="E35" s="406">
        <v>46044</v>
      </c>
      <c r="F35" s="407"/>
      <c r="G35" s="408"/>
      <c r="H35" s="133">
        <v>25</v>
      </c>
      <c r="I35" s="240">
        <v>7</v>
      </c>
      <c r="J35" s="136">
        <v>18</v>
      </c>
      <c r="K35" s="241"/>
      <c r="L35" s="241"/>
    </row>
    <row r="36" spans="1:12" ht="23.25" customHeight="1">
      <c r="A36" s="131">
        <v>30</v>
      </c>
      <c r="B36" s="395" t="s">
        <v>419</v>
      </c>
      <c r="C36" s="396"/>
      <c r="D36" s="132" t="s">
        <v>420</v>
      </c>
      <c r="E36" s="406">
        <v>46044</v>
      </c>
      <c r="F36" s="407"/>
      <c r="G36" s="408"/>
      <c r="H36" s="133">
        <v>7</v>
      </c>
      <c r="I36" s="240">
        <v>5</v>
      </c>
      <c r="J36" s="136">
        <v>2</v>
      </c>
      <c r="K36" s="241"/>
      <c r="L36" s="241"/>
    </row>
    <row r="37" spans="1:12" ht="13.5" customHeight="1">
      <c r="A37" s="131">
        <v>31</v>
      </c>
      <c r="B37" s="395" t="s">
        <v>360</v>
      </c>
      <c r="C37" s="396"/>
      <c r="D37" s="132" t="s">
        <v>362</v>
      </c>
      <c r="E37" s="406">
        <v>46045</v>
      </c>
      <c r="F37" s="407"/>
      <c r="G37" s="408"/>
      <c r="H37" s="133">
        <v>27</v>
      </c>
      <c r="I37" s="240">
        <v>10</v>
      </c>
      <c r="J37" s="136">
        <v>17</v>
      </c>
      <c r="K37" s="241"/>
      <c r="L37" s="241"/>
    </row>
    <row r="38" spans="1:12" ht="26.25" customHeight="1">
      <c r="A38" s="131">
        <v>32</v>
      </c>
      <c r="B38" s="395" t="s">
        <v>370</v>
      </c>
      <c r="C38" s="396"/>
      <c r="D38" s="132" t="s">
        <v>371</v>
      </c>
      <c r="E38" s="406">
        <v>46045</v>
      </c>
      <c r="F38" s="407"/>
      <c r="G38" s="408"/>
      <c r="H38" s="133">
        <v>1</v>
      </c>
      <c r="I38" s="240">
        <v>1</v>
      </c>
      <c r="J38" s="136">
        <v>0</v>
      </c>
      <c r="K38" s="241"/>
      <c r="L38" s="241"/>
    </row>
    <row r="39" spans="1:12" ht="24" customHeight="1">
      <c r="A39" s="131">
        <v>33</v>
      </c>
      <c r="B39" s="395" t="s">
        <v>380</v>
      </c>
      <c r="C39" s="396"/>
      <c r="D39" s="132" t="s">
        <v>381</v>
      </c>
      <c r="E39" s="406">
        <v>46045</v>
      </c>
      <c r="F39" s="407"/>
      <c r="G39" s="408"/>
      <c r="H39" s="133">
        <v>4</v>
      </c>
      <c r="I39" s="240">
        <v>0</v>
      </c>
      <c r="J39" s="136">
        <v>4</v>
      </c>
      <c r="K39" s="241"/>
      <c r="L39" s="241"/>
    </row>
    <row r="40" spans="1:12" ht="17.25" customHeight="1">
      <c r="A40" s="131">
        <v>34</v>
      </c>
      <c r="B40" s="395" t="s">
        <v>385</v>
      </c>
      <c r="C40" s="396"/>
      <c r="D40" s="132" t="s">
        <v>386</v>
      </c>
      <c r="E40" s="406">
        <v>46045</v>
      </c>
      <c r="F40" s="407"/>
      <c r="G40" s="408"/>
      <c r="H40" s="133">
        <v>2</v>
      </c>
      <c r="I40" s="240">
        <v>0</v>
      </c>
      <c r="J40" s="136">
        <v>2</v>
      </c>
      <c r="K40" s="241"/>
      <c r="L40" s="241"/>
    </row>
    <row r="41" spans="1:12" ht="17.25" customHeight="1">
      <c r="A41" s="131">
        <v>35</v>
      </c>
      <c r="B41" s="395" t="s">
        <v>400</v>
      </c>
      <c r="C41" s="396"/>
      <c r="D41" s="132" t="s">
        <v>401</v>
      </c>
      <c r="E41" s="406">
        <v>46045</v>
      </c>
      <c r="F41" s="407"/>
      <c r="G41" s="408"/>
      <c r="H41" s="133">
        <v>1</v>
      </c>
      <c r="I41" s="240">
        <v>0</v>
      </c>
      <c r="J41" s="136">
        <v>1</v>
      </c>
      <c r="K41" s="241"/>
      <c r="L41" s="241"/>
    </row>
    <row r="42" spans="1:12" ht="13.5" customHeight="1">
      <c r="A42" s="131">
        <v>36</v>
      </c>
      <c r="B42" s="395" t="s">
        <v>415</v>
      </c>
      <c r="C42" s="396"/>
      <c r="D42" s="132" t="s">
        <v>416</v>
      </c>
      <c r="E42" s="406">
        <v>46045</v>
      </c>
      <c r="F42" s="407"/>
      <c r="G42" s="408"/>
      <c r="H42" s="133">
        <v>1</v>
      </c>
      <c r="I42" s="240">
        <v>0</v>
      </c>
      <c r="J42" s="136">
        <v>1</v>
      </c>
      <c r="K42" s="241"/>
      <c r="L42" s="241"/>
    </row>
    <row r="43" spans="1:12" ht="15.75" customHeight="1">
      <c r="A43" s="131">
        <v>37</v>
      </c>
      <c r="B43" s="395" t="s">
        <v>462</v>
      </c>
      <c r="C43" s="396"/>
      <c r="D43" s="132" t="s">
        <v>463</v>
      </c>
      <c r="E43" s="406">
        <v>46045</v>
      </c>
      <c r="F43" s="407"/>
      <c r="G43" s="408"/>
      <c r="H43" s="133">
        <v>2</v>
      </c>
      <c r="I43" s="240">
        <v>1</v>
      </c>
      <c r="J43" s="136">
        <v>1</v>
      </c>
      <c r="K43" s="241"/>
      <c r="L43" s="241"/>
    </row>
    <row r="44" spans="1:12" ht="25.5" customHeight="1">
      <c r="A44" s="131">
        <v>38</v>
      </c>
      <c r="B44" s="395" t="s">
        <v>370</v>
      </c>
      <c r="C44" s="396"/>
      <c r="D44" s="132" t="s">
        <v>371</v>
      </c>
      <c r="E44" s="406">
        <v>46049</v>
      </c>
      <c r="F44" s="407"/>
      <c r="G44" s="408"/>
      <c r="H44" s="133">
        <v>1</v>
      </c>
      <c r="I44" s="240">
        <v>1</v>
      </c>
      <c r="J44" s="136">
        <v>0</v>
      </c>
      <c r="K44" s="241"/>
      <c r="L44" s="241"/>
    </row>
    <row r="45" spans="1:12" ht="15" customHeight="1">
      <c r="A45" s="131">
        <v>39</v>
      </c>
      <c r="B45" s="395" t="s">
        <v>378</v>
      </c>
      <c r="C45" s="396"/>
      <c r="D45" s="132" t="s">
        <v>379</v>
      </c>
      <c r="E45" s="406">
        <v>46049</v>
      </c>
      <c r="F45" s="407"/>
      <c r="G45" s="408"/>
      <c r="H45" s="133">
        <v>29</v>
      </c>
      <c r="I45" s="240">
        <v>11</v>
      </c>
      <c r="J45" s="136">
        <v>18</v>
      </c>
      <c r="K45" s="241"/>
      <c r="L45" s="241"/>
    </row>
    <row r="46" spans="1:12" ht="23.25" customHeight="1">
      <c r="A46" s="131">
        <v>40</v>
      </c>
      <c r="B46" s="395" t="s">
        <v>380</v>
      </c>
      <c r="C46" s="396"/>
      <c r="D46" s="132" t="s">
        <v>381</v>
      </c>
      <c r="E46" s="406">
        <v>46049</v>
      </c>
      <c r="F46" s="407"/>
      <c r="G46" s="408"/>
      <c r="H46" s="133">
        <v>3</v>
      </c>
      <c r="I46" s="240">
        <v>1</v>
      </c>
      <c r="J46" s="136">
        <v>2</v>
      </c>
      <c r="K46" s="241"/>
      <c r="L46" s="241"/>
    </row>
    <row r="47" spans="1:12" ht="21.75" customHeight="1">
      <c r="A47" s="131">
        <v>41</v>
      </c>
      <c r="B47" s="395" t="s">
        <v>419</v>
      </c>
      <c r="C47" s="396"/>
      <c r="D47" s="132" t="s">
        <v>420</v>
      </c>
      <c r="E47" s="406">
        <v>46049</v>
      </c>
      <c r="F47" s="407"/>
      <c r="G47" s="408"/>
      <c r="H47" s="133">
        <v>6</v>
      </c>
      <c r="I47" s="240">
        <v>0</v>
      </c>
      <c r="J47" s="136">
        <v>6</v>
      </c>
      <c r="K47" s="241"/>
      <c r="L47" s="241"/>
    </row>
    <row r="48" spans="1:12" ht="21" customHeight="1">
      <c r="A48" s="131">
        <v>42</v>
      </c>
      <c r="B48" s="395" t="s">
        <v>442</v>
      </c>
      <c r="C48" s="396"/>
      <c r="D48" s="132" t="s">
        <v>443</v>
      </c>
      <c r="E48" s="406">
        <v>46049</v>
      </c>
      <c r="F48" s="407"/>
      <c r="G48" s="408"/>
      <c r="H48" s="133">
        <v>7</v>
      </c>
      <c r="I48" s="240">
        <v>4</v>
      </c>
      <c r="J48" s="136">
        <v>3</v>
      </c>
      <c r="K48" s="241"/>
      <c r="L48" s="241"/>
    </row>
    <row r="49" spans="1:12" ht="24" customHeight="1">
      <c r="A49" s="131">
        <v>43</v>
      </c>
      <c r="B49" s="395" t="s">
        <v>370</v>
      </c>
      <c r="C49" s="396"/>
      <c r="D49" s="132" t="s">
        <v>371</v>
      </c>
      <c r="E49" s="406">
        <v>46050</v>
      </c>
      <c r="F49" s="407"/>
      <c r="G49" s="408"/>
      <c r="H49" s="133">
        <v>2</v>
      </c>
      <c r="I49" s="240">
        <v>1</v>
      </c>
      <c r="J49" s="136">
        <v>1</v>
      </c>
      <c r="K49" s="241"/>
      <c r="L49" s="241"/>
    </row>
    <row r="50" spans="1:12" ht="14.25" customHeight="1">
      <c r="A50" s="131">
        <v>44</v>
      </c>
      <c r="B50" s="395" t="s">
        <v>400</v>
      </c>
      <c r="C50" s="396"/>
      <c r="D50" s="132" t="s">
        <v>401</v>
      </c>
      <c r="E50" s="406">
        <v>46050</v>
      </c>
      <c r="F50" s="407"/>
      <c r="G50" s="408"/>
      <c r="H50" s="133">
        <v>3</v>
      </c>
      <c r="I50" s="240">
        <v>2</v>
      </c>
      <c r="J50" s="136">
        <v>1</v>
      </c>
      <c r="K50" s="241"/>
      <c r="L50" s="241"/>
    </row>
    <row r="51" spans="1:12" ht="18.75" customHeight="1">
      <c r="A51" s="131">
        <v>45</v>
      </c>
      <c r="B51" s="395" t="s">
        <v>407</v>
      </c>
      <c r="C51" s="396"/>
      <c r="D51" s="132" t="s">
        <v>629</v>
      </c>
      <c r="E51" s="406">
        <v>46050</v>
      </c>
      <c r="F51" s="407"/>
      <c r="G51" s="408"/>
      <c r="H51" s="133">
        <v>9</v>
      </c>
      <c r="I51" s="240">
        <v>1</v>
      </c>
      <c r="J51" s="136">
        <v>8</v>
      </c>
      <c r="K51" s="241"/>
      <c r="L51" s="241"/>
    </row>
    <row r="52" spans="1:12" ht="24.75" customHeight="1">
      <c r="A52" s="131">
        <v>46</v>
      </c>
      <c r="B52" s="395" t="s">
        <v>419</v>
      </c>
      <c r="C52" s="396"/>
      <c r="D52" s="132" t="s">
        <v>420</v>
      </c>
      <c r="E52" s="406">
        <v>46050</v>
      </c>
      <c r="F52" s="407"/>
      <c r="G52" s="408"/>
      <c r="H52" s="133">
        <v>11</v>
      </c>
      <c r="I52" s="240">
        <v>4</v>
      </c>
      <c r="J52" s="136">
        <v>7</v>
      </c>
      <c r="K52" s="241"/>
      <c r="L52" s="241"/>
    </row>
    <row r="53" spans="1:12" ht="14.25" customHeight="1">
      <c r="A53" s="131">
        <v>47</v>
      </c>
      <c r="B53" s="395" t="s">
        <v>462</v>
      </c>
      <c r="C53" s="396"/>
      <c r="D53" s="132" t="s">
        <v>464</v>
      </c>
      <c r="E53" s="406">
        <v>46050</v>
      </c>
      <c r="F53" s="407"/>
      <c r="G53" s="408"/>
      <c r="H53" s="133">
        <v>29</v>
      </c>
      <c r="I53" s="240">
        <v>7</v>
      </c>
      <c r="J53" s="136">
        <v>22</v>
      </c>
      <c r="K53" s="241"/>
      <c r="L53" s="241"/>
    </row>
    <row r="54" spans="1:12" ht="15.75" customHeight="1">
      <c r="A54" s="131">
        <v>48</v>
      </c>
      <c r="B54" s="395" t="s">
        <v>375</v>
      </c>
      <c r="C54" s="396"/>
      <c r="D54" s="132" t="s">
        <v>376</v>
      </c>
      <c r="E54" s="406">
        <v>46051</v>
      </c>
      <c r="F54" s="407"/>
      <c r="G54" s="408"/>
      <c r="H54" s="133">
        <v>15</v>
      </c>
      <c r="I54" s="240">
        <v>4</v>
      </c>
      <c r="J54" s="136">
        <v>11</v>
      </c>
      <c r="K54" s="241"/>
      <c r="L54" s="241"/>
    </row>
    <row r="55" spans="1:12" ht="18" customHeight="1">
      <c r="A55" s="131">
        <v>49</v>
      </c>
      <c r="B55" s="395" t="s">
        <v>400</v>
      </c>
      <c r="C55" s="396"/>
      <c r="D55" s="132" t="s">
        <v>401</v>
      </c>
      <c r="E55" s="406">
        <v>46051</v>
      </c>
      <c r="F55" s="407"/>
      <c r="G55" s="408"/>
      <c r="H55" s="133">
        <v>3</v>
      </c>
      <c r="I55" s="240">
        <v>1</v>
      </c>
      <c r="J55" s="136">
        <v>2</v>
      </c>
      <c r="K55" s="241"/>
      <c r="L55" s="241"/>
    </row>
    <row r="56" spans="1:12" ht="18.75" customHeight="1">
      <c r="A56" s="131">
        <v>50</v>
      </c>
      <c r="B56" s="395" t="s">
        <v>400</v>
      </c>
      <c r="C56" s="396"/>
      <c r="D56" s="132" t="s">
        <v>402</v>
      </c>
      <c r="E56" s="406">
        <v>46051</v>
      </c>
      <c r="F56" s="407"/>
      <c r="G56" s="408"/>
      <c r="H56" s="133">
        <v>30</v>
      </c>
      <c r="I56" s="240">
        <v>8</v>
      </c>
      <c r="J56" s="136">
        <v>22</v>
      </c>
      <c r="K56" s="241"/>
      <c r="L56" s="241"/>
    </row>
    <row r="57" spans="1:12" ht="14.25" customHeight="1">
      <c r="A57" s="131">
        <v>51</v>
      </c>
      <c r="B57" s="395" t="s">
        <v>411</v>
      </c>
      <c r="C57" s="396"/>
      <c r="D57" s="132" t="s">
        <v>412</v>
      </c>
      <c r="E57" s="406">
        <v>46051</v>
      </c>
      <c r="F57" s="407"/>
      <c r="G57" s="408"/>
      <c r="H57" s="133">
        <v>8</v>
      </c>
      <c r="I57" s="240">
        <v>1</v>
      </c>
      <c r="J57" s="136">
        <v>7</v>
      </c>
      <c r="K57" s="241"/>
      <c r="L57" s="241"/>
    </row>
    <row r="58" spans="1:12" ht="15" customHeight="1">
      <c r="A58" s="131">
        <v>52</v>
      </c>
      <c r="B58" s="395" t="s">
        <v>415</v>
      </c>
      <c r="C58" s="396"/>
      <c r="D58" s="132" t="s">
        <v>417</v>
      </c>
      <c r="E58" s="406">
        <v>46051</v>
      </c>
      <c r="F58" s="407"/>
      <c r="G58" s="408"/>
      <c r="H58" s="133">
        <v>32</v>
      </c>
      <c r="I58" s="240">
        <v>14</v>
      </c>
      <c r="J58" s="136">
        <v>18</v>
      </c>
      <c r="K58" s="241"/>
      <c r="L58" s="241"/>
    </row>
    <row r="59" spans="1:12" ht="18" customHeight="1">
      <c r="A59" s="131">
        <v>53</v>
      </c>
      <c r="B59" s="395" t="s">
        <v>375</v>
      </c>
      <c r="C59" s="396"/>
      <c r="D59" s="132" t="s">
        <v>376</v>
      </c>
      <c r="E59" s="406">
        <v>46052</v>
      </c>
      <c r="F59" s="407"/>
      <c r="G59" s="408"/>
      <c r="H59" s="133">
        <v>3</v>
      </c>
      <c r="I59" s="240">
        <v>1</v>
      </c>
      <c r="J59" s="136">
        <v>2</v>
      </c>
      <c r="K59" s="241"/>
      <c r="L59" s="241"/>
    </row>
    <row r="60" spans="1:12" ht="24.75" customHeight="1">
      <c r="A60" s="131">
        <v>54</v>
      </c>
      <c r="B60" s="395" t="s">
        <v>396</v>
      </c>
      <c r="C60" s="396"/>
      <c r="D60" s="132" t="s">
        <v>397</v>
      </c>
      <c r="E60" s="406">
        <v>46052</v>
      </c>
      <c r="F60" s="407"/>
      <c r="G60" s="408"/>
      <c r="H60" s="133">
        <v>8</v>
      </c>
      <c r="I60" s="240">
        <v>2</v>
      </c>
      <c r="J60" s="136">
        <v>6</v>
      </c>
      <c r="K60" s="241"/>
      <c r="L60" s="241"/>
    </row>
    <row r="61" spans="1:12" ht="13.5" customHeight="1">
      <c r="A61" s="131">
        <v>55</v>
      </c>
      <c r="B61" s="395" t="s">
        <v>411</v>
      </c>
      <c r="C61" s="396"/>
      <c r="D61" s="132" t="s">
        <v>412</v>
      </c>
      <c r="E61" s="406">
        <v>46052</v>
      </c>
      <c r="F61" s="407"/>
      <c r="G61" s="408"/>
      <c r="H61" s="133">
        <v>4</v>
      </c>
      <c r="I61" s="240">
        <v>0</v>
      </c>
      <c r="J61" s="136">
        <v>4</v>
      </c>
      <c r="K61" s="241"/>
      <c r="L61" s="241"/>
    </row>
    <row r="62" spans="1:12" ht="15.75" customHeight="1">
      <c r="A62" s="131">
        <v>56</v>
      </c>
      <c r="B62" s="395" t="s">
        <v>415</v>
      </c>
      <c r="C62" s="396"/>
      <c r="D62" s="132" t="s">
        <v>417</v>
      </c>
      <c r="E62" s="406">
        <v>46052</v>
      </c>
      <c r="F62" s="407"/>
      <c r="G62" s="408"/>
      <c r="H62" s="133">
        <v>1</v>
      </c>
      <c r="I62" s="240">
        <v>0</v>
      </c>
      <c r="J62" s="136">
        <v>1</v>
      </c>
      <c r="K62" s="241"/>
      <c r="L62" s="241"/>
    </row>
    <row r="63" spans="1:12" ht="12.75" customHeight="1">
      <c r="A63" s="131">
        <v>57</v>
      </c>
      <c r="B63" s="395" t="s">
        <v>433</v>
      </c>
      <c r="C63" s="396"/>
      <c r="D63" s="132" t="s">
        <v>435</v>
      </c>
      <c r="E63" s="406">
        <v>46052</v>
      </c>
      <c r="F63" s="407"/>
      <c r="G63" s="408"/>
      <c r="H63" s="133">
        <v>34</v>
      </c>
      <c r="I63" s="240">
        <v>23</v>
      </c>
      <c r="J63" s="136">
        <v>11</v>
      </c>
      <c r="K63" s="241"/>
      <c r="L63" s="241"/>
    </row>
    <row r="64" spans="1:12" ht="12" customHeight="1">
      <c r="A64" s="131">
        <v>58</v>
      </c>
      <c r="B64" s="395" t="s">
        <v>462</v>
      </c>
      <c r="C64" s="396"/>
      <c r="D64" s="132" t="s">
        <v>463</v>
      </c>
      <c r="E64" s="406">
        <v>46052</v>
      </c>
      <c r="F64" s="407"/>
      <c r="G64" s="408"/>
      <c r="H64" s="133">
        <v>2</v>
      </c>
      <c r="I64" s="240">
        <v>1</v>
      </c>
      <c r="J64" s="136">
        <v>1</v>
      </c>
      <c r="K64" s="241"/>
      <c r="L64" s="241"/>
    </row>
    <row r="65" spans="1:12" ht="23.25" customHeight="1">
      <c r="A65" s="131">
        <v>59</v>
      </c>
      <c r="B65" s="395" t="s">
        <v>442</v>
      </c>
      <c r="C65" s="396"/>
      <c r="D65" s="132" t="s">
        <v>443</v>
      </c>
      <c r="E65" s="406">
        <v>46053</v>
      </c>
      <c r="F65" s="407"/>
      <c r="G65" s="408"/>
      <c r="H65" s="133">
        <v>1</v>
      </c>
      <c r="I65" s="240">
        <v>1</v>
      </c>
      <c r="J65" s="136">
        <v>0</v>
      </c>
      <c r="K65" s="241"/>
      <c r="L65" s="241"/>
    </row>
    <row r="66" spans="1:12" ht="27.75" customHeight="1">
      <c r="A66" s="131">
        <v>60</v>
      </c>
      <c r="B66" s="395" t="s">
        <v>370</v>
      </c>
      <c r="C66" s="396"/>
      <c r="D66" s="132" t="s">
        <v>371</v>
      </c>
      <c r="E66" s="406">
        <v>46055</v>
      </c>
      <c r="F66" s="407"/>
      <c r="G66" s="408"/>
      <c r="H66" s="133">
        <v>26</v>
      </c>
      <c r="I66" s="240">
        <v>12</v>
      </c>
      <c r="J66" s="136">
        <v>14</v>
      </c>
      <c r="K66" s="241"/>
      <c r="L66" s="241"/>
    </row>
    <row r="67" spans="1:12" ht="17.25" customHeight="1">
      <c r="A67" s="131">
        <v>61</v>
      </c>
      <c r="B67" s="395" t="s">
        <v>375</v>
      </c>
      <c r="C67" s="396"/>
      <c r="D67" s="132" t="s">
        <v>630</v>
      </c>
      <c r="E67" s="406">
        <v>46055</v>
      </c>
      <c r="F67" s="407"/>
      <c r="G67" s="408"/>
      <c r="H67" s="133">
        <v>4</v>
      </c>
      <c r="I67" s="240">
        <v>2</v>
      </c>
      <c r="J67" s="136">
        <v>2</v>
      </c>
      <c r="K67" s="241"/>
      <c r="L67" s="241"/>
    </row>
    <row r="68" spans="1:12" ht="23.25" customHeight="1">
      <c r="A68" s="131">
        <v>62</v>
      </c>
      <c r="B68" s="395" t="s">
        <v>380</v>
      </c>
      <c r="C68" s="396"/>
      <c r="D68" s="132" t="s">
        <v>381</v>
      </c>
      <c r="E68" s="406">
        <v>46055</v>
      </c>
      <c r="F68" s="407"/>
      <c r="G68" s="408"/>
      <c r="H68" s="133">
        <v>17</v>
      </c>
      <c r="I68" s="240">
        <v>4</v>
      </c>
      <c r="J68" s="136">
        <v>13</v>
      </c>
      <c r="K68" s="241"/>
      <c r="L68" s="241"/>
    </row>
    <row r="69" spans="1:12" ht="23.25" customHeight="1">
      <c r="A69" s="131">
        <v>63</v>
      </c>
      <c r="B69" s="395" t="s">
        <v>396</v>
      </c>
      <c r="C69" s="396"/>
      <c r="D69" s="132" t="s">
        <v>397</v>
      </c>
      <c r="E69" s="406">
        <v>46055</v>
      </c>
      <c r="F69" s="407"/>
      <c r="G69" s="408"/>
      <c r="H69" s="133">
        <v>29</v>
      </c>
      <c r="I69" s="240">
        <v>9</v>
      </c>
      <c r="J69" s="136">
        <v>20</v>
      </c>
      <c r="K69" s="241"/>
      <c r="L69" s="241"/>
    </row>
    <row r="70" spans="1:12" ht="14.25" customHeight="1">
      <c r="A70" s="131">
        <v>64</v>
      </c>
      <c r="B70" s="395" t="s">
        <v>398</v>
      </c>
      <c r="C70" s="396"/>
      <c r="D70" s="132" t="s">
        <v>399</v>
      </c>
      <c r="E70" s="406">
        <v>46055</v>
      </c>
      <c r="F70" s="407"/>
      <c r="G70" s="408"/>
      <c r="H70" s="133">
        <v>10</v>
      </c>
      <c r="I70" s="240">
        <v>4</v>
      </c>
      <c r="J70" s="136">
        <v>6</v>
      </c>
      <c r="K70" s="241"/>
      <c r="L70" s="241"/>
    </row>
    <row r="71" spans="1:12" ht="16.5" customHeight="1">
      <c r="A71" s="131">
        <v>65</v>
      </c>
      <c r="B71" s="395" t="s">
        <v>400</v>
      </c>
      <c r="C71" s="396"/>
      <c r="D71" s="132" t="s">
        <v>402</v>
      </c>
      <c r="E71" s="406">
        <v>46055</v>
      </c>
      <c r="F71" s="407"/>
      <c r="G71" s="408"/>
      <c r="H71" s="133">
        <v>5</v>
      </c>
      <c r="I71" s="240">
        <v>1</v>
      </c>
      <c r="J71" s="136">
        <v>4</v>
      </c>
      <c r="K71" s="241"/>
      <c r="L71" s="241"/>
    </row>
    <row r="72" spans="1:12" ht="17.25" customHeight="1">
      <c r="A72" s="131">
        <v>66</v>
      </c>
      <c r="B72" s="395" t="s">
        <v>407</v>
      </c>
      <c r="C72" s="396"/>
      <c r="D72" s="132" t="s">
        <v>409</v>
      </c>
      <c r="E72" s="406">
        <v>46055</v>
      </c>
      <c r="F72" s="407"/>
      <c r="G72" s="408"/>
      <c r="H72" s="133">
        <v>34</v>
      </c>
      <c r="I72" s="240">
        <v>7</v>
      </c>
      <c r="J72" s="136">
        <v>27</v>
      </c>
      <c r="K72" s="241"/>
      <c r="L72" s="241"/>
    </row>
    <row r="73" spans="1:12" ht="15" customHeight="1">
      <c r="A73" s="131">
        <v>67</v>
      </c>
      <c r="B73" s="395" t="s">
        <v>411</v>
      </c>
      <c r="C73" s="396"/>
      <c r="D73" s="132" t="s">
        <v>412</v>
      </c>
      <c r="E73" s="406">
        <v>46055</v>
      </c>
      <c r="F73" s="407"/>
      <c r="G73" s="408"/>
      <c r="H73" s="133">
        <v>4</v>
      </c>
      <c r="I73" s="240">
        <v>2</v>
      </c>
      <c r="J73" s="136">
        <v>2</v>
      </c>
      <c r="K73" s="241"/>
      <c r="L73" s="241"/>
    </row>
    <row r="74" spans="1:12" ht="24.75" customHeight="1">
      <c r="A74" s="131">
        <v>68</v>
      </c>
      <c r="B74" s="395" t="s">
        <v>428</v>
      </c>
      <c r="C74" s="396"/>
      <c r="D74" s="132" t="s">
        <v>429</v>
      </c>
      <c r="E74" s="406">
        <v>46055</v>
      </c>
      <c r="F74" s="407"/>
      <c r="G74" s="408"/>
      <c r="H74" s="133">
        <v>2</v>
      </c>
      <c r="I74" s="240">
        <v>1</v>
      </c>
      <c r="J74" s="136">
        <v>1</v>
      </c>
      <c r="K74" s="241"/>
      <c r="L74" s="241"/>
    </row>
    <row r="75" spans="1:12" ht="12.75" customHeight="1">
      <c r="A75" s="131">
        <v>69</v>
      </c>
      <c r="B75" s="395" t="s">
        <v>366</v>
      </c>
      <c r="C75" s="396"/>
      <c r="D75" s="132" t="s">
        <v>367</v>
      </c>
      <c r="E75" s="406">
        <v>46056</v>
      </c>
      <c r="F75" s="407"/>
      <c r="G75" s="408"/>
      <c r="H75" s="133">
        <v>6</v>
      </c>
      <c r="I75" s="240">
        <v>1</v>
      </c>
      <c r="J75" s="136">
        <v>5</v>
      </c>
      <c r="K75" s="241"/>
      <c r="L75" s="241"/>
    </row>
    <row r="76" spans="1:12" ht="18.75" customHeight="1">
      <c r="A76" s="131">
        <v>70</v>
      </c>
      <c r="B76" s="395" t="s">
        <v>368</v>
      </c>
      <c r="C76" s="396"/>
      <c r="D76" s="132" t="s">
        <v>369</v>
      </c>
      <c r="E76" s="406">
        <v>46056</v>
      </c>
      <c r="F76" s="407"/>
      <c r="G76" s="408"/>
      <c r="H76" s="133">
        <v>32</v>
      </c>
      <c r="I76" s="240">
        <v>14</v>
      </c>
      <c r="J76" s="136">
        <v>18</v>
      </c>
      <c r="K76" s="241"/>
      <c r="L76" s="241"/>
    </row>
    <row r="77" spans="1:12" ht="23.25" customHeight="1">
      <c r="A77" s="131">
        <v>71</v>
      </c>
      <c r="B77" s="395" t="s">
        <v>370</v>
      </c>
      <c r="C77" s="396"/>
      <c r="D77" s="132" t="s">
        <v>371</v>
      </c>
      <c r="E77" s="406">
        <v>46056</v>
      </c>
      <c r="F77" s="407"/>
      <c r="G77" s="408"/>
      <c r="H77" s="133">
        <v>5</v>
      </c>
      <c r="I77" s="240">
        <v>3</v>
      </c>
      <c r="J77" s="136">
        <v>2</v>
      </c>
      <c r="K77" s="241"/>
      <c r="L77" s="241"/>
    </row>
    <row r="78" spans="1:12" ht="12.75" customHeight="1">
      <c r="A78" s="131">
        <v>72</v>
      </c>
      <c r="B78" s="395" t="s">
        <v>375</v>
      </c>
      <c r="C78" s="396"/>
      <c r="D78" s="132" t="s">
        <v>630</v>
      </c>
      <c r="E78" s="406">
        <v>46056</v>
      </c>
      <c r="F78" s="407"/>
      <c r="G78" s="408"/>
      <c r="H78" s="133">
        <v>2</v>
      </c>
      <c r="I78" s="240">
        <v>1</v>
      </c>
      <c r="J78" s="136">
        <v>1</v>
      </c>
      <c r="K78" s="241"/>
      <c r="L78" s="241"/>
    </row>
    <row r="79" spans="1:12" ht="26.25" customHeight="1">
      <c r="A79" s="131">
        <v>73</v>
      </c>
      <c r="B79" s="395" t="s">
        <v>380</v>
      </c>
      <c r="C79" s="396"/>
      <c r="D79" s="132" t="s">
        <v>381</v>
      </c>
      <c r="E79" s="406">
        <v>46056</v>
      </c>
      <c r="F79" s="407"/>
      <c r="G79" s="408"/>
      <c r="H79" s="133">
        <v>1</v>
      </c>
      <c r="I79" s="240">
        <v>0</v>
      </c>
      <c r="J79" s="136">
        <v>1</v>
      </c>
      <c r="K79" s="241"/>
      <c r="L79" s="241"/>
    </row>
    <row r="80" spans="1:12" ht="16.5" customHeight="1">
      <c r="A80" s="131">
        <v>74</v>
      </c>
      <c r="B80" s="395" t="s">
        <v>398</v>
      </c>
      <c r="C80" s="396"/>
      <c r="D80" s="132" t="s">
        <v>399</v>
      </c>
      <c r="E80" s="406">
        <v>46056</v>
      </c>
      <c r="F80" s="407"/>
      <c r="G80" s="408"/>
      <c r="H80" s="133">
        <v>3</v>
      </c>
      <c r="I80" s="240">
        <v>0</v>
      </c>
      <c r="J80" s="136">
        <v>3</v>
      </c>
      <c r="K80" s="241"/>
      <c r="L80" s="241"/>
    </row>
    <row r="81" spans="1:12" ht="14.25" customHeight="1">
      <c r="A81" s="131">
        <v>75</v>
      </c>
      <c r="B81" s="395" t="s">
        <v>407</v>
      </c>
      <c r="C81" s="396"/>
      <c r="D81" s="132" t="s">
        <v>629</v>
      </c>
      <c r="E81" s="406">
        <v>46056</v>
      </c>
      <c r="F81" s="407"/>
      <c r="G81" s="408"/>
      <c r="H81" s="133">
        <v>5</v>
      </c>
      <c r="I81" s="240">
        <v>1</v>
      </c>
      <c r="J81" s="136">
        <v>4</v>
      </c>
      <c r="K81" s="241"/>
      <c r="L81" s="241"/>
    </row>
    <row r="82" spans="1:12" ht="12.75" customHeight="1">
      <c r="A82" s="131">
        <v>76</v>
      </c>
      <c r="B82" s="395" t="s">
        <v>411</v>
      </c>
      <c r="C82" s="396"/>
      <c r="D82" s="132" t="s">
        <v>412</v>
      </c>
      <c r="E82" s="406">
        <v>46056</v>
      </c>
      <c r="F82" s="407"/>
      <c r="G82" s="408"/>
      <c r="H82" s="133">
        <v>1</v>
      </c>
      <c r="I82" s="240">
        <v>0</v>
      </c>
      <c r="J82" s="136">
        <v>1</v>
      </c>
      <c r="K82" s="241"/>
      <c r="L82" s="241"/>
    </row>
    <row r="83" spans="1:12" ht="16.5" customHeight="1">
      <c r="A83" s="131">
        <v>77</v>
      </c>
      <c r="B83" s="395" t="s">
        <v>425</v>
      </c>
      <c r="C83" s="396"/>
      <c r="D83" s="132" t="s">
        <v>427</v>
      </c>
      <c r="E83" s="406">
        <v>46056</v>
      </c>
      <c r="F83" s="407"/>
      <c r="G83" s="408"/>
      <c r="H83" s="133">
        <v>1</v>
      </c>
      <c r="I83" s="240">
        <v>0</v>
      </c>
      <c r="J83" s="136">
        <v>1</v>
      </c>
      <c r="K83" s="241"/>
      <c r="L83" s="241"/>
    </row>
    <row r="84" spans="1:12" ht="25.5" customHeight="1">
      <c r="A84" s="131">
        <v>78</v>
      </c>
      <c r="B84" s="395" t="s">
        <v>428</v>
      </c>
      <c r="C84" s="396"/>
      <c r="D84" s="132" t="s">
        <v>429</v>
      </c>
      <c r="E84" s="406">
        <v>46056</v>
      </c>
      <c r="F84" s="407"/>
      <c r="G84" s="408"/>
      <c r="H84" s="133">
        <v>36</v>
      </c>
      <c r="I84" s="240">
        <v>19</v>
      </c>
      <c r="J84" s="136">
        <v>17</v>
      </c>
      <c r="K84" s="241"/>
      <c r="L84" s="241"/>
    </row>
    <row r="85" spans="1:12" ht="26.25" customHeight="1">
      <c r="A85" s="131">
        <v>79</v>
      </c>
      <c r="B85" s="395" t="s">
        <v>428</v>
      </c>
      <c r="C85" s="396"/>
      <c r="D85" s="132" t="s">
        <v>430</v>
      </c>
      <c r="E85" s="406">
        <v>46056</v>
      </c>
      <c r="F85" s="407"/>
      <c r="G85" s="408"/>
      <c r="H85" s="133">
        <v>5</v>
      </c>
      <c r="I85" s="240">
        <v>1</v>
      </c>
      <c r="J85" s="136">
        <v>4</v>
      </c>
      <c r="K85" s="241"/>
      <c r="L85" s="241"/>
    </row>
    <row r="86" spans="1:12" ht="13.5" customHeight="1">
      <c r="A86" s="131">
        <v>80</v>
      </c>
      <c r="B86" s="395" t="s">
        <v>451</v>
      </c>
      <c r="C86" s="396"/>
      <c r="D86" s="132" t="s">
        <v>453</v>
      </c>
      <c r="E86" s="406">
        <v>46056</v>
      </c>
      <c r="F86" s="407"/>
      <c r="G86" s="408"/>
      <c r="H86" s="133">
        <v>25</v>
      </c>
      <c r="I86" s="240">
        <v>6</v>
      </c>
      <c r="J86" s="136">
        <v>19</v>
      </c>
      <c r="K86" s="241"/>
      <c r="L86" s="241"/>
    </row>
    <row r="87" spans="1:12" ht="23.1" customHeight="1">
      <c r="A87" s="131">
        <v>81</v>
      </c>
      <c r="B87" s="395" t="s">
        <v>366</v>
      </c>
      <c r="C87" s="396"/>
      <c r="D87" s="132" t="s">
        <v>367</v>
      </c>
      <c r="E87" s="406">
        <v>46057</v>
      </c>
      <c r="F87" s="407"/>
      <c r="G87" s="408"/>
      <c r="H87" s="133">
        <v>5</v>
      </c>
      <c r="I87" s="240">
        <v>2</v>
      </c>
      <c r="J87" s="136">
        <v>3</v>
      </c>
      <c r="K87" s="241"/>
      <c r="L87" s="241"/>
    </row>
    <row r="88" spans="1:12" ht="23.1" customHeight="1">
      <c r="A88" s="131">
        <v>82</v>
      </c>
      <c r="B88" s="395" t="s">
        <v>398</v>
      </c>
      <c r="C88" s="396"/>
      <c r="D88" s="132" t="s">
        <v>399</v>
      </c>
      <c r="E88" s="406">
        <v>46057</v>
      </c>
      <c r="F88" s="407"/>
      <c r="G88" s="408"/>
      <c r="H88" s="133">
        <v>4</v>
      </c>
      <c r="I88" s="240">
        <v>1</v>
      </c>
      <c r="J88" s="136">
        <v>3</v>
      </c>
      <c r="K88" s="241"/>
      <c r="L88" s="241"/>
    </row>
    <row r="89" spans="1:12" ht="18" customHeight="1">
      <c r="A89" s="131">
        <v>83</v>
      </c>
      <c r="B89" s="395" t="s">
        <v>407</v>
      </c>
      <c r="C89" s="396"/>
      <c r="D89" s="132" t="s">
        <v>629</v>
      </c>
      <c r="E89" s="406">
        <v>46057</v>
      </c>
      <c r="F89" s="407"/>
      <c r="G89" s="408"/>
      <c r="H89" s="133">
        <v>1</v>
      </c>
      <c r="I89" s="240">
        <v>1</v>
      </c>
      <c r="J89" s="136">
        <v>0</v>
      </c>
      <c r="K89" s="241"/>
      <c r="L89" s="241"/>
    </row>
    <row r="90" spans="1:12" ht="23.1" customHeight="1">
      <c r="A90" s="131">
        <v>84</v>
      </c>
      <c r="B90" s="395" t="s">
        <v>411</v>
      </c>
      <c r="C90" s="396"/>
      <c r="D90" s="132" t="s">
        <v>412</v>
      </c>
      <c r="E90" s="406">
        <v>46057</v>
      </c>
      <c r="F90" s="407"/>
      <c r="G90" s="408"/>
      <c r="H90" s="133">
        <v>9</v>
      </c>
      <c r="I90" s="240">
        <v>4</v>
      </c>
      <c r="J90" s="136">
        <v>5</v>
      </c>
      <c r="K90" s="241"/>
      <c r="L90" s="241"/>
    </row>
    <row r="91" spans="1:12" ht="21.75" customHeight="1">
      <c r="A91" s="131">
        <v>85</v>
      </c>
      <c r="B91" s="395" t="s">
        <v>419</v>
      </c>
      <c r="C91" s="396"/>
      <c r="D91" s="132" t="s">
        <v>421</v>
      </c>
      <c r="E91" s="406">
        <v>46057</v>
      </c>
      <c r="F91" s="407"/>
      <c r="G91" s="408"/>
      <c r="H91" s="133">
        <v>31</v>
      </c>
      <c r="I91" s="240">
        <v>8</v>
      </c>
      <c r="J91" s="136">
        <v>23</v>
      </c>
      <c r="K91" s="241"/>
      <c r="L91" s="241"/>
    </row>
    <row r="92" spans="1:12" ht="13.5" customHeight="1">
      <c r="A92" s="131">
        <v>86</v>
      </c>
      <c r="B92" s="395" t="s">
        <v>425</v>
      </c>
      <c r="C92" s="396"/>
      <c r="D92" s="132" t="s">
        <v>427</v>
      </c>
      <c r="E92" s="406">
        <v>46057</v>
      </c>
      <c r="F92" s="407"/>
      <c r="G92" s="408"/>
      <c r="H92" s="133">
        <v>1</v>
      </c>
      <c r="I92" s="240">
        <v>0</v>
      </c>
      <c r="J92" s="136">
        <v>1</v>
      </c>
      <c r="K92" s="241"/>
      <c r="L92" s="241"/>
    </row>
    <row r="93" spans="1:12" ht="24.75" customHeight="1">
      <c r="A93" s="131">
        <v>87</v>
      </c>
      <c r="B93" s="395" t="s">
        <v>428</v>
      </c>
      <c r="C93" s="396"/>
      <c r="D93" s="132" t="s">
        <v>429</v>
      </c>
      <c r="E93" s="406">
        <v>46057</v>
      </c>
      <c r="F93" s="407"/>
      <c r="G93" s="408"/>
      <c r="H93" s="133">
        <v>106</v>
      </c>
      <c r="I93" s="240">
        <v>46</v>
      </c>
      <c r="J93" s="136">
        <v>60</v>
      </c>
      <c r="K93" s="241"/>
      <c r="L93" s="241"/>
    </row>
    <row r="94" spans="1:12" ht="26.25" customHeight="1">
      <c r="A94" s="131">
        <v>88</v>
      </c>
      <c r="B94" s="395" t="s">
        <v>428</v>
      </c>
      <c r="C94" s="396"/>
      <c r="D94" s="132" t="s">
        <v>430</v>
      </c>
      <c r="E94" s="406">
        <v>46057</v>
      </c>
      <c r="F94" s="407"/>
      <c r="G94" s="408"/>
      <c r="H94" s="133">
        <v>36</v>
      </c>
      <c r="I94" s="240">
        <v>8</v>
      </c>
      <c r="J94" s="136">
        <v>28</v>
      </c>
      <c r="K94" s="241"/>
      <c r="L94" s="241"/>
    </row>
    <row r="95" spans="1:12" ht="24" customHeight="1">
      <c r="A95" s="131">
        <v>89</v>
      </c>
      <c r="B95" s="395" t="s">
        <v>428</v>
      </c>
      <c r="C95" s="396"/>
      <c r="D95" s="132" t="s">
        <v>631</v>
      </c>
      <c r="E95" s="406">
        <v>46057</v>
      </c>
      <c r="F95" s="407"/>
      <c r="G95" s="408"/>
      <c r="H95" s="133">
        <v>5</v>
      </c>
      <c r="I95" s="240">
        <v>1</v>
      </c>
      <c r="J95" s="136">
        <v>4</v>
      </c>
      <c r="K95" s="241"/>
      <c r="L95" s="241"/>
    </row>
    <row r="96" spans="1:12" ht="13.5" customHeight="1">
      <c r="A96" s="131">
        <v>90</v>
      </c>
      <c r="B96" s="395" t="s">
        <v>366</v>
      </c>
      <c r="C96" s="396"/>
      <c r="D96" s="132" t="s">
        <v>367</v>
      </c>
      <c r="E96" s="406">
        <v>46058</v>
      </c>
      <c r="F96" s="407"/>
      <c r="G96" s="408"/>
      <c r="H96" s="133">
        <v>2</v>
      </c>
      <c r="I96" s="240">
        <v>1</v>
      </c>
      <c r="J96" s="136">
        <v>1</v>
      </c>
      <c r="K96" s="241"/>
      <c r="L96" s="241"/>
    </row>
    <row r="97" spans="1:12" ht="14.25" customHeight="1">
      <c r="A97" s="131">
        <v>91</v>
      </c>
      <c r="B97" s="395" t="s">
        <v>375</v>
      </c>
      <c r="C97" s="396"/>
      <c r="D97" s="132" t="s">
        <v>630</v>
      </c>
      <c r="E97" s="406">
        <v>46058</v>
      </c>
      <c r="F97" s="407"/>
      <c r="G97" s="408"/>
      <c r="H97" s="133">
        <v>2</v>
      </c>
      <c r="I97" s="240">
        <v>1</v>
      </c>
      <c r="J97" s="136">
        <v>1</v>
      </c>
      <c r="K97" s="241"/>
      <c r="L97" s="241"/>
    </row>
    <row r="98" spans="1:12" ht="16.5" customHeight="1">
      <c r="A98" s="131">
        <v>92</v>
      </c>
      <c r="B98" s="395" t="s">
        <v>391</v>
      </c>
      <c r="C98" s="396"/>
      <c r="D98" s="132" t="s">
        <v>392</v>
      </c>
      <c r="E98" s="406">
        <v>46058</v>
      </c>
      <c r="F98" s="407"/>
      <c r="G98" s="408"/>
      <c r="H98" s="133">
        <v>6</v>
      </c>
      <c r="I98" s="240">
        <v>1</v>
      </c>
      <c r="J98" s="136">
        <v>5</v>
      </c>
      <c r="K98" s="241"/>
      <c r="L98" s="241"/>
    </row>
    <row r="99" spans="1:12" ht="15" customHeight="1">
      <c r="A99" s="131">
        <v>93</v>
      </c>
      <c r="B99" s="395" t="s">
        <v>398</v>
      </c>
      <c r="C99" s="396"/>
      <c r="D99" s="132" t="s">
        <v>399</v>
      </c>
      <c r="E99" s="406">
        <v>46058</v>
      </c>
      <c r="F99" s="407"/>
      <c r="G99" s="408"/>
      <c r="H99" s="133">
        <v>8</v>
      </c>
      <c r="I99" s="240">
        <v>2</v>
      </c>
      <c r="J99" s="136">
        <v>6</v>
      </c>
      <c r="K99" s="241"/>
      <c r="L99" s="241"/>
    </row>
    <row r="100" spans="1:12" ht="24" customHeight="1">
      <c r="A100" s="131">
        <v>94</v>
      </c>
      <c r="B100" s="395" t="s">
        <v>404</v>
      </c>
      <c r="C100" s="396"/>
      <c r="D100" s="132" t="s">
        <v>405</v>
      </c>
      <c r="E100" s="406">
        <v>46058</v>
      </c>
      <c r="F100" s="407"/>
      <c r="G100" s="408"/>
      <c r="H100" s="133">
        <v>19</v>
      </c>
      <c r="I100" s="240">
        <v>5</v>
      </c>
      <c r="J100" s="136">
        <v>14</v>
      </c>
      <c r="K100" s="241"/>
      <c r="L100" s="241"/>
    </row>
    <row r="101" spans="1:12" ht="18" customHeight="1">
      <c r="A101" s="131">
        <v>95</v>
      </c>
      <c r="B101" s="395" t="s">
        <v>407</v>
      </c>
      <c r="C101" s="396"/>
      <c r="D101" s="132" t="s">
        <v>629</v>
      </c>
      <c r="E101" s="406">
        <v>46058</v>
      </c>
      <c r="F101" s="407"/>
      <c r="G101" s="408"/>
      <c r="H101" s="133">
        <v>8</v>
      </c>
      <c r="I101" s="240">
        <v>1</v>
      </c>
      <c r="J101" s="136">
        <v>7</v>
      </c>
      <c r="K101" s="241"/>
      <c r="L101" s="241"/>
    </row>
    <row r="102" spans="1:12" ht="23.25" customHeight="1">
      <c r="A102" s="131">
        <v>96</v>
      </c>
      <c r="B102" s="395" t="s">
        <v>428</v>
      </c>
      <c r="C102" s="396"/>
      <c r="D102" s="132" t="s">
        <v>429</v>
      </c>
      <c r="E102" s="406">
        <v>46058</v>
      </c>
      <c r="F102" s="407"/>
      <c r="G102" s="408"/>
      <c r="H102" s="133">
        <v>1</v>
      </c>
      <c r="I102" s="240">
        <v>0</v>
      </c>
      <c r="J102" s="136">
        <v>1</v>
      </c>
      <c r="K102" s="241"/>
      <c r="L102" s="241"/>
    </row>
    <row r="103" spans="1:12" ht="24.75" customHeight="1">
      <c r="A103" s="131">
        <v>97</v>
      </c>
      <c r="B103" s="395" t="s">
        <v>428</v>
      </c>
      <c r="C103" s="396"/>
      <c r="D103" s="132" t="s">
        <v>430</v>
      </c>
      <c r="E103" s="406">
        <v>46058</v>
      </c>
      <c r="F103" s="407"/>
      <c r="G103" s="408"/>
      <c r="H103" s="133">
        <v>4</v>
      </c>
      <c r="I103" s="240">
        <v>1</v>
      </c>
      <c r="J103" s="136">
        <v>3</v>
      </c>
      <c r="K103" s="241"/>
      <c r="L103" s="241"/>
    </row>
    <row r="104" spans="1:12" ht="24" customHeight="1">
      <c r="A104" s="131">
        <v>98</v>
      </c>
      <c r="B104" s="395" t="s">
        <v>428</v>
      </c>
      <c r="C104" s="396"/>
      <c r="D104" s="132" t="s">
        <v>631</v>
      </c>
      <c r="E104" s="406">
        <v>46058</v>
      </c>
      <c r="F104" s="407"/>
      <c r="G104" s="408"/>
      <c r="H104" s="133">
        <v>2</v>
      </c>
      <c r="I104" s="240">
        <v>0</v>
      </c>
      <c r="J104" s="136">
        <v>2</v>
      </c>
      <c r="K104" s="241"/>
      <c r="L104" s="241"/>
    </row>
    <row r="105" spans="1:12" ht="25.5" customHeight="1">
      <c r="A105" s="131">
        <v>99</v>
      </c>
      <c r="B105" s="395" t="s">
        <v>382</v>
      </c>
      <c r="C105" s="396"/>
      <c r="D105" s="132" t="s">
        <v>384</v>
      </c>
      <c r="E105" s="406">
        <v>46059</v>
      </c>
      <c r="F105" s="407"/>
      <c r="G105" s="408"/>
      <c r="H105" s="133">
        <v>9</v>
      </c>
      <c r="I105" s="240">
        <v>5</v>
      </c>
      <c r="J105" s="136">
        <v>4</v>
      </c>
      <c r="K105" s="241"/>
      <c r="L105" s="241"/>
    </row>
    <row r="106" spans="1:12" ht="15.75" customHeight="1">
      <c r="A106" s="131">
        <v>100</v>
      </c>
      <c r="B106" s="395" t="s">
        <v>391</v>
      </c>
      <c r="C106" s="396"/>
      <c r="D106" s="132" t="s">
        <v>392</v>
      </c>
      <c r="E106" s="406">
        <v>46059</v>
      </c>
      <c r="F106" s="407"/>
      <c r="G106" s="408"/>
      <c r="H106" s="133">
        <v>3</v>
      </c>
      <c r="I106" s="240">
        <v>2</v>
      </c>
      <c r="J106" s="136">
        <v>1</v>
      </c>
      <c r="K106" s="241"/>
      <c r="L106" s="241"/>
    </row>
    <row r="107" spans="1:12" ht="15.75" customHeight="1">
      <c r="A107" s="131">
        <v>101</v>
      </c>
      <c r="B107" s="395" t="s">
        <v>398</v>
      </c>
      <c r="C107" s="396"/>
      <c r="D107" s="132" t="s">
        <v>399</v>
      </c>
      <c r="E107" s="406">
        <v>46059</v>
      </c>
      <c r="F107" s="407"/>
      <c r="G107" s="408"/>
      <c r="H107" s="133">
        <v>2</v>
      </c>
      <c r="I107" s="240">
        <v>0</v>
      </c>
      <c r="J107" s="136">
        <v>2</v>
      </c>
      <c r="K107" s="241"/>
      <c r="L107" s="241"/>
    </row>
    <row r="108" spans="1:12" ht="16.5" customHeight="1">
      <c r="A108" s="131">
        <v>102</v>
      </c>
      <c r="B108" s="395" t="s">
        <v>400</v>
      </c>
      <c r="C108" s="396"/>
      <c r="D108" s="132" t="s">
        <v>401</v>
      </c>
      <c r="E108" s="406">
        <v>46059</v>
      </c>
      <c r="F108" s="407"/>
      <c r="G108" s="408"/>
      <c r="H108" s="133">
        <v>3</v>
      </c>
      <c r="I108" s="240">
        <v>1</v>
      </c>
      <c r="J108" s="136">
        <v>2</v>
      </c>
      <c r="K108" s="241"/>
      <c r="L108" s="241"/>
    </row>
    <row r="109" spans="1:12" ht="24" customHeight="1">
      <c r="A109" s="131">
        <v>103</v>
      </c>
      <c r="B109" s="395" t="s">
        <v>404</v>
      </c>
      <c r="C109" s="396"/>
      <c r="D109" s="132" t="s">
        <v>405</v>
      </c>
      <c r="E109" s="406">
        <v>46059</v>
      </c>
      <c r="F109" s="407"/>
      <c r="G109" s="408"/>
      <c r="H109" s="133">
        <v>6</v>
      </c>
      <c r="I109" s="240">
        <v>3</v>
      </c>
      <c r="J109" s="136">
        <v>3</v>
      </c>
      <c r="K109" s="241"/>
      <c r="L109" s="241"/>
    </row>
    <row r="110" spans="1:12" ht="19.5" customHeight="1">
      <c r="A110" s="131">
        <v>104</v>
      </c>
      <c r="B110" s="395" t="s">
        <v>407</v>
      </c>
      <c r="C110" s="396"/>
      <c r="D110" s="132" t="s">
        <v>629</v>
      </c>
      <c r="E110" s="406">
        <v>46059</v>
      </c>
      <c r="F110" s="407"/>
      <c r="G110" s="408"/>
      <c r="H110" s="133">
        <v>5</v>
      </c>
      <c r="I110" s="240">
        <v>2</v>
      </c>
      <c r="J110" s="136">
        <v>3</v>
      </c>
      <c r="K110" s="241"/>
      <c r="L110" s="241"/>
    </row>
    <row r="111" spans="1:12" ht="14.25" customHeight="1">
      <c r="A111" s="131">
        <v>105</v>
      </c>
      <c r="B111" s="395" t="s">
        <v>411</v>
      </c>
      <c r="C111" s="396"/>
      <c r="D111" s="132" t="s">
        <v>412</v>
      </c>
      <c r="E111" s="406">
        <v>46059</v>
      </c>
      <c r="F111" s="407"/>
      <c r="G111" s="408"/>
      <c r="H111" s="133">
        <v>2</v>
      </c>
      <c r="I111" s="240">
        <v>1</v>
      </c>
      <c r="J111" s="136">
        <v>1</v>
      </c>
      <c r="K111" s="241"/>
      <c r="L111" s="241"/>
    </row>
    <row r="112" spans="1:12" ht="25.5" customHeight="1">
      <c r="A112" s="131">
        <v>106</v>
      </c>
      <c r="B112" s="395" t="s">
        <v>419</v>
      </c>
      <c r="C112" s="396"/>
      <c r="D112" s="132" t="s">
        <v>421</v>
      </c>
      <c r="E112" s="406">
        <v>46059</v>
      </c>
      <c r="F112" s="407"/>
      <c r="G112" s="408"/>
      <c r="H112" s="133">
        <v>2</v>
      </c>
      <c r="I112" s="240">
        <v>1</v>
      </c>
      <c r="J112" s="136">
        <v>1</v>
      </c>
      <c r="K112" s="241"/>
      <c r="L112" s="241"/>
    </row>
    <row r="113" spans="1:12" ht="16.5" customHeight="1">
      <c r="A113" s="131">
        <v>107</v>
      </c>
      <c r="B113" s="395" t="s">
        <v>422</v>
      </c>
      <c r="C113" s="396"/>
      <c r="D113" s="132" t="s">
        <v>423</v>
      </c>
      <c r="E113" s="406">
        <v>46059</v>
      </c>
      <c r="F113" s="407"/>
      <c r="G113" s="408"/>
      <c r="H113" s="133">
        <v>31</v>
      </c>
      <c r="I113" s="240">
        <v>4</v>
      </c>
      <c r="J113" s="136">
        <v>27</v>
      </c>
      <c r="K113" s="241"/>
      <c r="L113" s="241"/>
    </row>
    <row r="114" spans="1:12" ht="15.75" customHeight="1">
      <c r="A114" s="131">
        <v>108</v>
      </c>
      <c r="B114" s="395" t="s">
        <v>451</v>
      </c>
      <c r="C114" s="396"/>
      <c r="D114" s="132" t="s">
        <v>453</v>
      </c>
      <c r="E114" s="406">
        <v>46059</v>
      </c>
      <c r="F114" s="407"/>
      <c r="G114" s="408"/>
      <c r="H114" s="133">
        <v>2</v>
      </c>
      <c r="I114" s="240">
        <v>1</v>
      </c>
      <c r="J114" s="136">
        <v>1</v>
      </c>
      <c r="K114" s="241"/>
      <c r="L114" s="241"/>
    </row>
    <row r="115" spans="1:12" ht="16.5" customHeight="1">
      <c r="A115" s="131">
        <v>109</v>
      </c>
      <c r="B115" s="395" t="s">
        <v>451</v>
      </c>
      <c r="C115" s="396"/>
      <c r="D115" s="132" t="s">
        <v>454</v>
      </c>
      <c r="E115" s="406">
        <v>46059</v>
      </c>
      <c r="F115" s="407"/>
      <c r="G115" s="408"/>
      <c r="H115" s="133">
        <v>15</v>
      </c>
      <c r="I115" s="240">
        <v>4</v>
      </c>
      <c r="J115" s="136">
        <v>11</v>
      </c>
      <c r="K115" s="241"/>
      <c r="L115" s="241"/>
    </row>
    <row r="116" spans="1:12" ht="12.75" customHeight="1">
      <c r="A116" s="131">
        <v>110</v>
      </c>
      <c r="B116" s="395" t="s">
        <v>457</v>
      </c>
      <c r="C116" s="396"/>
      <c r="D116" s="132" t="s">
        <v>458</v>
      </c>
      <c r="E116" s="406">
        <v>46059</v>
      </c>
      <c r="F116" s="407"/>
      <c r="G116" s="408"/>
      <c r="H116" s="133">
        <v>17</v>
      </c>
      <c r="I116" s="240">
        <v>12</v>
      </c>
      <c r="J116" s="136">
        <v>5</v>
      </c>
      <c r="K116" s="241"/>
      <c r="L116" s="241"/>
    </row>
    <row r="117" spans="1:12" ht="18" customHeight="1">
      <c r="A117" s="131">
        <v>111</v>
      </c>
      <c r="B117" s="395" t="s">
        <v>451</v>
      </c>
      <c r="C117" s="396"/>
      <c r="D117" s="132" t="s">
        <v>454</v>
      </c>
      <c r="E117" s="406">
        <v>46060</v>
      </c>
      <c r="F117" s="407"/>
      <c r="G117" s="408"/>
      <c r="H117" s="133">
        <v>1</v>
      </c>
      <c r="I117" s="240">
        <v>1</v>
      </c>
      <c r="J117" s="136">
        <v>0</v>
      </c>
      <c r="K117" s="241"/>
      <c r="L117" s="241"/>
    </row>
    <row r="118" spans="1:12" ht="17.25" customHeight="1">
      <c r="A118" s="131">
        <v>112</v>
      </c>
      <c r="B118" s="395" t="s">
        <v>366</v>
      </c>
      <c r="C118" s="396"/>
      <c r="D118" s="132" t="s">
        <v>367</v>
      </c>
      <c r="E118" s="406">
        <v>46062</v>
      </c>
      <c r="F118" s="407"/>
      <c r="G118" s="408"/>
      <c r="H118" s="133">
        <v>6</v>
      </c>
      <c r="I118" s="240">
        <v>2</v>
      </c>
      <c r="J118" s="136">
        <v>4</v>
      </c>
      <c r="K118" s="241"/>
      <c r="L118" s="241"/>
    </row>
    <row r="119" spans="1:12" ht="25.5" customHeight="1">
      <c r="A119" s="131">
        <v>113</v>
      </c>
      <c r="B119" s="395" t="s">
        <v>382</v>
      </c>
      <c r="C119" s="396"/>
      <c r="D119" s="132" t="s">
        <v>384</v>
      </c>
      <c r="E119" s="406">
        <v>46062</v>
      </c>
      <c r="F119" s="407"/>
      <c r="G119" s="408"/>
      <c r="H119" s="133">
        <v>2</v>
      </c>
      <c r="I119" s="240">
        <v>0</v>
      </c>
      <c r="J119" s="136">
        <v>2</v>
      </c>
      <c r="K119" s="241"/>
      <c r="L119" s="241"/>
    </row>
    <row r="120" spans="1:12" ht="20.25" customHeight="1">
      <c r="A120" s="131">
        <v>114</v>
      </c>
      <c r="B120" s="395" t="s">
        <v>391</v>
      </c>
      <c r="C120" s="396"/>
      <c r="D120" s="132" t="s">
        <v>392</v>
      </c>
      <c r="E120" s="406">
        <v>46062</v>
      </c>
      <c r="F120" s="407"/>
      <c r="G120" s="408"/>
      <c r="H120" s="133">
        <v>6</v>
      </c>
      <c r="I120" s="240">
        <v>0</v>
      </c>
      <c r="J120" s="136">
        <v>6</v>
      </c>
      <c r="K120" s="241"/>
      <c r="L120" s="241"/>
    </row>
    <row r="121" spans="1:12" ht="24.75" customHeight="1">
      <c r="A121" s="131">
        <v>115</v>
      </c>
      <c r="B121" s="395" t="s">
        <v>396</v>
      </c>
      <c r="C121" s="396"/>
      <c r="D121" s="132" t="s">
        <v>628</v>
      </c>
      <c r="E121" s="406">
        <v>46062</v>
      </c>
      <c r="F121" s="407"/>
      <c r="G121" s="408"/>
      <c r="H121" s="133">
        <v>5</v>
      </c>
      <c r="I121" s="240">
        <v>2</v>
      </c>
      <c r="J121" s="136">
        <v>3</v>
      </c>
      <c r="K121" s="241"/>
      <c r="L121" s="241"/>
    </row>
    <row r="122" spans="1:12" ht="21.75" customHeight="1">
      <c r="A122" s="131">
        <v>116</v>
      </c>
      <c r="B122" s="395" t="s">
        <v>400</v>
      </c>
      <c r="C122" s="396"/>
      <c r="D122" s="132" t="s">
        <v>401</v>
      </c>
      <c r="E122" s="406">
        <v>46062</v>
      </c>
      <c r="F122" s="407"/>
      <c r="G122" s="408"/>
      <c r="H122" s="133">
        <v>1</v>
      </c>
      <c r="I122" s="240">
        <v>0</v>
      </c>
      <c r="J122" s="136">
        <v>1</v>
      </c>
      <c r="K122" s="241"/>
      <c r="L122" s="241"/>
    </row>
    <row r="123" spans="1:12" ht="15" customHeight="1">
      <c r="A123" s="131">
        <v>117</v>
      </c>
      <c r="B123" s="395" t="s">
        <v>411</v>
      </c>
      <c r="C123" s="396"/>
      <c r="D123" s="132" t="s">
        <v>412</v>
      </c>
      <c r="E123" s="406">
        <v>46062</v>
      </c>
      <c r="F123" s="407"/>
      <c r="G123" s="408"/>
      <c r="H123" s="133">
        <v>2</v>
      </c>
      <c r="I123" s="240">
        <v>1</v>
      </c>
      <c r="J123" s="136">
        <v>1</v>
      </c>
      <c r="K123" s="241"/>
      <c r="L123" s="241"/>
    </row>
    <row r="124" spans="1:12" ht="12" customHeight="1">
      <c r="A124" s="131">
        <v>118</v>
      </c>
      <c r="B124" s="395" t="s">
        <v>433</v>
      </c>
      <c r="C124" s="396"/>
      <c r="D124" s="132" t="s">
        <v>436</v>
      </c>
      <c r="E124" s="406">
        <v>46062</v>
      </c>
      <c r="F124" s="407"/>
      <c r="G124" s="408"/>
      <c r="H124" s="133">
        <v>35</v>
      </c>
      <c r="I124" s="240">
        <v>19</v>
      </c>
      <c r="J124" s="136">
        <v>16</v>
      </c>
      <c r="K124" s="241"/>
      <c r="L124" s="241"/>
    </row>
    <row r="125" spans="1:12" ht="15.75" customHeight="1">
      <c r="A125" s="131">
        <v>119</v>
      </c>
      <c r="B125" s="395" t="s">
        <v>360</v>
      </c>
      <c r="C125" s="396"/>
      <c r="D125" s="132" t="s">
        <v>363</v>
      </c>
      <c r="E125" s="406">
        <v>46063</v>
      </c>
      <c r="F125" s="407"/>
      <c r="G125" s="408"/>
      <c r="H125" s="133">
        <v>30</v>
      </c>
      <c r="I125" s="240">
        <v>11</v>
      </c>
      <c r="J125" s="136">
        <v>19</v>
      </c>
      <c r="K125" s="241"/>
      <c r="L125" s="241"/>
    </row>
    <row r="126" spans="1:12" ht="14.25" customHeight="1">
      <c r="A126" s="131">
        <v>120</v>
      </c>
      <c r="B126" s="395" t="s">
        <v>366</v>
      </c>
      <c r="C126" s="396"/>
      <c r="D126" s="132" t="s">
        <v>367</v>
      </c>
      <c r="E126" s="406">
        <v>46063</v>
      </c>
      <c r="F126" s="407"/>
      <c r="G126" s="408"/>
      <c r="H126" s="133">
        <v>5</v>
      </c>
      <c r="I126" s="240">
        <v>2</v>
      </c>
      <c r="J126" s="136">
        <v>3</v>
      </c>
      <c r="K126" s="241"/>
      <c r="L126" s="241"/>
    </row>
    <row r="127" spans="1:12" ht="17.25" customHeight="1">
      <c r="A127" s="131">
        <v>121</v>
      </c>
      <c r="B127" s="395" t="s">
        <v>375</v>
      </c>
      <c r="C127" s="396"/>
      <c r="D127" s="132" t="s">
        <v>630</v>
      </c>
      <c r="E127" s="406">
        <v>46063</v>
      </c>
      <c r="F127" s="407"/>
      <c r="G127" s="408"/>
      <c r="H127" s="133">
        <v>2</v>
      </c>
      <c r="I127" s="240">
        <v>0</v>
      </c>
      <c r="J127" s="136">
        <v>2</v>
      </c>
      <c r="K127" s="241"/>
      <c r="L127" s="241"/>
    </row>
    <row r="128" spans="1:12" ht="18" customHeight="1">
      <c r="A128" s="131">
        <v>122</v>
      </c>
      <c r="B128" s="395" t="s">
        <v>375</v>
      </c>
      <c r="C128" s="396"/>
      <c r="D128" s="132" t="s">
        <v>377</v>
      </c>
      <c r="E128" s="406">
        <v>46063</v>
      </c>
      <c r="F128" s="407"/>
      <c r="G128" s="408"/>
      <c r="H128" s="133">
        <v>1</v>
      </c>
      <c r="I128" s="240">
        <v>0</v>
      </c>
      <c r="J128" s="136">
        <v>1</v>
      </c>
      <c r="K128" s="241"/>
      <c r="L128" s="241"/>
    </row>
    <row r="129" spans="1:12" ht="27" customHeight="1">
      <c r="A129" s="131">
        <v>123</v>
      </c>
      <c r="B129" s="395" t="s">
        <v>382</v>
      </c>
      <c r="C129" s="396"/>
      <c r="D129" s="132" t="s">
        <v>384</v>
      </c>
      <c r="E129" s="406">
        <v>46063</v>
      </c>
      <c r="F129" s="407"/>
      <c r="G129" s="408"/>
      <c r="H129" s="133">
        <v>8</v>
      </c>
      <c r="I129" s="240">
        <v>2</v>
      </c>
      <c r="J129" s="136">
        <v>6</v>
      </c>
      <c r="K129" s="241"/>
      <c r="L129" s="241"/>
    </row>
    <row r="130" spans="1:12" ht="20.25" customHeight="1">
      <c r="A130" s="131">
        <v>124</v>
      </c>
      <c r="B130" s="395" t="s">
        <v>385</v>
      </c>
      <c r="C130" s="396"/>
      <c r="D130" s="132" t="s">
        <v>387</v>
      </c>
      <c r="E130" s="406">
        <v>46063</v>
      </c>
      <c r="F130" s="407"/>
      <c r="G130" s="408"/>
      <c r="H130" s="133">
        <v>17</v>
      </c>
      <c r="I130" s="240">
        <v>3</v>
      </c>
      <c r="J130" s="136">
        <v>14</v>
      </c>
      <c r="K130" s="241"/>
      <c r="L130" s="241"/>
    </row>
    <row r="131" spans="1:12" ht="17.25" customHeight="1">
      <c r="A131" s="131">
        <v>125</v>
      </c>
      <c r="B131" s="395" t="s">
        <v>440</v>
      </c>
      <c r="C131" s="396"/>
      <c r="D131" s="132" t="s">
        <v>441</v>
      </c>
      <c r="E131" s="406">
        <v>46063</v>
      </c>
      <c r="F131" s="407"/>
      <c r="G131" s="408"/>
      <c r="H131" s="133">
        <v>11</v>
      </c>
      <c r="I131" s="240">
        <v>7</v>
      </c>
      <c r="J131" s="136">
        <v>4</v>
      </c>
      <c r="K131" s="241"/>
      <c r="L131" s="241"/>
    </row>
    <row r="132" spans="1:12" ht="14.25" customHeight="1">
      <c r="A132" s="131">
        <v>126</v>
      </c>
      <c r="B132" s="395" t="s">
        <v>457</v>
      </c>
      <c r="C132" s="396"/>
      <c r="D132" s="132" t="s">
        <v>458</v>
      </c>
      <c r="E132" s="406">
        <v>46063</v>
      </c>
      <c r="F132" s="407"/>
      <c r="G132" s="408"/>
      <c r="H132" s="133">
        <v>2</v>
      </c>
      <c r="I132" s="240">
        <v>1</v>
      </c>
      <c r="J132" s="136">
        <v>1</v>
      </c>
      <c r="K132" s="241"/>
      <c r="L132" s="241"/>
    </row>
    <row r="133" spans="1:12" ht="15.75" customHeight="1">
      <c r="A133" s="131">
        <v>127</v>
      </c>
      <c r="B133" s="395" t="s">
        <v>366</v>
      </c>
      <c r="C133" s="396"/>
      <c r="D133" s="132" t="s">
        <v>367</v>
      </c>
      <c r="E133" s="406">
        <v>46064</v>
      </c>
      <c r="F133" s="407"/>
      <c r="G133" s="408"/>
      <c r="H133" s="133">
        <v>2</v>
      </c>
      <c r="I133" s="240">
        <v>1</v>
      </c>
      <c r="J133" s="136">
        <v>1</v>
      </c>
      <c r="K133" s="241"/>
      <c r="L133" s="241"/>
    </row>
    <row r="134" spans="1:12" ht="14.25" customHeight="1">
      <c r="A134" s="131">
        <v>128</v>
      </c>
      <c r="B134" s="395" t="s">
        <v>375</v>
      </c>
      <c r="C134" s="396"/>
      <c r="D134" s="132" t="s">
        <v>630</v>
      </c>
      <c r="E134" s="406">
        <v>46064</v>
      </c>
      <c r="F134" s="407"/>
      <c r="G134" s="408"/>
      <c r="H134" s="133">
        <v>2</v>
      </c>
      <c r="I134" s="240">
        <v>0</v>
      </c>
      <c r="J134" s="136">
        <v>2</v>
      </c>
      <c r="K134" s="241"/>
      <c r="L134" s="241"/>
    </row>
    <row r="135" spans="1:12" ht="17.25" customHeight="1">
      <c r="A135" s="131">
        <v>129</v>
      </c>
      <c r="B135" s="395" t="s">
        <v>391</v>
      </c>
      <c r="C135" s="396"/>
      <c r="D135" s="132" t="s">
        <v>392</v>
      </c>
      <c r="E135" s="406">
        <v>46064</v>
      </c>
      <c r="F135" s="407"/>
      <c r="G135" s="408"/>
      <c r="H135" s="133">
        <v>2</v>
      </c>
      <c r="I135" s="240">
        <v>1</v>
      </c>
      <c r="J135" s="136">
        <v>1</v>
      </c>
      <c r="K135" s="241"/>
      <c r="L135" s="241"/>
    </row>
    <row r="136" spans="1:12" ht="16.5" customHeight="1">
      <c r="A136" s="131">
        <v>130</v>
      </c>
      <c r="B136" s="395" t="s">
        <v>393</v>
      </c>
      <c r="C136" s="396"/>
      <c r="D136" s="132" t="s">
        <v>394</v>
      </c>
      <c r="E136" s="406">
        <v>46064</v>
      </c>
      <c r="F136" s="407"/>
      <c r="G136" s="408"/>
      <c r="H136" s="133">
        <v>24</v>
      </c>
      <c r="I136" s="240">
        <v>5</v>
      </c>
      <c r="J136" s="136">
        <v>19</v>
      </c>
      <c r="K136" s="241"/>
      <c r="L136" s="241"/>
    </row>
    <row r="137" spans="1:12" ht="13.5" customHeight="1">
      <c r="A137" s="131">
        <v>131</v>
      </c>
      <c r="B137" s="395" t="s">
        <v>400</v>
      </c>
      <c r="C137" s="396"/>
      <c r="D137" s="132" t="s">
        <v>401</v>
      </c>
      <c r="E137" s="406">
        <v>46064</v>
      </c>
      <c r="F137" s="407"/>
      <c r="G137" s="408"/>
      <c r="H137" s="133">
        <v>1</v>
      </c>
      <c r="I137" s="240">
        <v>0</v>
      </c>
      <c r="J137" s="136">
        <v>1</v>
      </c>
      <c r="K137" s="241"/>
      <c r="L137" s="241"/>
    </row>
    <row r="138" spans="1:12" ht="24.75" customHeight="1">
      <c r="A138" s="131">
        <v>132</v>
      </c>
      <c r="B138" s="395" t="s">
        <v>404</v>
      </c>
      <c r="C138" s="396"/>
      <c r="D138" s="132" t="s">
        <v>405</v>
      </c>
      <c r="E138" s="406">
        <v>46064</v>
      </c>
      <c r="F138" s="407"/>
      <c r="G138" s="408"/>
      <c r="H138" s="133">
        <v>2</v>
      </c>
      <c r="I138" s="240">
        <v>0</v>
      </c>
      <c r="J138" s="136">
        <v>2</v>
      </c>
      <c r="K138" s="241"/>
      <c r="L138" s="241"/>
    </row>
    <row r="139" spans="1:12" ht="15" customHeight="1">
      <c r="A139" s="131">
        <v>133</v>
      </c>
      <c r="B139" s="395" t="s">
        <v>407</v>
      </c>
      <c r="C139" s="396"/>
      <c r="D139" s="132" t="s">
        <v>629</v>
      </c>
      <c r="E139" s="406">
        <v>46064</v>
      </c>
      <c r="F139" s="407"/>
      <c r="G139" s="408"/>
      <c r="H139" s="133">
        <v>1</v>
      </c>
      <c r="I139" s="240">
        <v>1</v>
      </c>
      <c r="J139" s="136">
        <v>0</v>
      </c>
      <c r="K139" s="241"/>
      <c r="L139" s="241"/>
    </row>
    <row r="140" spans="1:12" ht="17.25" customHeight="1">
      <c r="A140" s="131">
        <v>134</v>
      </c>
      <c r="B140" s="395" t="s">
        <v>415</v>
      </c>
      <c r="C140" s="396"/>
      <c r="D140" s="132" t="s">
        <v>417</v>
      </c>
      <c r="E140" s="406">
        <v>46064</v>
      </c>
      <c r="F140" s="407"/>
      <c r="G140" s="408"/>
      <c r="H140" s="133">
        <v>2</v>
      </c>
      <c r="I140" s="240">
        <v>0</v>
      </c>
      <c r="J140" s="136">
        <v>2</v>
      </c>
      <c r="K140" s="241"/>
      <c r="L140" s="241"/>
    </row>
    <row r="141" spans="1:12" ht="21.75" customHeight="1">
      <c r="A141" s="131">
        <v>135</v>
      </c>
      <c r="B141" s="395" t="s">
        <v>428</v>
      </c>
      <c r="C141" s="396"/>
      <c r="D141" s="132" t="s">
        <v>429</v>
      </c>
      <c r="E141" s="406">
        <v>46064</v>
      </c>
      <c r="F141" s="407"/>
      <c r="G141" s="408"/>
      <c r="H141" s="133">
        <v>1</v>
      </c>
      <c r="I141" s="240">
        <v>1</v>
      </c>
      <c r="J141" s="136">
        <v>0</v>
      </c>
      <c r="K141" s="241"/>
      <c r="L141" s="241"/>
    </row>
    <row r="142" spans="1:12" ht="24" customHeight="1">
      <c r="A142" s="131">
        <v>136</v>
      </c>
      <c r="B142" s="395" t="s">
        <v>428</v>
      </c>
      <c r="C142" s="396"/>
      <c r="D142" s="132" t="s">
        <v>631</v>
      </c>
      <c r="E142" s="406">
        <v>46064</v>
      </c>
      <c r="F142" s="407"/>
      <c r="G142" s="408"/>
      <c r="H142" s="133">
        <v>3</v>
      </c>
      <c r="I142" s="240">
        <v>0</v>
      </c>
      <c r="J142" s="136">
        <v>3</v>
      </c>
      <c r="K142" s="241"/>
      <c r="L142" s="241"/>
    </row>
    <row r="143" spans="1:12" ht="17.25" customHeight="1">
      <c r="A143" s="131">
        <v>137</v>
      </c>
      <c r="B143" s="395" t="s">
        <v>440</v>
      </c>
      <c r="C143" s="396"/>
      <c r="D143" s="132" t="s">
        <v>441</v>
      </c>
      <c r="E143" s="406">
        <v>46064</v>
      </c>
      <c r="F143" s="407"/>
      <c r="G143" s="408"/>
      <c r="H143" s="133">
        <v>4</v>
      </c>
      <c r="I143" s="240">
        <v>1</v>
      </c>
      <c r="J143" s="136">
        <v>3</v>
      </c>
      <c r="K143" s="241"/>
      <c r="L143" s="241"/>
    </row>
    <row r="144" spans="1:12" ht="18" customHeight="1">
      <c r="A144" s="131">
        <v>138</v>
      </c>
      <c r="B144" s="395" t="s">
        <v>385</v>
      </c>
      <c r="C144" s="396"/>
      <c r="D144" s="132" t="s">
        <v>387</v>
      </c>
      <c r="E144" s="406">
        <v>46065</v>
      </c>
      <c r="F144" s="407"/>
      <c r="G144" s="408"/>
      <c r="H144" s="133">
        <v>3</v>
      </c>
      <c r="I144" s="240">
        <v>1</v>
      </c>
      <c r="J144" s="136">
        <v>2</v>
      </c>
      <c r="K144" s="241"/>
      <c r="L144" s="241"/>
    </row>
    <row r="145" spans="1:12" ht="15.75" customHeight="1">
      <c r="A145" s="131">
        <v>139</v>
      </c>
      <c r="B145" s="395" t="s">
        <v>391</v>
      </c>
      <c r="C145" s="396"/>
      <c r="D145" s="132" t="s">
        <v>392</v>
      </c>
      <c r="E145" s="406">
        <v>46065</v>
      </c>
      <c r="F145" s="407"/>
      <c r="G145" s="408"/>
      <c r="H145" s="133">
        <v>3</v>
      </c>
      <c r="I145" s="240">
        <v>2</v>
      </c>
      <c r="J145" s="136">
        <v>1</v>
      </c>
      <c r="K145" s="241"/>
      <c r="L145" s="241"/>
    </row>
    <row r="146" spans="1:12" ht="13.5" customHeight="1">
      <c r="A146" s="131">
        <v>140</v>
      </c>
      <c r="B146" s="395" t="s">
        <v>400</v>
      </c>
      <c r="C146" s="396"/>
      <c r="D146" s="132" t="s">
        <v>401</v>
      </c>
      <c r="E146" s="406">
        <v>46065</v>
      </c>
      <c r="F146" s="407"/>
      <c r="G146" s="408"/>
      <c r="H146" s="133">
        <v>1</v>
      </c>
      <c r="I146" s="240">
        <v>0</v>
      </c>
      <c r="J146" s="136">
        <v>1</v>
      </c>
      <c r="K146" s="241"/>
      <c r="L146" s="241"/>
    </row>
    <row r="147" spans="1:12" ht="14.25" customHeight="1">
      <c r="A147" s="131">
        <v>141</v>
      </c>
      <c r="B147" s="395" t="s">
        <v>425</v>
      </c>
      <c r="C147" s="396"/>
      <c r="D147" s="132" t="s">
        <v>426</v>
      </c>
      <c r="E147" s="406">
        <v>46065</v>
      </c>
      <c r="F147" s="407"/>
      <c r="G147" s="408"/>
      <c r="H147" s="133">
        <v>1</v>
      </c>
      <c r="I147" s="240">
        <v>0</v>
      </c>
      <c r="J147" s="136">
        <v>1</v>
      </c>
      <c r="K147" s="241"/>
      <c r="L147" s="241"/>
    </row>
    <row r="148" spans="1:12" ht="24.75" customHeight="1">
      <c r="A148" s="131">
        <v>142</v>
      </c>
      <c r="B148" s="395" t="s">
        <v>428</v>
      </c>
      <c r="C148" s="396"/>
      <c r="D148" s="132" t="s">
        <v>631</v>
      </c>
      <c r="E148" s="406">
        <v>46065</v>
      </c>
      <c r="F148" s="407"/>
      <c r="G148" s="408"/>
      <c r="H148" s="242" t="s">
        <v>632</v>
      </c>
      <c r="I148" s="240">
        <v>4</v>
      </c>
      <c r="J148" s="136">
        <v>5</v>
      </c>
      <c r="K148" s="241"/>
      <c r="L148" s="241"/>
    </row>
    <row r="149" spans="1:12" ht="13.5" customHeight="1">
      <c r="A149" s="131">
        <v>143</v>
      </c>
      <c r="B149" s="395" t="s">
        <v>462</v>
      </c>
      <c r="C149" s="396"/>
      <c r="D149" s="132" t="s">
        <v>464</v>
      </c>
      <c r="E149" s="406">
        <v>46065</v>
      </c>
      <c r="F149" s="407"/>
      <c r="G149" s="408"/>
      <c r="H149" s="133">
        <v>1</v>
      </c>
      <c r="I149" s="240">
        <v>0</v>
      </c>
      <c r="J149" s="136">
        <v>1</v>
      </c>
      <c r="K149" s="241"/>
      <c r="L149" s="241"/>
    </row>
    <row r="150" spans="1:12" ht="15" customHeight="1">
      <c r="A150" s="131">
        <v>144</v>
      </c>
      <c r="B150" s="395" t="s">
        <v>375</v>
      </c>
      <c r="C150" s="396"/>
      <c r="D150" s="132" t="s">
        <v>630</v>
      </c>
      <c r="E150" s="406">
        <v>46066</v>
      </c>
      <c r="F150" s="407"/>
      <c r="G150" s="408"/>
      <c r="H150" s="133">
        <v>9</v>
      </c>
      <c r="I150" s="240">
        <v>3</v>
      </c>
      <c r="J150" s="136">
        <v>6</v>
      </c>
      <c r="K150" s="241"/>
      <c r="L150" s="241"/>
    </row>
    <row r="151" spans="1:12" ht="15.75" customHeight="1">
      <c r="A151" s="131">
        <v>145</v>
      </c>
      <c r="B151" s="395" t="s">
        <v>391</v>
      </c>
      <c r="C151" s="396"/>
      <c r="D151" s="132" t="s">
        <v>392</v>
      </c>
      <c r="E151" s="406">
        <v>46066</v>
      </c>
      <c r="F151" s="407"/>
      <c r="G151" s="408"/>
      <c r="H151" s="133">
        <v>1</v>
      </c>
      <c r="I151" s="240">
        <v>0</v>
      </c>
      <c r="J151" s="136">
        <v>1</v>
      </c>
      <c r="K151" s="241"/>
      <c r="L151" s="241"/>
    </row>
    <row r="152" spans="1:12" ht="15.75" customHeight="1">
      <c r="A152" s="131">
        <v>146</v>
      </c>
      <c r="B152" s="395" t="s">
        <v>393</v>
      </c>
      <c r="C152" s="396"/>
      <c r="D152" s="132" t="s">
        <v>394</v>
      </c>
      <c r="E152" s="406">
        <v>46066</v>
      </c>
      <c r="F152" s="407"/>
      <c r="G152" s="408"/>
      <c r="H152" s="133">
        <v>2</v>
      </c>
      <c r="I152" s="240">
        <v>1</v>
      </c>
      <c r="J152" s="136">
        <v>1</v>
      </c>
      <c r="K152" s="241"/>
      <c r="L152" s="241"/>
    </row>
    <row r="153" spans="1:12" ht="17.25" customHeight="1">
      <c r="A153" s="131">
        <v>147</v>
      </c>
      <c r="B153" s="395" t="s">
        <v>425</v>
      </c>
      <c r="C153" s="396"/>
      <c r="D153" s="132" t="s">
        <v>426</v>
      </c>
      <c r="E153" s="406">
        <v>46066</v>
      </c>
      <c r="F153" s="407"/>
      <c r="G153" s="408"/>
      <c r="H153" s="133">
        <v>14</v>
      </c>
      <c r="I153" s="240">
        <v>4</v>
      </c>
      <c r="J153" s="136">
        <v>10</v>
      </c>
      <c r="K153" s="241"/>
      <c r="L153" s="241"/>
    </row>
    <row r="154" spans="1:12" ht="21.75" customHeight="1">
      <c r="A154" s="131">
        <v>148</v>
      </c>
      <c r="B154" s="395" t="s">
        <v>428</v>
      </c>
      <c r="C154" s="396"/>
      <c r="D154" s="132" t="s">
        <v>631</v>
      </c>
      <c r="E154" s="406">
        <v>46066</v>
      </c>
      <c r="F154" s="407"/>
      <c r="G154" s="408"/>
      <c r="H154" s="133">
        <v>2</v>
      </c>
      <c r="I154" s="240">
        <v>1</v>
      </c>
      <c r="J154" s="136">
        <v>1</v>
      </c>
      <c r="K154" s="241"/>
      <c r="L154" s="241"/>
    </row>
    <row r="155" spans="1:12" ht="18" customHeight="1">
      <c r="A155" s="131">
        <v>149</v>
      </c>
      <c r="B155" s="395" t="s">
        <v>440</v>
      </c>
      <c r="C155" s="396"/>
      <c r="D155" s="132" t="s">
        <v>441</v>
      </c>
      <c r="E155" s="406">
        <v>46066</v>
      </c>
      <c r="F155" s="407"/>
      <c r="G155" s="408"/>
      <c r="H155" s="133">
        <v>1</v>
      </c>
      <c r="I155" s="240">
        <v>1</v>
      </c>
      <c r="J155" s="136">
        <v>0</v>
      </c>
      <c r="K155" s="241"/>
      <c r="L155" s="241"/>
    </row>
    <row r="156" spans="1:12" ht="18" customHeight="1">
      <c r="A156" s="131">
        <v>150</v>
      </c>
      <c r="B156" s="395" t="s">
        <v>375</v>
      </c>
      <c r="C156" s="396"/>
      <c r="D156" s="132" t="s">
        <v>630</v>
      </c>
      <c r="E156" s="406">
        <v>46069</v>
      </c>
      <c r="F156" s="407"/>
      <c r="G156" s="408"/>
      <c r="H156" s="133">
        <v>5</v>
      </c>
      <c r="I156" s="240">
        <v>4</v>
      </c>
      <c r="J156" s="136">
        <v>1</v>
      </c>
      <c r="K156" s="241"/>
      <c r="L156" s="241"/>
    </row>
    <row r="157" spans="1:12" ht="25.5" customHeight="1">
      <c r="A157" s="131">
        <v>151</v>
      </c>
      <c r="B157" s="395" t="s">
        <v>382</v>
      </c>
      <c r="C157" s="396"/>
      <c r="D157" s="132" t="s">
        <v>383</v>
      </c>
      <c r="E157" s="406">
        <v>46069</v>
      </c>
      <c r="F157" s="407"/>
      <c r="G157" s="408"/>
      <c r="H157" s="133">
        <v>33</v>
      </c>
      <c r="I157" s="240">
        <v>11</v>
      </c>
      <c r="J157" s="136">
        <v>22</v>
      </c>
      <c r="K157" s="241"/>
      <c r="L157" s="241"/>
    </row>
    <row r="158" spans="1:12" ht="18" customHeight="1">
      <c r="A158" s="131">
        <v>152</v>
      </c>
      <c r="B158" s="395" t="s">
        <v>391</v>
      </c>
      <c r="C158" s="396"/>
      <c r="D158" s="132" t="s">
        <v>392</v>
      </c>
      <c r="E158" s="406">
        <v>46069</v>
      </c>
      <c r="F158" s="407"/>
      <c r="G158" s="408"/>
      <c r="H158" s="133">
        <v>3</v>
      </c>
      <c r="I158" s="240">
        <v>0</v>
      </c>
      <c r="J158" s="136">
        <v>3</v>
      </c>
      <c r="K158" s="241"/>
      <c r="L158" s="241"/>
    </row>
    <row r="159" spans="1:12" ht="18" customHeight="1">
      <c r="A159" s="131">
        <v>153</v>
      </c>
      <c r="B159" s="395" t="s">
        <v>400</v>
      </c>
      <c r="C159" s="396"/>
      <c r="D159" s="132" t="s">
        <v>401</v>
      </c>
      <c r="E159" s="406">
        <v>46069</v>
      </c>
      <c r="F159" s="407"/>
      <c r="G159" s="408"/>
      <c r="H159" s="133">
        <v>1</v>
      </c>
      <c r="I159" s="240">
        <v>0</v>
      </c>
      <c r="J159" s="136">
        <v>1</v>
      </c>
      <c r="K159" s="241"/>
      <c r="L159" s="241"/>
    </row>
    <row r="160" spans="1:12" ht="15" customHeight="1">
      <c r="A160" s="131">
        <v>154</v>
      </c>
      <c r="B160" s="395" t="s">
        <v>400</v>
      </c>
      <c r="C160" s="396"/>
      <c r="D160" s="132" t="s">
        <v>402</v>
      </c>
      <c r="E160" s="406">
        <v>46069</v>
      </c>
      <c r="F160" s="407"/>
      <c r="G160" s="408"/>
      <c r="H160" s="133">
        <v>1</v>
      </c>
      <c r="I160" s="240">
        <v>0</v>
      </c>
      <c r="J160" s="136">
        <v>1</v>
      </c>
      <c r="K160" s="241"/>
      <c r="L160" s="241"/>
    </row>
    <row r="161" spans="1:12" ht="15" customHeight="1">
      <c r="A161" s="131">
        <v>155</v>
      </c>
      <c r="B161" s="395" t="s">
        <v>411</v>
      </c>
      <c r="C161" s="396"/>
      <c r="D161" s="132" t="s">
        <v>413</v>
      </c>
      <c r="E161" s="406">
        <v>46069</v>
      </c>
      <c r="F161" s="407"/>
      <c r="G161" s="408"/>
      <c r="H161" s="133">
        <v>3</v>
      </c>
      <c r="I161" s="240">
        <v>0</v>
      </c>
      <c r="J161" s="136">
        <v>3</v>
      </c>
      <c r="K161" s="241"/>
      <c r="L161" s="241"/>
    </row>
    <row r="162" spans="1:12" ht="14.25" customHeight="1">
      <c r="A162" s="131">
        <v>156</v>
      </c>
      <c r="B162" s="395" t="s">
        <v>425</v>
      </c>
      <c r="C162" s="396"/>
      <c r="D162" s="132" t="s">
        <v>426</v>
      </c>
      <c r="E162" s="406">
        <v>46069</v>
      </c>
      <c r="F162" s="407"/>
      <c r="G162" s="408"/>
      <c r="H162" s="133">
        <v>1</v>
      </c>
      <c r="I162" s="240">
        <v>0</v>
      </c>
      <c r="J162" s="136">
        <v>1</v>
      </c>
      <c r="K162" s="241"/>
      <c r="L162" s="241"/>
    </row>
    <row r="163" spans="1:12" ht="24" customHeight="1">
      <c r="A163" s="131">
        <v>157</v>
      </c>
      <c r="B163" s="395" t="s">
        <v>428</v>
      </c>
      <c r="C163" s="396"/>
      <c r="D163" s="132" t="s">
        <v>631</v>
      </c>
      <c r="E163" s="406">
        <v>46069</v>
      </c>
      <c r="F163" s="407"/>
      <c r="G163" s="408"/>
      <c r="H163" s="133">
        <v>1</v>
      </c>
      <c r="I163" s="240">
        <v>0</v>
      </c>
      <c r="J163" s="136">
        <v>1</v>
      </c>
      <c r="K163" s="241"/>
      <c r="L163" s="241"/>
    </row>
    <row r="164" spans="1:12" ht="15" customHeight="1">
      <c r="A164" s="131">
        <v>158</v>
      </c>
      <c r="B164" s="395" t="s">
        <v>433</v>
      </c>
      <c r="C164" s="396"/>
      <c r="D164" s="132" t="s">
        <v>437</v>
      </c>
      <c r="E164" s="406">
        <v>46069</v>
      </c>
      <c r="F164" s="407"/>
      <c r="G164" s="408"/>
      <c r="H164" s="133">
        <v>31</v>
      </c>
      <c r="I164" s="240">
        <v>23</v>
      </c>
      <c r="J164" s="136">
        <v>8</v>
      </c>
      <c r="K164" s="241"/>
      <c r="L164" s="241"/>
    </row>
    <row r="165" spans="1:12" ht="16.5" customHeight="1">
      <c r="A165" s="131">
        <v>159</v>
      </c>
      <c r="B165" s="395" t="s">
        <v>360</v>
      </c>
      <c r="C165" s="396"/>
      <c r="D165" s="132" t="s">
        <v>365</v>
      </c>
      <c r="E165" s="406">
        <v>46070</v>
      </c>
      <c r="F165" s="407"/>
      <c r="G165" s="408"/>
      <c r="H165" s="133">
        <v>9</v>
      </c>
      <c r="I165" s="240">
        <v>2</v>
      </c>
      <c r="J165" s="136">
        <v>7</v>
      </c>
      <c r="K165" s="241"/>
      <c r="L165" s="241"/>
    </row>
    <row r="166" spans="1:12" ht="18" customHeight="1">
      <c r="A166" s="131">
        <v>160</v>
      </c>
      <c r="B166" s="395" t="s">
        <v>375</v>
      </c>
      <c r="C166" s="396"/>
      <c r="D166" s="132" t="s">
        <v>630</v>
      </c>
      <c r="E166" s="406">
        <v>46070</v>
      </c>
      <c r="F166" s="407"/>
      <c r="G166" s="408"/>
      <c r="H166" s="133">
        <v>2</v>
      </c>
      <c r="I166" s="240">
        <v>0</v>
      </c>
      <c r="J166" s="136">
        <v>2</v>
      </c>
      <c r="K166" s="241"/>
      <c r="L166" s="241"/>
    </row>
    <row r="167" spans="1:12" ht="18" customHeight="1">
      <c r="A167" s="131">
        <v>161</v>
      </c>
      <c r="B167" s="395" t="s">
        <v>375</v>
      </c>
      <c r="C167" s="396"/>
      <c r="D167" s="132" t="s">
        <v>377</v>
      </c>
      <c r="E167" s="406">
        <v>46070</v>
      </c>
      <c r="F167" s="407"/>
      <c r="G167" s="408"/>
      <c r="H167" s="133">
        <v>32</v>
      </c>
      <c r="I167" s="240">
        <v>19</v>
      </c>
      <c r="J167" s="136">
        <v>13</v>
      </c>
      <c r="K167" s="241"/>
      <c r="L167" s="241"/>
    </row>
    <row r="168" spans="1:12" ht="21" customHeight="1">
      <c r="A168" s="131">
        <v>162</v>
      </c>
      <c r="B168" s="395" t="s">
        <v>382</v>
      </c>
      <c r="C168" s="396"/>
      <c r="D168" s="132" t="s">
        <v>384</v>
      </c>
      <c r="E168" s="406">
        <v>46070</v>
      </c>
      <c r="F168" s="407"/>
      <c r="G168" s="408"/>
      <c r="H168" s="133">
        <v>1</v>
      </c>
      <c r="I168" s="240">
        <v>0</v>
      </c>
      <c r="J168" s="136">
        <v>1</v>
      </c>
      <c r="K168" s="241"/>
      <c r="L168" s="241"/>
    </row>
    <row r="169" spans="1:12" ht="18" customHeight="1">
      <c r="A169" s="131">
        <v>163</v>
      </c>
      <c r="B169" s="395" t="s">
        <v>385</v>
      </c>
      <c r="C169" s="396"/>
      <c r="D169" s="132" t="s">
        <v>387</v>
      </c>
      <c r="E169" s="406">
        <v>46070</v>
      </c>
      <c r="F169" s="407"/>
      <c r="G169" s="408"/>
      <c r="H169" s="133">
        <v>4</v>
      </c>
      <c r="I169" s="240">
        <v>3</v>
      </c>
      <c r="J169" s="136">
        <v>1</v>
      </c>
      <c r="K169" s="241"/>
      <c r="L169" s="241"/>
    </row>
    <row r="170" spans="1:12" ht="14.25" customHeight="1">
      <c r="A170" s="131">
        <v>164</v>
      </c>
      <c r="B170" s="395" t="s">
        <v>411</v>
      </c>
      <c r="C170" s="396"/>
      <c r="D170" s="132" t="s">
        <v>413</v>
      </c>
      <c r="E170" s="406">
        <v>46070</v>
      </c>
      <c r="F170" s="407"/>
      <c r="G170" s="408"/>
      <c r="H170" s="133">
        <v>30</v>
      </c>
      <c r="I170" s="240">
        <v>9</v>
      </c>
      <c r="J170" s="136">
        <v>21</v>
      </c>
      <c r="K170" s="241"/>
      <c r="L170" s="241"/>
    </row>
    <row r="171" spans="1:12" ht="15.75" customHeight="1">
      <c r="A171" s="131">
        <v>165</v>
      </c>
      <c r="B171" s="395" t="s">
        <v>415</v>
      </c>
      <c r="C171" s="396"/>
      <c r="D171" s="132" t="s">
        <v>633</v>
      </c>
      <c r="E171" s="406">
        <v>46070</v>
      </c>
      <c r="F171" s="407"/>
      <c r="G171" s="408"/>
      <c r="H171" s="133">
        <v>21</v>
      </c>
      <c r="I171" s="240">
        <v>3</v>
      </c>
      <c r="J171" s="136">
        <v>18</v>
      </c>
      <c r="K171" s="241"/>
      <c r="L171" s="241"/>
    </row>
    <row r="172" spans="1:12" ht="14.25" customHeight="1">
      <c r="A172" s="131">
        <v>166</v>
      </c>
      <c r="B172" s="395" t="s">
        <v>425</v>
      </c>
      <c r="C172" s="396"/>
      <c r="D172" s="132" t="s">
        <v>426</v>
      </c>
      <c r="E172" s="406">
        <v>46070</v>
      </c>
      <c r="F172" s="407"/>
      <c r="G172" s="408"/>
      <c r="H172" s="133">
        <v>1</v>
      </c>
      <c r="I172" s="240">
        <v>1</v>
      </c>
      <c r="J172" s="136">
        <v>0</v>
      </c>
      <c r="K172" s="241"/>
      <c r="L172" s="241"/>
    </row>
    <row r="173" spans="1:12" ht="23.25" customHeight="1">
      <c r="A173" s="131">
        <v>167</v>
      </c>
      <c r="B173" s="395" t="s">
        <v>428</v>
      </c>
      <c r="C173" s="396"/>
      <c r="D173" s="132" t="s">
        <v>430</v>
      </c>
      <c r="E173" s="406">
        <v>46070</v>
      </c>
      <c r="F173" s="407"/>
      <c r="G173" s="408"/>
      <c r="H173" s="133">
        <v>4</v>
      </c>
      <c r="I173" s="240">
        <v>2</v>
      </c>
      <c r="J173" s="136">
        <v>2</v>
      </c>
      <c r="K173" s="241"/>
      <c r="L173" s="241"/>
    </row>
    <row r="174" spans="1:12" ht="24.75" customHeight="1">
      <c r="A174" s="131">
        <v>168</v>
      </c>
      <c r="B174" s="395" t="s">
        <v>428</v>
      </c>
      <c r="C174" s="396"/>
      <c r="D174" s="132" t="s">
        <v>631</v>
      </c>
      <c r="E174" s="406">
        <v>46070</v>
      </c>
      <c r="F174" s="407"/>
      <c r="G174" s="408"/>
      <c r="H174" s="133">
        <v>1</v>
      </c>
      <c r="I174" s="240">
        <v>0</v>
      </c>
      <c r="J174" s="136">
        <v>1</v>
      </c>
      <c r="K174" s="241"/>
      <c r="L174" s="241"/>
    </row>
    <row r="175" spans="1:12" ht="14.25" customHeight="1">
      <c r="A175" s="131">
        <v>169</v>
      </c>
      <c r="B175" s="395" t="s">
        <v>433</v>
      </c>
      <c r="C175" s="396"/>
      <c r="D175" s="132" t="s">
        <v>437</v>
      </c>
      <c r="E175" s="406">
        <v>46070</v>
      </c>
      <c r="F175" s="407"/>
      <c r="G175" s="408"/>
      <c r="H175" s="133">
        <v>2</v>
      </c>
      <c r="I175" s="240">
        <v>1</v>
      </c>
      <c r="J175" s="136">
        <v>1</v>
      </c>
      <c r="K175" s="241"/>
      <c r="L175" s="241"/>
    </row>
    <row r="176" spans="1:12" ht="15.75" customHeight="1">
      <c r="A176" s="131">
        <v>170</v>
      </c>
      <c r="B176" s="395" t="s">
        <v>360</v>
      </c>
      <c r="C176" s="396"/>
      <c r="D176" s="132" t="s">
        <v>365</v>
      </c>
      <c r="E176" s="406">
        <v>46071</v>
      </c>
      <c r="F176" s="407"/>
      <c r="G176" s="408"/>
      <c r="H176" s="133">
        <v>4</v>
      </c>
      <c r="I176" s="240">
        <v>2</v>
      </c>
      <c r="J176" s="136">
        <v>2</v>
      </c>
      <c r="K176" s="241"/>
      <c r="L176" s="241"/>
    </row>
    <row r="177" spans="1:12" ht="25.5" customHeight="1">
      <c r="A177" s="131">
        <v>171</v>
      </c>
      <c r="B177" s="395" t="s">
        <v>370</v>
      </c>
      <c r="C177" s="396"/>
      <c r="D177" s="132" t="s">
        <v>372</v>
      </c>
      <c r="E177" s="406">
        <v>46071</v>
      </c>
      <c r="F177" s="407"/>
      <c r="G177" s="408"/>
      <c r="H177" s="133">
        <v>33</v>
      </c>
      <c r="I177" s="240">
        <v>16</v>
      </c>
      <c r="J177" s="136">
        <v>17</v>
      </c>
      <c r="K177" s="241"/>
      <c r="L177" s="241"/>
    </row>
    <row r="178" spans="1:12" ht="13.5" customHeight="1">
      <c r="A178" s="131">
        <v>172</v>
      </c>
      <c r="B178" s="395" t="s">
        <v>425</v>
      </c>
      <c r="C178" s="396"/>
      <c r="D178" s="132" t="s">
        <v>426</v>
      </c>
      <c r="E178" s="406">
        <v>46071</v>
      </c>
      <c r="F178" s="407"/>
      <c r="G178" s="408"/>
      <c r="H178" s="133">
        <v>11</v>
      </c>
      <c r="I178" s="240">
        <v>3</v>
      </c>
      <c r="J178" s="136">
        <v>8</v>
      </c>
      <c r="K178" s="241"/>
      <c r="L178" s="241"/>
    </row>
    <row r="179" spans="1:12" ht="24" customHeight="1">
      <c r="A179" s="131">
        <v>173</v>
      </c>
      <c r="B179" s="395" t="s">
        <v>428</v>
      </c>
      <c r="C179" s="396"/>
      <c r="D179" s="132" t="s">
        <v>430</v>
      </c>
      <c r="E179" s="406">
        <v>46071</v>
      </c>
      <c r="F179" s="407"/>
      <c r="G179" s="408"/>
      <c r="H179" s="133">
        <v>134</v>
      </c>
      <c r="I179" s="240">
        <v>32</v>
      </c>
      <c r="J179" s="136">
        <v>102</v>
      </c>
      <c r="K179" s="241"/>
      <c r="L179" s="241"/>
    </row>
    <row r="180" spans="1:12" ht="15" customHeight="1">
      <c r="A180" s="131">
        <v>174</v>
      </c>
      <c r="B180" s="395" t="s">
        <v>433</v>
      </c>
      <c r="C180" s="396"/>
      <c r="D180" s="132" t="s">
        <v>437</v>
      </c>
      <c r="E180" s="406">
        <v>46071</v>
      </c>
      <c r="F180" s="407"/>
      <c r="G180" s="408"/>
      <c r="H180" s="133">
        <v>1</v>
      </c>
      <c r="I180" s="240">
        <v>1</v>
      </c>
      <c r="J180" s="136">
        <v>0</v>
      </c>
      <c r="K180" s="241"/>
      <c r="L180" s="241"/>
    </row>
    <row r="181" spans="1:12" ht="17.25" customHeight="1">
      <c r="A181" s="131">
        <v>175</v>
      </c>
      <c r="B181" s="395" t="s">
        <v>451</v>
      </c>
      <c r="C181" s="396"/>
      <c r="D181" s="132" t="s">
        <v>634</v>
      </c>
      <c r="E181" s="406">
        <v>46071</v>
      </c>
      <c r="F181" s="407"/>
      <c r="G181" s="408"/>
      <c r="H181" s="133">
        <v>22</v>
      </c>
      <c r="I181" s="240">
        <v>8</v>
      </c>
      <c r="J181" s="136">
        <v>14</v>
      </c>
      <c r="K181" s="241"/>
      <c r="L181" s="241"/>
    </row>
    <row r="182" spans="1:12" ht="15.75" customHeight="1">
      <c r="A182" s="131">
        <v>176</v>
      </c>
      <c r="B182" s="395" t="s">
        <v>360</v>
      </c>
      <c r="C182" s="396"/>
      <c r="D182" s="132" t="s">
        <v>365</v>
      </c>
      <c r="E182" s="406">
        <v>46072</v>
      </c>
      <c r="F182" s="407"/>
      <c r="G182" s="408"/>
      <c r="H182" s="133">
        <v>7</v>
      </c>
      <c r="I182" s="240">
        <v>4</v>
      </c>
      <c r="J182" s="136">
        <v>3</v>
      </c>
      <c r="K182" s="241"/>
      <c r="L182" s="241"/>
    </row>
    <row r="183" spans="1:12" ht="12" customHeight="1">
      <c r="A183" s="131">
        <v>177</v>
      </c>
      <c r="B183" s="395" t="s">
        <v>393</v>
      </c>
      <c r="C183" s="396"/>
      <c r="D183" s="132" t="s">
        <v>394</v>
      </c>
      <c r="E183" s="406">
        <v>46072</v>
      </c>
      <c r="F183" s="407"/>
      <c r="G183" s="408"/>
      <c r="H183" s="133">
        <v>6</v>
      </c>
      <c r="I183" s="240">
        <v>4</v>
      </c>
      <c r="J183" s="136">
        <v>2</v>
      </c>
      <c r="K183" s="241"/>
      <c r="L183" s="241"/>
    </row>
    <row r="184" spans="1:12" ht="12" customHeight="1">
      <c r="A184" s="131">
        <v>178</v>
      </c>
      <c r="B184" s="395" t="s">
        <v>425</v>
      </c>
      <c r="C184" s="396"/>
      <c r="D184" s="132" t="s">
        <v>426</v>
      </c>
      <c r="E184" s="406">
        <v>46072</v>
      </c>
      <c r="F184" s="407"/>
      <c r="G184" s="408"/>
      <c r="H184" s="133">
        <v>4</v>
      </c>
      <c r="I184" s="240">
        <v>0</v>
      </c>
      <c r="J184" s="136">
        <v>4</v>
      </c>
      <c r="K184" s="241"/>
      <c r="L184" s="241"/>
    </row>
    <row r="185" spans="1:12" ht="25.5" customHeight="1">
      <c r="A185" s="131">
        <v>179</v>
      </c>
      <c r="B185" s="395" t="s">
        <v>428</v>
      </c>
      <c r="C185" s="396"/>
      <c r="D185" s="132" t="s">
        <v>631</v>
      </c>
      <c r="E185" s="406">
        <v>46072</v>
      </c>
      <c r="F185" s="407"/>
      <c r="G185" s="408"/>
      <c r="H185" s="133">
        <v>5</v>
      </c>
      <c r="I185" s="240">
        <v>2</v>
      </c>
      <c r="J185" s="136">
        <v>3</v>
      </c>
      <c r="K185" s="241"/>
      <c r="L185" s="241"/>
    </row>
    <row r="186" spans="1:12" s="248" customFormat="1" ht="15" customHeight="1">
      <c r="A186" s="243">
        <v>180</v>
      </c>
      <c r="B186" s="409" t="s">
        <v>360</v>
      </c>
      <c r="C186" s="410"/>
      <c r="D186" s="244" t="s">
        <v>364</v>
      </c>
      <c r="E186" s="411">
        <v>46073</v>
      </c>
      <c r="F186" s="412"/>
      <c r="G186" s="413"/>
      <c r="H186" s="245">
        <v>16</v>
      </c>
      <c r="I186" s="246">
        <v>4</v>
      </c>
      <c r="J186" s="247">
        <v>12</v>
      </c>
      <c r="K186" s="241"/>
      <c r="L186" s="241"/>
    </row>
    <row r="187" spans="1:12" ht="19.5" customHeight="1">
      <c r="A187" s="131">
        <v>181</v>
      </c>
      <c r="B187" s="395" t="s">
        <v>375</v>
      </c>
      <c r="C187" s="396"/>
      <c r="D187" s="132" t="s">
        <v>630</v>
      </c>
      <c r="E187" s="406">
        <v>46073</v>
      </c>
      <c r="F187" s="407"/>
      <c r="G187" s="408"/>
      <c r="H187" s="133">
        <v>1</v>
      </c>
      <c r="I187" s="240">
        <v>0</v>
      </c>
      <c r="J187" s="136">
        <v>1</v>
      </c>
      <c r="K187" s="241"/>
      <c r="L187" s="241"/>
    </row>
    <row r="188" spans="1:12" ht="27.75" customHeight="1">
      <c r="A188" s="131">
        <v>182</v>
      </c>
      <c r="B188" s="395" t="s">
        <v>404</v>
      </c>
      <c r="C188" s="396"/>
      <c r="D188" s="132" t="s">
        <v>405</v>
      </c>
      <c r="E188" s="406">
        <v>46073</v>
      </c>
      <c r="F188" s="407"/>
      <c r="G188" s="408"/>
      <c r="H188" s="133">
        <v>3</v>
      </c>
      <c r="I188" s="240">
        <v>1</v>
      </c>
      <c r="J188" s="136">
        <v>2</v>
      </c>
      <c r="K188" s="241"/>
      <c r="L188" s="241"/>
    </row>
    <row r="189" spans="1:12" ht="27" customHeight="1">
      <c r="A189" s="131">
        <v>183</v>
      </c>
      <c r="B189" s="395" t="s">
        <v>428</v>
      </c>
      <c r="C189" s="396"/>
      <c r="D189" s="132" t="s">
        <v>631</v>
      </c>
      <c r="E189" s="406">
        <v>46073</v>
      </c>
      <c r="F189" s="407"/>
      <c r="G189" s="408"/>
      <c r="H189" s="133">
        <v>2</v>
      </c>
      <c r="I189" s="240">
        <v>1</v>
      </c>
      <c r="J189" s="136">
        <v>1</v>
      </c>
      <c r="K189" s="241"/>
      <c r="L189" s="241"/>
    </row>
    <row r="190" spans="1:12" ht="24.75" customHeight="1">
      <c r="A190" s="131">
        <v>184</v>
      </c>
      <c r="B190" s="395" t="s">
        <v>445</v>
      </c>
      <c r="C190" s="396"/>
      <c r="D190" s="132" t="s">
        <v>449</v>
      </c>
      <c r="E190" s="406">
        <v>46073</v>
      </c>
      <c r="F190" s="407"/>
      <c r="G190" s="408"/>
      <c r="H190" s="133">
        <v>2</v>
      </c>
      <c r="I190" s="240">
        <v>0</v>
      </c>
      <c r="J190" s="136">
        <v>2</v>
      </c>
      <c r="K190" s="241"/>
      <c r="L190" s="241"/>
    </row>
    <row r="191" spans="1:12" ht="18.75" customHeight="1">
      <c r="A191" s="131">
        <v>185</v>
      </c>
      <c r="B191" s="395" t="s">
        <v>451</v>
      </c>
      <c r="C191" s="396"/>
      <c r="D191" s="132" t="s">
        <v>634</v>
      </c>
      <c r="E191" s="406">
        <v>46073</v>
      </c>
      <c r="F191" s="407"/>
      <c r="G191" s="408"/>
      <c r="H191" s="133">
        <v>3</v>
      </c>
      <c r="I191" s="240">
        <v>0</v>
      </c>
      <c r="J191" s="136">
        <v>3</v>
      </c>
      <c r="K191" s="241"/>
      <c r="L191" s="241"/>
    </row>
    <row r="192" spans="1:12" ht="16.5" customHeight="1">
      <c r="A192" s="131">
        <v>186</v>
      </c>
      <c r="B192" s="395" t="s">
        <v>360</v>
      </c>
      <c r="C192" s="396"/>
      <c r="D192" s="132" t="s">
        <v>364</v>
      </c>
      <c r="E192" s="406">
        <v>46076</v>
      </c>
      <c r="F192" s="407"/>
      <c r="G192" s="408"/>
      <c r="H192" s="133">
        <v>18</v>
      </c>
      <c r="I192" s="240">
        <v>4</v>
      </c>
      <c r="J192" s="136">
        <v>14</v>
      </c>
      <c r="K192" s="241"/>
      <c r="L192" s="241"/>
    </row>
    <row r="193" spans="1:12" ht="24" customHeight="1">
      <c r="A193" s="131">
        <v>187</v>
      </c>
      <c r="B193" s="395" t="s">
        <v>370</v>
      </c>
      <c r="C193" s="396"/>
      <c r="D193" s="132" t="s">
        <v>372</v>
      </c>
      <c r="E193" s="406">
        <v>46076</v>
      </c>
      <c r="F193" s="407"/>
      <c r="G193" s="408"/>
      <c r="H193" s="133">
        <v>1</v>
      </c>
      <c r="I193" s="240">
        <v>1</v>
      </c>
      <c r="J193" s="136">
        <v>0</v>
      </c>
      <c r="K193" s="241"/>
      <c r="L193" s="241"/>
    </row>
    <row r="194" spans="1:12" ht="15" customHeight="1">
      <c r="A194" s="131">
        <v>188</v>
      </c>
      <c r="B194" s="395" t="s">
        <v>411</v>
      </c>
      <c r="C194" s="396"/>
      <c r="D194" s="132" t="s">
        <v>414</v>
      </c>
      <c r="E194" s="406">
        <v>46076</v>
      </c>
      <c r="F194" s="407"/>
      <c r="G194" s="408"/>
      <c r="H194" s="133">
        <v>27</v>
      </c>
      <c r="I194" s="240">
        <v>4</v>
      </c>
      <c r="J194" s="136">
        <v>23</v>
      </c>
      <c r="K194" s="241"/>
      <c r="L194" s="241"/>
    </row>
    <row r="195" spans="1:12" ht="15.75" customHeight="1">
      <c r="A195" s="131">
        <v>189</v>
      </c>
      <c r="B195" s="395" t="s">
        <v>422</v>
      </c>
      <c r="C195" s="396"/>
      <c r="D195" s="132" t="s">
        <v>424</v>
      </c>
      <c r="E195" s="406">
        <v>46076</v>
      </c>
      <c r="F195" s="407"/>
      <c r="G195" s="408"/>
      <c r="H195" s="133">
        <v>32</v>
      </c>
      <c r="I195" s="240">
        <v>6</v>
      </c>
      <c r="J195" s="136">
        <v>26</v>
      </c>
      <c r="K195" s="241"/>
      <c r="L195" s="241"/>
    </row>
    <row r="196" spans="1:12" ht="14.25" customHeight="1">
      <c r="A196" s="131">
        <v>190</v>
      </c>
      <c r="B196" s="395" t="s">
        <v>425</v>
      </c>
      <c r="C196" s="396"/>
      <c r="D196" s="132" t="s">
        <v>427</v>
      </c>
      <c r="E196" s="406">
        <v>46076</v>
      </c>
      <c r="F196" s="407"/>
      <c r="G196" s="408"/>
      <c r="H196" s="133">
        <v>13</v>
      </c>
      <c r="I196" s="240">
        <v>3</v>
      </c>
      <c r="J196" s="136">
        <v>10</v>
      </c>
      <c r="K196" s="241"/>
      <c r="L196" s="241"/>
    </row>
    <row r="197" spans="1:12" ht="23.25" customHeight="1">
      <c r="A197" s="131">
        <v>191</v>
      </c>
      <c r="B197" s="395" t="s">
        <v>445</v>
      </c>
      <c r="C197" s="396"/>
      <c r="D197" s="132" t="s">
        <v>449</v>
      </c>
      <c r="E197" s="406">
        <v>46076</v>
      </c>
      <c r="F197" s="407"/>
      <c r="G197" s="408"/>
      <c r="H197" s="133">
        <v>20</v>
      </c>
      <c r="I197" s="240">
        <v>11</v>
      </c>
      <c r="J197" s="136">
        <v>9</v>
      </c>
      <c r="K197" s="241"/>
      <c r="L197" s="241"/>
    </row>
    <row r="198" spans="1:12" ht="14.25" customHeight="1">
      <c r="A198" s="131">
        <v>192</v>
      </c>
      <c r="B198" s="395" t="s">
        <v>375</v>
      </c>
      <c r="C198" s="396"/>
      <c r="D198" s="132" t="s">
        <v>630</v>
      </c>
      <c r="E198" s="406">
        <v>46077</v>
      </c>
      <c r="F198" s="407"/>
      <c r="G198" s="408"/>
      <c r="H198" s="133">
        <v>1</v>
      </c>
      <c r="I198" s="240">
        <v>0</v>
      </c>
      <c r="J198" s="136">
        <v>1</v>
      </c>
      <c r="K198" s="241"/>
      <c r="L198" s="241"/>
    </row>
    <row r="199" spans="1:12" ht="17.25" customHeight="1">
      <c r="A199" s="131">
        <v>193</v>
      </c>
      <c r="B199" s="395" t="s">
        <v>411</v>
      </c>
      <c r="C199" s="396"/>
      <c r="D199" s="132" t="s">
        <v>414</v>
      </c>
      <c r="E199" s="406">
        <v>46077</v>
      </c>
      <c r="F199" s="407"/>
      <c r="G199" s="408"/>
      <c r="H199" s="133">
        <v>5</v>
      </c>
      <c r="I199" s="240">
        <v>0</v>
      </c>
      <c r="J199" s="136">
        <v>5</v>
      </c>
      <c r="K199" s="241"/>
      <c r="L199" s="241"/>
    </row>
    <row r="200" spans="1:12" ht="13.5" customHeight="1">
      <c r="A200" s="131">
        <v>194</v>
      </c>
      <c r="B200" s="395" t="s">
        <v>415</v>
      </c>
      <c r="C200" s="396"/>
      <c r="D200" s="132" t="s">
        <v>418</v>
      </c>
      <c r="E200" s="406">
        <v>46077</v>
      </c>
      <c r="F200" s="407"/>
      <c r="G200" s="408"/>
      <c r="H200" s="133">
        <v>22</v>
      </c>
      <c r="I200" s="240">
        <v>5</v>
      </c>
      <c r="J200" s="136">
        <v>17</v>
      </c>
      <c r="K200" s="241"/>
      <c r="L200" s="241"/>
    </row>
    <row r="201" spans="1:12" ht="15" customHeight="1">
      <c r="A201" s="131">
        <v>195</v>
      </c>
      <c r="B201" s="395" t="s">
        <v>422</v>
      </c>
      <c r="C201" s="396"/>
      <c r="D201" s="132" t="s">
        <v>424</v>
      </c>
      <c r="E201" s="406">
        <v>46077</v>
      </c>
      <c r="F201" s="407"/>
      <c r="G201" s="408"/>
      <c r="H201" s="133">
        <v>3</v>
      </c>
      <c r="I201" s="240">
        <v>2</v>
      </c>
      <c r="J201" s="136">
        <v>1</v>
      </c>
      <c r="K201" s="241"/>
      <c r="L201" s="241"/>
    </row>
    <row r="202" spans="1:12" ht="14.25" customHeight="1">
      <c r="A202" s="131">
        <v>196</v>
      </c>
      <c r="B202" s="395" t="s">
        <v>425</v>
      </c>
      <c r="C202" s="396"/>
      <c r="D202" s="132" t="s">
        <v>427</v>
      </c>
      <c r="E202" s="406">
        <v>46077</v>
      </c>
      <c r="F202" s="407"/>
      <c r="G202" s="408"/>
      <c r="H202" s="133">
        <v>15</v>
      </c>
      <c r="I202" s="240">
        <v>1</v>
      </c>
      <c r="J202" s="136">
        <v>14</v>
      </c>
      <c r="K202" s="241"/>
      <c r="L202" s="241"/>
    </row>
    <row r="203" spans="1:12" ht="26.25" customHeight="1">
      <c r="A203" s="131">
        <v>197</v>
      </c>
      <c r="B203" s="395" t="s">
        <v>445</v>
      </c>
      <c r="C203" s="396"/>
      <c r="D203" s="132" t="s">
        <v>449</v>
      </c>
      <c r="E203" s="406">
        <v>46077</v>
      </c>
      <c r="F203" s="407"/>
      <c r="G203" s="408"/>
      <c r="H203" s="133">
        <v>2</v>
      </c>
      <c r="I203" s="240">
        <v>1</v>
      </c>
      <c r="J203" s="136">
        <v>1</v>
      </c>
      <c r="K203" s="241"/>
      <c r="L203" s="241"/>
    </row>
    <row r="204" spans="1:12" ht="23.1" customHeight="1">
      <c r="A204" s="131">
        <v>198</v>
      </c>
      <c r="B204" s="395" t="s">
        <v>360</v>
      </c>
      <c r="C204" s="396"/>
      <c r="D204" s="132" t="s">
        <v>364</v>
      </c>
      <c r="E204" s="406">
        <v>46078</v>
      </c>
      <c r="F204" s="407"/>
      <c r="G204" s="408"/>
      <c r="H204" s="133">
        <v>1</v>
      </c>
      <c r="I204" s="240">
        <v>0</v>
      </c>
      <c r="J204" s="136">
        <v>1</v>
      </c>
      <c r="K204" s="241"/>
      <c r="L204" s="241"/>
    </row>
    <row r="205" spans="1:12" ht="13.5" customHeight="1">
      <c r="A205" s="131">
        <v>199</v>
      </c>
      <c r="B205" s="395" t="s">
        <v>360</v>
      </c>
      <c r="C205" s="396"/>
      <c r="D205" s="132" t="s">
        <v>635</v>
      </c>
      <c r="E205" s="406">
        <v>46078</v>
      </c>
      <c r="F205" s="407"/>
      <c r="G205" s="408"/>
      <c r="H205" s="133">
        <v>9</v>
      </c>
      <c r="I205" s="240">
        <v>2</v>
      </c>
      <c r="J205" s="136">
        <v>7</v>
      </c>
      <c r="K205" s="241"/>
      <c r="L205" s="241"/>
    </row>
    <row r="206" spans="1:12" ht="26.25" customHeight="1">
      <c r="A206" s="131">
        <v>200</v>
      </c>
      <c r="B206" s="395" t="s">
        <v>382</v>
      </c>
      <c r="C206" s="396"/>
      <c r="D206" s="132" t="s">
        <v>636</v>
      </c>
      <c r="E206" s="406">
        <v>46078</v>
      </c>
      <c r="F206" s="407"/>
      <c r="G206" s="408"/>
      <c r="H206" s="133">
        <v>4</v>
      </c>
      <c r="I206" s="240">
        <v>0</v>
      </c>
      <c r="J206" s="136">
        <v>4</v>
      </c>
      <c r="K206" s="241"/>
      <c r="L206" s="241"/>
    </row>
    <row r="207" spans="1:12" ht="25.5" customHeight="1">
      <c r="A207" s="131">
        <v>201</v>
      </c>
      <c r="B207" s="395" t="s">
        <v>404</v>
      </c>
      <c r="C207" s="396"/>
      <c r="D207" s="132" t="s">
        <v>406</v>
      </c>
      <c r="E207" s="406">
        <v>46078</v>
      </c>
      <c r="F207" s="407"/>
      <c r="G207" s="408"/>
      <c r="H207" s="133">
        <v>15</v>
      </c>
      <c r="I207" s="240">
        <v>5</v>
      </c>
      <c r="J207" s="136">
        <v>10</v>
      </c>
      <c r="K207" s="241"/>
      <c r="L207" s="241"/>
    </row>
    <row r="208" spans="1:12" ht="12.75" customHeight="1">
      <c r="A208" s="131">
        <v>202</v>
      </c>
      <c r="B208" s="395" t="s">
        <v>637</v>
      </c>
      <c r="C208" s="396"/>
      <c r="D208" s="132" t="s">
        <v>638</v>
      </c>
      <c r="E208" s="406">
        <v>46078</v>
      </c>
      <c r="F208" s="407"/>
      <c r="G208" s="408"/>
      <c r="H208" s="133">
        <v>14</v>
      </c>
      <c r="I208" s="240">
        <v>8</v>
      </c>
      <c r="J208" s="136">
        <v>6</v>
      </c>
      <c r="K208" s="241"/>
      <c r="L208" s="241"/>
    </row>
    <row r="209" spans="1:12" ht="12.75" customHeight="1">
      <c r="A209" s="131">
        <v>203</v>
      </c>
      <c r="B209" s="395" t="s">
        <v>425</v>
      </c>
      <c r="C209" s="396"/>
      <c r="D209" s="132" t="s">
        <v>427</v>
      </c>
      <c r="E209" s="406">
        <v>46078</v>
      </c>
      <c r="F209" s="407"/>
      <c r="G209" s="408"/>
      <c r="H209" s="133">
        <v>1</v>
      </c>
      <c r="I209" s="240">
        <v>0</v>
      </c>
      <c r="J209" s="136">
        <v>1</v>
      </c>
      <c r="K209" s="241"/>
      <c r="L209" s="241"/>
    </row>
    <row r="210" spans="1:12" ht="15" customHeight="1">
      <c r="A210" s="131">
        <v>204</v>
      </c>
      <c r="B210" s="395" t="s">
        <v>462</v>
      </c>
      <c r="C210" s="396"/>
      <c r="D210" s="132" t="s">
        <v>465</v>
      </c>
      <c r="E210" s="406">
        <v>46078</v>
      </c>
      <c r="F210" s="407"/>
      <c r="G210" s="408"/>
      <c r="H210" s="133">
        <v>13</v>
      </c>
      <c r="I210" s="240">
        <v>3</v>
      </c>
      <c r="J210" s="136">
        <v>10</v>
      </c>
      <c r="K210" s="241"/>
      <c r="L210" s="241"/>
    </row>
    <row r="211" spans="1:12" ht="24.75" customHeight="1">
      <c r="A211" s="131">
        <v>205</v>
      </c>
      <c r="B211" s="395" t="s">
        <v>370</v>
      </c>
      <c r="C211" s="396"/>
      <c r="D211" s="132" t="s">
        <v>372</v>
      </c>
      <c r="E211" s="406">
        <v>46079</v>
      </c>
      <c r="F211" s="407"/>
      <c r="G211" s="408"/>
      <c r="H211" s="133">
        <v>1</v>
      </c>
      <c r="I211" s="240">
        <v>1</v>
      </c>
      <c r="J211" s="136">
        <v>0</v>
      </c>
      <c r="K211" s="241"/>
      <c r="L211" s="241"/>
    </row>
    <row r="212" spans="1:12" ht="24" customHeight="1">
      <c r="A212" s="131">
        <v>206</v>
      </c>
      <c r="B212" s="395" t="s">
        <v>404</v>
      </c>
      <c r="C212" s="396"/>
      <c r="D212" s="132" t="s">
        <v>406</v>
      </c>
      <c r="E212" s="406">
        <v>46079</v>
      </c>
      <c r="F212" s="407"/>
      <c r="G212" s="408"/>
      <c r="H212" s="133">
        <v>4</v>
      </c>
      <c r="I212" s="240">
        <v>2</v>
      </c>
      <c r="J212" s="136">
        <v>2</v>
      </c>
      <c r="K212" s="241"/>
      <c r="L212" s="241"/>
    </row>
    <row r="213" spans="1:12" ht="24" customHeight="1">
      <c r="A213" s="131">
        <v>207</v>
      </c>
      <c r="B213" s="395" t="s">
        <v>428</v>
      </c>
      <c r="C213" s="396"/>
      <c r="D213" s="132" t="s">
        <v>631</v>
      </c>
      <c r="E213" s="406">
        <v>46080</v>
      </c>
      <c r="F213" s="407"/>
      <c r="G213" s="408"/>
      <c r="H213" s="133">
        <v>1</v>
      </c>
      <c r="I213" s="240">
        <v>0</v>
      </c>
      <c r="J213" s="136">
        <v>1</v>
      </c>
      <c r="K213" s="241"/>
      <c r="L213" s="241"/>
    </row>
    <row r="214" spans="1:12" ht="21.75" customHeight="1">
      <c r="A214" s="131">
        <v>208</v>
      </c>
      <c r="B214" s="395" t="s">
        <v>445</v>
      </c>
      <c r="C214" s="396"/>
      <c r="D214" s="132" t="s">
        <v>449</v>
      </c>
      <c r="E214" s="406">
        <v>46081</v>
      </c>
      <c r="F214" s="407"/>
      <c r="G214" s="408"/>
      <c r="H214" s="133">
        <v>1</v>
      </c>
      <c r="I214" s="240">
        <v>1</v>
      </c>
      <c r="J214" s="136">
        <v>0</v>
      </c>
      <c r="K214" s="241"/>
      <c r="L214" s="241"/>
    </row>
    <row r="215" spans="1:12" ht="23.25" customHeight="1">
      <c r="A215" s="131">
        <v>209</v>
      </c>
      <c r="B215" s="395" t="s">
        <v>428</v>
      </c>
      <c r="C215" s="396"/>
      <c r="D215" s="132" t="s">
        <v>631</v>
      </c>
      <c r="E215" s="406">
        <v>46082</v>
      </c>
      <c r="F215" s="407"/>
      <c r="G215" s="408"/>
      <c r="H215" s="133">
        <v>1</v>
      </c>
      <c r="I215" s="240">
        <v>0</v>
      </c>
      <c r="J215" s="136">
        <v>1</v>
      </c>
      <c r="K215" s="241"/>
      <c r="L215" s="241"/>
    </row>
    <row r="216" spans="1:12" ht="21" customHeight="1">
      <c r="A216" s="131">
        <v>210</v>
      </c>
      <c r="B216" s="395" t="s">
        <v>370</v>
      </c>
      <c r="C216" s="396"/>
      <c r="D216" s="132" t="s">
        <v>639</v>
      </c>
      <c r="E216" s="406">
        <v>46083</v>
      </c>
      <c r="F216" s="407"/>
      <c r="G216" s="408"/>
      <c r="H216" s="133">
        <v>35</v>
      </c>
      <c r="I216" s="240">
        <v>19</v>
      </c>
      <c r="J216" s="136">
        <v>16</v>
      </c>
      <c r="K216" s="241"/>
      <c r="L216" s="241"/>
    </row>
    <row r="217" spans="1:12" ht="23.25" customHeight="1">
      <c r="A217" s="131">
        <v>211</v>
      </c>
      <c r="B217" s="395" t="s">
        <v>382</v>
      </c>
      <c r="C217" s="396"/>
      <c r="D217" s="132" t="s">
        <v>636</v>
      </c>
      <c r="E217" s="406">
        <v>46083</v>
      </c>
      <c r="F217" s="407"/>
      <c r="G217" s="408"/>
      <c r="H217" s="133">
        <v>1</v>
      </c>
      <c r="I217" s="240">
        <v>1</v>
      </c>
      <c r="J217" s="136">
        <v>0</v>
      </c>
      <c r="K217" s="241"/>
      <c r="L217" s="241"/>
    </row>
    <row r="218" spans="1:12" ht="19.5" customHeight="1">
      <c r="A218" s="131">
        <v>212</v>
      </c>
      <c r="B218" s="395" t="s">
        <v>391</v>
      </c>
      <c r="C218" s="396"/>
      <c r="D218" s="132" t="s">
        <v>640</v>
      </c>
      <c r="E218" s="406">
        <v>46083</v>
      </c>
      <c r="F218" s="407"/>
      <c r="G218" s="408"/>
      <c r="H218" s="133">
        <v>9</v>
      </c>
      <c r="I218" s="240">
        <v>3</v>
      </c>
      <c r="J218" s="136">
        <v>6</v>
      </c>
      <c r="K218" s="241"/>
      <c r="L218" s="241"/>
    </row>
    <row r="219" spans="1:12" ht="23.25" customHeight="1">
      <c r="A219" s="131">
        <v>213</v>
      </c>
      <c r="B219" s="395" t="s">
        <v>396</v>
      </c>
      <c r="C219" s="396"/>
      <c r="D219" s="132" t="s">
        <v>628</v>
      </c>
      <c r="E219" s="406">
        <v>46083</v>
      </c>
      <c r="F219" s="407"/>
      <c r="G219" s="408"/>
      <c r="H219" s="133">
        <v>2</v>
      </c>
      <c r="I219" s="240">
        <v>1</v>
      </c>
      <c r="J219" s="136">
        <v>1</v>
      </c>
      <c r="K219" s="241"/>
      <c r="L219" s="241"/>
    </row>
    <row r="220" spans="1:12" ht="15.75" customHeight="1">
      <c r="A220" s="131">
        <v>214</v>
      </c>
      <c r="B220" s="395" t="s">
        <v>400</v>
      </c>
      <c r="C220" s="396"/>
      <c r="D220" s="132" t="s">
        <v>403</v>
      </c>
      <c r="E220" s="406">
        <v>46083</v>
      </c>
      <c r="F220" s="407"/>
      <c r="G220" s="408"/>
      <c r="H220" s="133">
        <v>17</v>
      </c>
      <c r="I220" s="240">
        <v>7</v>
      </c>
      <c r="J220" s="136">
        <v>10</v>
      </c>
      <c r="K220" s="241"/>
      <c r="L220" s="241"/>
    </row>
    <row r="221" spans="1:12" ht="24.75" customHeight="1">
      <c r="A221" s="131">
        <v>215</v>
      </c>
      <c r="B221" s="395" t="s">
        <v>404</v>
      </c>
      <c r="C221" s="396"/>
      <c r="D221" s="132" t="s">
        <v>406</v>
      </c>
      <c r="E221" s="406">
        <v>46083</v>
      </c>
      <c r="F221" s="407"/>
      <c r="G221" s="408"/>
      <c r="H221" s="133">
        <v>11</v>
      </c>
      <c r="I221" s="240">
        <v>2</v>
      </c>
      <c r="J221" s="136">
        <v>9</v>
      </c>
      <c r="K221" s="241"/>
      <c r="L221" s="241"/>
    </row>
    <row r="222" spans="1:12" ht="23.1" customHeight="1">
      <c r="A222" s="131">
        <v>216</v>
      </c>
      <c r="B222" s="395" t="s">
        <v>360</v>
      </c>
      <c r="C222" s="396"/>
      <c r="D222" s="132" t="s">
        <v>635</v>
      </c>
      <c r="E222" s="406">
        <v>46084</v>
      </c>
      <c r="F222" s="407"/>
      <c r="G222" s="408"/>
      <c r="H222" s="133">
        <v>18</v>
      </c>
      <c r="I222" s="240">
        <v>6</v>
      </c>
      <c r="J222" s="136">
        <v>12</v>
      </c>
      <c r="K222" s="241"/>
      <c r="L222" s="241"/>
    </row>
    <row r="223" spans="1:12" ht="26.25" customHeight="1">
      <c r="A223" s="131">
        <v>217</v>
      </c>
      <c r="B223" s="395" t="s">
        <v>370</v>
      </c>
      <c r="C223" s="396"/>
      <c r="D223" s="132" t="s">
        <v>641</v>
      </c>
      <c r="E223" s="406">
        <v>46084</v>
      </c>
      <c r="F223" s="407"/>
      <c r="G223" s="408"/>
      <c r="H223" s="133">
        <v>30</v>
      </c>
      <c r="I223" s="240">
        <v>14</v>
      </c>
      <c r="J223" s="136">
        <v>16</v>
      </c>
      <c r="K223" s="241"/>
      <c r="L223" s="241"/>
    </row>
    <row r="224" spans="1:12" ht="25.5" customHeight="1">
      <c r="A224" s="131">
        <v>218</v>
      </c>
      <c r="B224" s="395" t="s">
        <v>404</v>
      </c>
      <c r="C224" s="396"/>
      <c r="D224" s="132" t="s">
        <v>406</v>
      </c>
      <c r="E224" s="406">
        <v>46084</v>
      </c>
      <c r="F224" s="407"/>
      <c r="G224" s="408"/>
      <c r="H224" s="133">
        <v>6</v>
      </c>
      <c r="I224" s="240">
        <v>0</v>
      </c>
      <c r="J224" s="136">
        <v>6</v>
      </c>
      <c r="K224" s="241"/>
      <c r="L224" s="241"/>
    </row>
    <row r="225" spans="1:12" ht="15" customHeight="1">
      <c r="A225" s="131">
        <v>219</v>
      </c>
      <c r="B225" s="395" t="s">
        <v>637</v>
      </c>
      <c r="C225" s="396"/>
      <c r="D225" s="132" t="s">
        <v>638</v>
      </c>
      <c r="E225" s="406">
        <v>46084</v>
      </c>
      <c r="F225" s="407"/>
      <c r="G225" s="408"/>
      <c r="H225" s="133">
        <v>7</v>
      </c>
      <c r="I225" s="240">
        <v>5</v>
      </c>
      <c r="J225" s="136">
        <v>2</v>
      </c>
      <c r="K225" s="241"/>
      <c r="L225" s="241"/>
    </row>
    <row r="226" spans="1:12" ht="21.75" customHeight="1">
      <c r="A226" s="131">
        <v>220</v>
      </c>
      <c r="B226" s="395" t="s">
        <v>428</v>
      </c>
      <c r="C226" s="396"/>
      <c r="D226" s="132" t="s">
        <v>431</v>
      </c>
      <c r="E226" s="406">
        <v>46084</v>
      </c>
      <c r="F226" s="407"/>
      <c r="G226" s="408"/>
      <c r="H226" s="133">
        <v>12</v>
      </c>
      <c r="I226" s="240">
        <v>2</v>
      </c>
      <c r="J226" s="136">
        <v>10</v>
      </c>
      <c r="K226" s="241"/>
      <c r="L226" s="241"/>
    </row>
    <row r="227" spans="1:12" ht="25.5" customHeight="1">
      <c r="A227" s="131">
        <v>221</v>
      </c>
      <c r="B227" s="395" t="s">
        <v>428</v>
      </c>
      <c r="C227" s="396"/>
      <c r="D227" s="132" t="s">
        <v>631</v>
      </c>
      <c r="E227" s="406">
        <v>46084</v>
      </c>
      <c r="F227" s="407"/>
      <c r="G227" s="408"/>
      <c r="H227" s="133">
        <v>28</v>
      </c>
      <c r="I227" s="240">
        <v>8</v>
      </c>
      <c r="J227" s="136">
        <v>20</v>
      </c>
      <c r="K227" s="241"/>
      <c r="L227" s="241"/>
    </row>
    <row r="228" spans="1:12" ht="15.75" customHeight="1">
      <c r="A228" s="131">
        <v>222</v>
      </c>
      <c r="B228" s="395" t="s">
        <v>455</v>
      </c>
      <c r="C228" s="396"/>
      <c r="D228" s="132" t="s">
        <v>456</v>
      </c>
      <c r="E228" s="406">
        <v>46084</v>
      </c>
      <c r="F228" s="407"/>
      <c r="G228" s="408"/>
      <c r="H228" s="133">
        <v>2</v>
      </c>
      <c r="I228" s="240">
        <v>0</v>
      </c>
      <c r="J228" s="136">
        <v>2</v>
      </c>
      <c r="K228" s="241"/>
      <c r="L228" s="241"/>
    </row>
    <row r="229" spans="1:12" ht="24.75" customHeight="1">
      <c r="A229" s="131">
        <v>223</v>
      </c>
      <c r="B229" s="395" t="s">
        <v>370</v>
      </c>
      <c r="C229" s="396"/>
      <c r="D229" s="132" t="s">
        <v>641</v>
      </c>
      <c r="E229" s="406">
        <v>46085</v>
      </c>
      <c r="F229" s="407"/>
      <c r="G229" s="408"/>
      <c r="H229" s="133">
        <v>8</v>
      </c>
      <c r="I229" s="240">
        <v>6</v>
      </c>
      <c r="J229" s="136">
        <v>2</v>
      </c>
      <c r="K229" s="241"/>
      <c r="L229" s="241"/>
    </row>
    <row r="230" spans="1:12" ht="15" customHeight="1">
      <c r="A230" s="131">
        <v>224</v>
      </c>
      <c r="B230" s="395" t="s">
        <v>637</v>
      </c>
      <c r="C230" s="396"/>
      <c r="D230" s="132" t="s">
        <v>638</v>
      </c>
      <c r="E230" s="406">
        <v>46085</v>
      </c>
      <c r="F230" s="407"/>
      <c r="G230" s="408"/>
      <c r="H230" s="133">
        <v>1</v>
      </c>
      <c r="I230" s="240">
        <v>0</v>
      </c>
      <c r="J230" s="136">
        <v>1</v>
      </c>
      <c r="K230" s="241"/>
      <c r="L230" s="241"/>
    </row>
    <row r="231" spans="1:12" ht="25.5" customHeight="1">
      <c r="A231" s="131">
        <v>225</v>
      </c>
      <c r="B231" s="395" t="s">
        <v>428</v>
      </c>
      <c r="C231" s="396"/>
      <c r="D231" s="132" t="s">
        <v>431</v>
      </c>
      <c r="E231" s="406">
        <v>46085</v>
      </c>
      <c r="F231" s="407"/>
      <c r="G231" s="408"/>
      <c r="H231" s="133">
        <v>97</v>
      </c>
      <c r="I231" s="240">
        <v>31</v>
      </c>
      <c r="J231" s="136">
        <v>66</v>
      </c>
      <c r="K231" s="241"/>
      <c r="L231" s="241"/>
    </row>
    <row r="232" spans="1:12" ht="25.5" customHeight="1">
      <c r="A232" s="131">
        <v>226</v>
      </c>
      <c r="B232" s="395" t="s">
        <v>428</v>
      </c>
      <c r="C232" s="396"/>
      <c r="D232" s="132" t="s">
        <v>631</v>
      </c>
      <c r="E232" s="406">
        <v>46085</v>
      </c>
      <c r="F232" s="407"/>
      <c r="G232" s="408"/>
      <c r="H232" s="133">
        <v>91</v>
      </c>
      <c r="I232" s="240">
        <v>17</v>
      </c>
      <c r="J232" s="136">
        <v>74</v>
      </c>
      <c r="K232" s="241"/>
      <c r="L232" s="241"/>
    </row>
    <row r="233" spans="1:12" ht="13.5" customHeight="1">
      <c r="A233" s="131">
        <v>227</v>
      </c>
      <c r="B233" s="395" t="s">
        <v>455</v>
      </c>
      <c r="C233" s="396"/>
      <c r="D233" s="132" t="s">
        <v>456</v>
      </c>
      <c r="E233" s="406">
        <v>46085</v>
      </c>
      <c r="F233" s="407"/>
      <c r="G233" s="408"/>
      <c r="H233" s="133">
        <v>3</v>
      </c>
      <c r="I233" s="240">
        <v>0</v>
      </c>
      <c r="J233" s="136">
        <v>3</v>
      </c>
      <c r="K233" s="241"/>
      <c r="L233" s="241"/>
    </row>
    <row r="234" spans="1:12" ht="14.25" customHeight="1">
      <c r="A234" s="131">
        <v>228</v>
      </c>
      <c r="B234" s="395" t="s">
        <v>360</v>
      </c>
      <c r="C234" s="396"/>
      <c r="D234" s="132" t="s">
        <v>642</v>
      </c>
      <c r="E234" s="406">
        <v>46086</v>
      </c>
      <c r="F234" s="407"/>
      <c r="G234" s="408"/>
      <c r="H234" s="133">
        <v>6</v>
      </c>
      <c r="I234" s="240">
        <v>3</v>
      </c>
      <c r="J234" s="136">
        <v>3</v>
      </c>
      <c r="K234" s="241"/>
      <c r="L234" s="241"/>
    </row>
    <row r="235" spans="1:12" ht="16.5" customHeight="1">
      <c r="A235" s="131">
        <v>229</v>
      </c>
      <c r="B235" s="395" t="s">
        <v>389</v>
      </c>
      <c r="C235" s="396"/>
      <c r="D235" s="132" t="s">
        <v>390</v>
      </c>
      <c r="E235" s="406">
        <v>46086</v>
      </c>
      <c r="F235" s="407"/>
      <c r="G235" s="408"/>
      <c r="H235" s="133">
        <v>12</v>
      </c>
      <c r="I235" s="240">
        <v>1</v>
      </c>
      <c r="J235" s="136">
        <v>11</v>
      </c>
      <c r="K235" s="241"/>
      <c r="L235" s="241"/>
    </row>
    <row r="236" spans="1:12" ht="12" customHeight="1">
      <c r="A236" s="131">
        <v>230</v>
      </c>
      <c r="B236" s="395" t="s">
        <v>411</v>
      </c>
      <c r="C236" s="396"/>
      <c r="D236" s="132" t="s">
        <v>414</v>
      </c>
      <c r="E236" s="406">
        <v>46086</v>
      </c>
      <c r="F236" s="407"/>
      <c r="G236" s="408"/>
      <c r="H236" s="133">
        <v>1</v>
      </c>
      <c r="I236" s="240">
        <v>0</v>
      </c>
      <c r="J236" s="136">
        <v>1</v>
      </c>
      <c r="K236" s="241"/>
      <c r="L236" s="241"/>
    </row>
    <row r="237" spans="1:12" ht="24" customHeight="1">
      <c r="A237" s="131">
        <v>231</v>
      </c>
      <c r="B237" s="395" t="s">
        <v>428</v>
      </c>
      <c r="C237" s="396"/>
      <c r="D237" s="132" t="s">
        <v>631</v>
      </c>
      <c r="E237" s="406">
        <v>46086</v>
      </c>
      <c r="F237" s="407"/>
      <c r="G237" s="408"/>
      <c r="H237" s="133">
        <v>16</v>
      </c>
      <c r="I237" s="240">
        <v>8</v>
      </c>
      <c r="J237" s="136">
        <v>8</v>
      </c>
      <c r="K237" s="241"/>
      <c r="L237" s="241"/>
    </row>
    <row r="238" spans="1:12" ht="15" customHeight="1">
      <c r="A238" s="131">
        <v>232</v>
      </c>
      <c r="B238" s="395" t="s">
        <v>455</v>
      </c>
      <c r="C238" s="396"/>
      <c r="D238" s="132" t="s">
        <v>456</v>
      </c>
      <c r="E238" s="406">
        <v>46086</v>
      </c>
      <c r="F238" s="407"/>
      <c r="G238" s="408"/>
      <c r="H238" s="133">
        <v>1</v>
      </c>
      <c r="I238" s="240">
        <v>0</v>
      </c>
      <c r="J238" s="136">
        <v>1</v>
      </c>
      <c r="K238" s="241"/>
      <c r="L238" s="241"/>
    </row>
    <row r="239" spans="1:12" ht="25.5" customHeight="1">
      <c r="A239" s="131">
        <v>233</v>
      </c>
      <c r="B239" s="395" t="s">
        <v>466</v>
      </c>
      <c r="C239" s="396"/>
      <c r="D239" s="132" t="s">
        <v>468</v>
      </c>
      <c r="E239" s="406">
        <v>46086</v>
      </c>
      <c r="F239" s="407"/>
      <c r="G239" s="408"/>
      <c r="H239" s="133">
        <v>11</v>
      </c>
      <c r="I239" s="240">
        <v>2</v>
      </c>
      <c r="J239" s="136">
        <v>9</v>
      </c>
      <c r="K239" s="241"/>
      <c r="L239" s="241"/>
    </row>
    <row r="240" spans="1:12" ht="14.25" customHeight="1">
      <c r="A240" s="131">
        <v>234</v>
      </c>
      <c r="B240" s="395" t="s">
        <v>360</v>
      </c>
      <c r="C240" s="396"/>
      <c r="D240" s="132" t="s">
        <v>642</v>
      </c>
      <c r="E240" s="406">
        <v>46087</v>
      </c>
      <c r="F240" s="407"/>
      <c r="G240" s="408"/>
      <c r="H240" s="133">
        <v>9</v>
      </c>
      <c r="I240" s="240">
        <v>3</v>
      </c>
      <c r="J240" s="136">
        <v>6</v>
      </c>
      <c r="K240" s="241"/>
      <c r="L240" s="241"/>
    </row>
    <row r="241" spans="1:12" ht="24.75" customHeight="1">
      <c r="A241" s="131">
        <v>235</v>
      </c>
      <c r="B241" s="395" t="s">
        <v>370</v>
      </c>
      <c r="C241" s="396"/>
      <c r="D241" s="132" t="s">
        <v>373</v>
      </c>
      <c r="E241" s="406">
        <v>46087</v>
      </c>
      <c r="F241" s="407"/>
      <c r="G241" s="408"/>
      <c r="H241" s="133">
        <v>35</v>
      </c>
      <c r="I241" s="240">
        <v>11</v>
      </c>
      <c r="J241" s="136">
        <v>24</v>
      </c>
      <c r="K241" s="241"/>
      <c r="L241" s="241"/>
    </row>
    <row r="242" spans="1:12" ht="15" customHeight="1">
      <c r="A242" s="131">
        <v>236</v>
      </c>
      <c r="B242" s="395" t="s">
        <v>389</v>
      </c>
      <c r="C242" s="396"/>
      <c r="D242" s="132" t="s">
        <v>390</v>
      </c>
      <c r="E242" s="406">
        <v>46087</v>
      </c>
      <c r="F242" s="407"/>
      <c r="G242" s="408"/>
      <c r="H242" s="133">
        <v>3</v>
      </c>
      <c r="I242" s="240">
        <v>1</v>
      </c>
      <c r="J242" s="136">
        <v>2</v>
      </c>
      <c r="K242" s="241"/>
      <c r="L242" s="241"/>
    </row>
    <row r="243" spans="1:12" ht="15.75" customHeight="1">
      <c r="A243" s="131">
        <v>237</v>
      </c>
      <c r="B243" s="395" t="s">
        <v>407</v>
      </c>
      <c r="C243" s="396"/>
      <c r="D243" s="132" t="s">
        <v>410</v>
      </c>
      <c r="E243" s="406">
        <v>46087</v>
      </c>
      <c r="F243" s="407"/>
      <c r="G243" s="408"/>
      <c r="H243" s="133">
        <v>41</v>
      </c>
      <c r="I243" s="240">
        <v>21</v>
      </c>
      <c r="J243" s="136">
        <v>20</v>
      </c>
      <c r="K243" s="241"/>
      <c r="L243" s="241"/>
    </row>
    <row r="244" spans="1:12" ht="27" customHeight="1">
      <c r="A244" s="131">
        <v>238</v>
      </c>
      <c r="B244" s="395" t="s">
        <v>428</v>
      </c>
      <c r="C244" s="396"/>
      <c r="D244" s="132" t="s">
        <v>631</v>
      </c>
      <c r="E244" s="406">
        <v>46087</v>
      </c>
      <c r="F244" s="407"/>
      <c r="G244" s="408"/>
      <c r="H244" s="133">
        <v>1</v>
      </c>
      <c r="I244" s="240">
        <v>0</v>
      </c>
      <c r="J244" s="136">
        <v>1</v>
      </c>
      <c r="K244" s="241"/>
      <c r="L244" s="241"/>
    </row>
    <row r="245" spans="1:12" ht="25.5" customHeight="1">
      <c r="A245" s="131">
        <v>239</v>
      </c>
      <c r="B245" s="395" t="s">
        <v>466</v>
      </c>
      <c r="C245" s="396"/>
      <c r="D245" s="132" t="s">
        <v>468</v>
      </c>
      <c r="E245" s="406">
        <v>46087</v>
      </c>
      <c r="F245" s="407"/>
      <c r="G245" s="408"/>
      <c r="H245" s="133">
        <v>3</v>
      </c>
      <c r="I245" s="240">
        <v>1</v>
      </c>
      <c r="J245" s="136">
        <v>2</v>
      </c>
      <c r="K245" s="241"/>
      <c r="L245" s="241"/>
    </row>
    <row r="246" spans="1:12" ht="13.5" customHeight="1">
      <c r="A246" s="131">
        <v>240</v>
      </c>
      <c r="B246" s="395" t="s">
        <v>360</v>
      </c>
      <c r="C246" s="396"/>
      <c r="D246" s="132" t="s">
        <v>642</v>
      </c>
      <c r="E246" s="406">
        <v>46090</v>
      </c>
      <c r="F246" s="407"/>
      <c r="G246" s="408"/>
      <c r="H246" s="133">
        <v>10</v>
      </c>
      <c r="I246" s="240">
        <v>5</v>
      </c>
      <c r="J246" s="136">
        <v>5</v>
      </c>
      <c r="K246" s="241"/>
      <c r="L246" s="241"/>
    </row>
    <row r="247" spans="1:12" ht="25.5" customHeight="1">
      <c r="A247" s="131">
        <v>241</v>
      </c>
      <c r="B247" s="395" t="s">
        <v>370</v>
      </c>
      <c r="C247" s="396"/>
      <c r="D247" s="132" t="s">
        <v>373</v>
      </c>
      <c r="E247" s="406">
        <v>46090</v>
      </c>
      <c r="F247" s="407"/>
      <c r="G247" s="408"/>
      <c r="H247" s="133">
        <v>6</v>
      </c>
      <c r="I247" s="240">
        <v>2</v>
      </c>
      <c r="J247" s="136">
        <v>4</v>
      </c>
      <c r="K247" s="241"/>
      <c r="L247" s="241"/>
    </row>
    <row r="248" spans="1:12" ht="24.75" customHeight="1">
      <c r="A248" s="131">
        <v>242</v>
      </c>
      <c r="B248" s="395" t="s">
        <v>382</v>
      </c>
      <c r="C248" s="396"/>
      <c r="D248" s="132" t="s">
        <v>636</v>
      </c>
      <c r="E248" s="406">
        <v>46090</v>
      </c>
      <c r="F248" s="407"/>
      <c r="G248" s="408"/>
      <c r="H248" s="133">
        <v>4</v>
      </c>
      <c r="I248" s="240">
        <v>3</v>
      </c>
      <c r="J248" s="136">
        <v>1</v>
      </c>
      <c r="K248" s="241"/>
      <c r="L248" s="241"/>
    </row>
    <row r="249" spans="1:12" ht="14.25" customHeight="1">
      <c r="A249" s="131">
        <v>243</v>
      </c>
      <c r="B249" s="395" t="s">
        <v>391</v>
      </c>
      <c r="C249" s="396"/>
      <c r="D249" s="132" t="s">
        <v>640</v>
      </c>
      <c r="E249" s="406">
        <v>46090</v>
      </c>
      <c r="F249" s="407"/>
      <c r="G249" s="408"/>
      <c r="H249" s="133">
        <v>4</v>
      </c>
      <c r="I249" s="240">
        <v>2</v>
      </c>
      <c r="J249" s="136">
        <v>2</v>
      </c>
      <c r="K249" s="241"/>
      <c r="L249" s="241"/>
    </row>
    <row r="250" spans="1:12" ht="15.75" customHeight="1">
      <c r="A250" s="131">
        <v>244</v>
      </c>
      <c r="B250" s="395" t="s">
        <v>643</v>
      </c>
      <c r="C250" s="396"/>
      <c r="D250" s="132" t="s">
        <v>644</v>
      </c>
      <c r="E250" s="406">
        <v>46090</v>
      </c>
      <c r="F250" s="407"/>
      <c r="G250" s="408"/>
      <c r="H250" s="133">
        <v>17</v>
      </c>
      <c r="I250" s="240">
        <v>10</v>
      </c>
      <c r="J250" s="136">
        <v>7</v>
      </c>
      <c r="K250" s="241"/>
      <c r="L250" s="241"/>
    </row>
    <row r="251" spans="1:12" ht="14.25" customHeight="1">
      <c r="A251" s="131">
        <v>245</v>
      </c>
      <c r="B251" s="395" t="s">
        <v>411</v>
      </c>
      <c r="C251" s="396"/>
      <c r="D251" s="132" t="s">
        <v>414</v>
      </c>
      <c r="E251" s="406">
        <v>46090</v>
      </c>
      <c r="F251" s="407"/>
      <c r="G251" s="408"/>
      <c r="H251" s="133">
        <v>1</v>
      </c>
      <c r="I251" s="240">
        <v>0</v>
      </c>
      <c r="J251" s="136">
        <v>1</v>
      </c>
      <c r="K251" s="241"/>
      <c r="L251" s="241"/>
    </row>
    <row r="252" spans="1:12" ht="15" customHeight="1">
      <c r="A252" s="131">
        <v>246</v>
      </c>
      <c r="B252" s="395" t="s">
        <v>433</v>
      </c>
      <c r="C252" s="396"/>
      <c r="D252" s="132" t="s">
        <v>438</v>
      </c>
      <c r="E252" s="406">
        <v>46090</v>
      </c>
      <c r="F252" s="407"/>
      <c r="G252" s="408"/>
      <c r="H252" s="133">
        <v>30</v>
      </c>
      <c r="I252" s="240">
        <v>23</v>
      </c>
      <c r="J252" s="136">
        <v>7</v>
      </c>
      <c r="K252" s="241"/>
      <c r="L252" s="241"/>
    </row>
    <row r="253" spans="1:12" ht="15" customHeight="1">
      <c r="A253" s="131">
        <v>247</v>
      </c>
      <c r="B253" s="395" t="s">
        <v>462</v>
      </c>
      <c r="C253" s="396"/>
      <c r="D253" s="132" t="s">
        <v>465</v>
      </c>
      <c r="E253" s="406">
        <v>46090</v>
      </c>
      <c r="F253" s="407"/>
      <c r="G253" s="408"/>
      <c r="H253" s="133">
        <v>1</v>
      </c>
      <c r="I253" s="240">
        <v>1</v>
      </c>
      <c r="J253" s="136">
        <v>0</v>
      </c>
      <c r="K253" s="241"/>
      <c r="L253" s="241"/>
    </row>
    <row r="254" spans="1:12" ht="27" customHeight="1">
      <c r="A254" s="131">
        <v>248</v>
      </c>
      <c r="B254" s="395" t="s">
        <v>466</v>
      </c>
      <c r="C254" s="396"/>
      <c r="D254" s="132" t="s">
        <v>468</v>
      </c>
      <c r="E254" s="406">
        <v>46090</v>
      </c>
      <c r="F254" s="407"/>
      <c r="G254" s="408"/>
      <c r="H254" s="133">
        <v>1</v>
      </c>
      <c r="I254" s="240">
        <v>0</v>
      </c>
      <c r="J254" s="136">
        <v>1</v>
      </c>
      <c r="K254" s="241"/>
      <c r="L254" s="241"/>
    </row>
    <row r="255" spans="1:12" ht="15" customHeight="1">
      <c r="A255" s="131">
        <v>249</v>
      </c>
      <c r="B255" s="395" t="s">
        <v>360</v>
      </c>
      <c r="C255" s="396"/>
      <c r="D255" s="132" t="s">
        <v>642</v>
      </c>
      <c r="E255" s="406">
        <v>46091</v>
      </c>
      <c r="F255" s="407"/>
      <c r="G255" s="408"/>
      <c r="H255" s="133">
        <v>7</v>
      </c>
      <c r="I255" s="240">
        <v>3</v>
      </c>
      <c r="J255" s="136">
        <v>4</v>
      </c>
      <c r="K255" s="241"/>
      <c r="L255" s="241"/>
    </row>
    <row r="256" spans="1:12" ht="17.25" customHeight="1">
      <c r="A256" s="131">
        <v>250</v>
      </c>
      <c r="B256" s="395" t="s">
        <v>360</v>
      </c>
      <c r="C256" s="396"/>
      <c r="D256" s="132" t="s">
        <v>645</v>
      </c>
      <c r="E256" s="406">
        <v>46091</v>
      </c>
      <c r="F256" s="407"/>
      <c r="G256" s="408"/>
      <c r="H256" s="133">
        <v>3</v>
      </c>
      <c r="I256" s="240">
        <v>2</v>
      </c>
      <c r="J256" s="136">
        <v>1</v>
      </c>
      <c r="K256" s="241"/>
      <c r="L256" s="241"/>
    </row>
    <row r="257" spans="1:12" ht="17.25" customHeight="1">
      <c r="A257" s="131">
        <v>251</v>
      </c>
      <c r="B257" s="395" t="s">
        <v>391</v>
      </c>
      <c r="C257" s="396"/>
      <c r="D257" s="132" t="s">
        <v>640</v>
      </c>
      <c r="E257" s="406">
        <v>46091</v>
      </c>
      <c r="F257" s="407"/>
      <c r="G257" s="408"/>
      <c r="H257" s="133">
        <v>1</v>
      </c>
      <c r="I257" s="240">
        <v>0</v>
      </c>
      <c r="J257" s="136">
        <v>1</v>
      </c>
      <c r="K257" s="241"/>
      <c r="L257" s="241"/>
    </row>
    <row r="258" spans="1:12" ht="24.75" customHeight="1">
      <c r="A258" s="131">
        <v>252</v>
      </c>
      <c r="B258" s="395" t="s">
        <v>396</v>
      </c>
      <c r="C258" s="396"/>
      <c r="D258" s="132" t="s">
        <v>628</v>
      </c>
      <c r="E258" s="406">
        <v>46091</v>
      </c>
      <c r="F258" s="407"/>
      <c r="G258" s="408"/>
      <c r="H258" s="133">
        <v>1</v>
      </c>
      <c r="I258" s="240">
        <v>1</v>
      </c>
      <c r="J258" s="136">
        <v>0</v>
      </c>
      <c r="K258" s="241"/>
      <c r="L258" s="241"/>
    </row>
    <row r="259" spans="1:12" ht="24.75" customHeight="1">
      <c r="A259" s="131">
        <v>253</v>
      </c>
      <c r="B259" s="395" t="s">
        <v>445</v>
      </c>
      <c r="C259" s="396"/>
      <c r="D259" s="132" t="s">
        <v>450</v>
      </c>
      <c r="E259" s="406">
        <v>46091</v>
      </c>
      <c r="F259" s="407"/>
      <c r="G259" s="408"/>
      <c r="H259" s="133">
        <v>13</v>
      </c>
      <c r="I259" s="240">
        <v>7</v>
      </c>
      <c r="J259" s="136">
        <v>6</v>
      </c>
      <c r="K259" s="241"/>
      <c r="L259" s="241"/>
    </row>
    <row r="260" spans="1:12" ht="14.25" customHeight="1">
      <c r="A260" s="131">
        <v>254</v>
      </c>
      <c r="B260" s="395" t="s">
        <v>451</v>
      </c>
      <c r="C260" s="396"/>
      <c r="D260" s="132" t="s">
        <v>646</v>
      </c>
      <c r="E260" s="406">
        <v>46091</v>
      </c>
      <c r="F260" s="407"/>
      <c r="G260" s="408"/>
      <c r="H260" s="133">
        <v>1</v>
      </c>
      <c r="I260" s="240">
        <v>0</v>
      </c>
      <c r="J260" s="136">
        <v>1</v>
      </c>
      <c r="K260" s="241"/>
      <c r="L260" s="241"/>
    </row>
    <row r="261" spans="1:12" ht="15" customHeight="1">
      <c r="A261" s="131">
        <v>255</v>
      </c>
      <c r="B261" s="395" t="s">
        <v>462</v>
      </c>
      <c r="C261" s="396"/>
      <c r="D261" s="132" t="s">
        <v>465</v>
      </c>
      <c r="E261" s="406">
        <v>46091</v>
      </c>
      <c r="F261" s="407"/>
      <c r="G261" s="408"/>
      <c r="H261" s="133">
        <v>7</v>
      </c>
      <c r="I261" s="240">
        <v>4</v>
      </c>
      <c r="J261" s="136">
        <v>3</v>
      </c>
      <c r="K261" s="241"/>
      <c r="L261" s="241"/>
    </row>
    <row r="262" spans="1:12" ht="26.25" customHeight="1">
      <c r="A262" s="131">
        <v>256</v>
      </c>
      <c r="B262" s="395" t="s">
        <v>466</v>
      </c>
      <c r="C262" s="396"/>
      <c r="D262" s="132" t="s">
        <v>468</v>
      </c>
      <c r="E262" s="406">
        <v>46091</v>
      </c>
      <c r="F262" s="407"/>
      <c r="G262" s="408"/>
      <c r="H262" s="133">
        <v>3</v>
      </c>
      <c r="I262" s="240">
        <v>1</v>
      </c>
      <c r="J262" s="136">
        <v>2</v>
      </c>
      <c r="K262" s="241"/>
      <c r="L262" s="241"/>
    </row>
    <row r="263" spans="1:12" ht="13.5" customHeight="1">
      <c r="A263" s="131">
        <v>257</v>
      </c>
      <c r="B263" s="395" t="s">
        <v>360</v>
      </c>
      <c r="C263" s="396"/>
      <c r="D263" s="132" t="s">
        <v>642</v>
      </c>
      <c r="E263" s="406">
        <v>46092</v>
      </c>
      <c r="F263" s="407"/>
      <c r="G263" s="408"/>
      <c r="H263" s="133">
        <v>1</v>
      </c>
      <c r="I263" s="240">
        <v>0</v>
      </c>
      <c r="J263" s="136">
        <v>1</v>
      </c>
      <c r="K263" s="241"/>
      <c r="L263" s="241"/>
    </row>
    <row r="264" spans="1:12" ht="15" customHeight="1">
      <c r="A264" s="131">
        <v>258</v>
      </c>
      <c r="B264" s="395" t="s">
        <v>360</v>
      </c>
      <c r="C264" s="396"/>
      <c r="D264" s="132" t="s">
        <v>645</v>
      </c>
      <c r="E264" s="406">
        <v>46092</v>
      </c>
      <c r="F264" s="407"/>
      <c r="G264" s="408"/>
      <c r="H264" s="133">
        <v>4</v>
      </c>
      <c r="I264" s="240">
        <v>3</v>
      </c>
      <c r="J264" s="136">
        <v>1</v>
      </c>
      <c r="K264" s="241"/>
      <c r="L264" s="241"/>
    </row>
    <row r="265" spans="1:12" ht="24" customHeight="1">
      <c r="A265" s="131">
        <v>259</v>
      </c>
      <c r="B265" s="395" t="s">
        <v>370</v>
      </c>
      <c r="C265" s="396"/>
      <c r="D265" s="132" t="s">
        <v>647</v>
      </c>
      <c r="E265" s="406">
        <v>46092</v>
      </c>
      <c r="F265" s="407"/>
      <c r="G265" s="408"/>
      <c r="H265" s="133">
        <v>15</v>
      </c>
      <c r="I265" s="240">
        <v>8</v>
      </c>
      <c r="J265" s="136">
        <v>7</v>
      </c>
      <c r="K265" s="241"/>
      <c r="L265" s="241"/>
    </row>
    <row r="266" spans="1:12" ht="24.75" customHeight="1">
      <c r="A266" s="131">
        <v>260</v>
      </c>
      <c r="B266" s="395" t="s">
        <v>370</v>
      </c>
      <c r="C266" s="396"/>
      <c r="D266" s="132" t="s">
        <v>374</v>
      </c>
      <c r="E266" s="406">
        <v>46092</v>
      </c>
      <c r="F266" s="407"/>
      <c r="G266" s="408"/>
      <c r="H266" s="133">
        <v>1</v>
      </c>
      <c r="I266" s="240">
        <v>0</v>
      </c>
      <c r="J266" s="136">
        <v>1</v>
      </c>
      <c r="K266" s="241"/>
      <c r="L266" s="241"/>
    </row>
    <row r="267" spans="1:12" ht="15" customHeight="1">
      <c r="A267" s="131">
        <v>261</v>
      </c>
      <c r="B267" s="395" t="s">
        <v>385</v>
      </c>
      <c r="C267" s="396"/>
      <c r="D267" s="132" t="s">
        <v>388</v>
      </c>
      <c r="E267" s="406">
        <v>46092</v>
      </c>
      <c r="F267" s="407"/>
      <c r="G267" s="408"/>
      <c r="H267" s="133">
        <v>16</v>
      </c>
      <c r="I267" s="240">
        <v>4</v>
      </c>
      <c r="J267" s="136">
        <v>12</v>
      </c>
      <c r="K267" s="241"/>
      <c r="L267" s="241"/>
    </row>
    <row r="268" spans="1:12" ht="15" customHeight="1">
      <c r="A268" s="131">
        <v>262</v>
      </c>
      <c r="B268" s="395" t="s">
        <v>393</v>
      </c>
      <c r="C268" s="396"/>
      <c r="D268" s="132" t="s">
        <v>395</v>
      </c>
      <c r="E268" s="406">
        <v>46092</v>
      </c>
      <c r="F268" s="407"/>
      <c r="G268" s="408"/>
      <c r="H268" s="133">
        <v>15</v>
      </c>
      <c r="I268" s="240">
        <v>3</v>
      </c>
      <c r="J268" s="136">
        <v>12</v>
      </c>
      <c r="K268" s="241"/>
      <c r="L268" s="241"/>
    </row>
    <row r="269" spans="1:12" ht="13.5" customHeight="1">
      <c r="A269" s="131">
        <v>263</v>
      </c>
      <c r="B269" s="395" t="s">
        <v>637</v>
      </c>
      <c r="C269" s="396"/>
      <c r="D269" s="132" t="s">
        <v>638</v>
      </c>
      <c r="E269" s="406">
        <v>46092</v>
      </c>
      <c r="F269" s="407"/>
      <c r="G269" s="408"/>
      <c r="H269" s="133">
        <v>9</v>
      </c>
      <c r="I269" s="240">
        <v>2</v>
      </c>
      <c r="J269" s="136">
        <v>7</v>
      </c>
      <c r="K269" s="241"/>
      <c r="L269" s="241"/>
    </row>
    <row r="270" spans="1:12" ht="27.75" customHeight="1">
      <c r="A270" s="131">
        <v>264</v>
      </c>
      <c r="B270" s="395" t="s">
        <v>428</v>
      </c>
      <c r="C270" s="396"/>
      <c r="D270" s="132" t="s">
        <v>631</v>
      </c>
      <c r="E270" s="406">
        <v>46092</v>
      </c>
      <c r="F270" s="407"/>
      <c r="G270" s="408"/>
      <c r="H270" s="133">
        <v>6</v>
      </c>
      <c r="I270" s="240">
        <v>0</v>
      </c>
      <c r="J270" s="136">
        <v>6</v>
      </c>
      <c r="K270" s="241"/>
      <c r="L270" s="241"/>
    </row>
    <row r="271" spans="1:12" ht="24.75" customHeight="1">
      <c r="A271" s="131">
        <v>265</v>
      </c>
      <c r="B271" s="395" t="s">
        <v>445</v>
      </c>
      <c r="C271" s="396"/>
      <c r="D271" s="132" t="s">
        <v>450</v>
      </c>
      <c r="E271" s="406">
        <v>46092</v>
      </c>
      <c r="F271" s="407"/>
      <c r="G271" s="408"/>
      <c r="H271" s="133">
        <v>5</v>
      </c>
      <c r="I271" s="240">
        <v>3</v>
      </c>
      <c r="J271" s="136">
        <v>2</v>
      </c>
      <c r="K271" s="241"/>
      <c r="L271" s="241"/>
    </row>
    <row r="272" spans="1:12" ht="13.5" customHeight="1">
      <c r="A272" s="131">
        <v>266</v>
      </c>
      <c r="B272" s="395" t="s">
        <v>451</v>
      </c>
      <c r="C272" s="396"/>
      <c r="D272" s="132" t="s">
        <v>646</v>
      </c>
      <c r="E272" s="406">
        <v>46092</v>
      </c>
      <c r="F272" s="407"/>
      <c r="G272" s="408"/>
      <c r="H272" s="133">
        <v>20</v>
      </c>
      <c r="I272" s="240">
        <v>8</v>
      </c>
      <c r="J272" s="136">
        <v>12</v>
      </c>
      <c r="K272" s="241"/>
      <c r="L272" s="241"/>
    </row>
    <row r="273" spans="1:12" ht="14.25" customHeight="1">
      <c r="A273" s="131">
        <v>267</v>
      </c>
      <c r="B273" s="395" t="s">
        <v>462</v>
      </c>
      <c r="C273" s="396"/>
      <c r="D273" s="132" t="s">
        <v>465</v>
      </c>
      <c r="E273" s="406">
        <v>46092</v>
      </c>
      <c r="F273" s="407"/>
      <c r="G273" s="408"/>
      <c r="H273" s="133">
        <v>1</v>
      </c>
      <c r="I273" s="240">
        <v>0</v>
      </c>
      <c r="J273" s="136">
        <v>1</v>
      </c>
      <c r="K273" s="241"/>
      <c r="L273" s="241"/>
    </row>
    <row r="274" spans="1:12" ht="15" customHeight="1">
      <c r="A274" s="131">
        <v>268</v>
      </c>
      <c r="B274" s="395" t="s">
        <v>360</v>
      </c>
      <c r="C274" s="396"/>
      <c r="D274" s="132" t="s">
        <v>645</v>
      </c>
      <c r="E274" s="406">
        <v>46093</v>
      </c>
      <c r="F274" s="407"/>
      <c r="G274" s="408"/>
      <c r="H274" s="133">
        <v>5</v>
      </c>
      <c r="I274" s="240">
        <v>2</v>
      </c>
      <c r="J274" s="136">
        <v>3</v>
      </c>
      <c r="K274" s="241"/>
      <c r="L274" s="241"/>
    </row>
    <row r="275" spans="1:12" ht="22.5" customHeight="1">
      <c r="A275" s="131">
        <v>269</v>
      </c>
      <c r="B275" s="395" t="s">
        <v>370</v>
      </c>
      <c r="C275" s="396"/>
      <c r="D275" s="132" t="s">
        <v>647</v>
      </c>
      <c r="E275" s="406">
        <v>46093</v>
      </c>
      <c r="F275" s="407"/>
      <c r="G275" s="408"/>
      <c r="H275" s="133">
        <v>19</v>
      </c>
      <c r="I275" s="240">
        <v>11</v>
      </c>
      <c r="J275" s="136">
        <v>8</v>
      </c>
      <c r="K275" s="241"/>
      <c r="L275" s="241"/>
    </row>
    <row r="276" spans="1:12" ht="15.75" customHeight="1">
      <c r="A276" s="131">
        <v>270</v>
      </c>
      <c r="B276" s="395" t="s">
        <v>385</v>
      </c>
      <c r="C276" s="396"/>
      <c r="D276" s="132" t="s">
        <v>388</v>
      </c>
      <c r="E276" s="406">
        <v>46093</v>
      </c>
      <c r="F276" s="407"/>
      <c r="G276" s="408"/>
      <c r="H276" s="133">
        <v>17</v>
      </c>
      <c r="I276" s="240">
        <v>7</v>
      </c>
      <c r="J276" s="136">
        <v>10</v>
      </c>
      <c r="K276" s="241"/>
      <c r="L276" s="241"/>
    </row>
    <row r="277" spans="1:12" ht="26.25" customHeight="1">
      <c r="A277" s="131">
        <v>271</v>
      </c>
      <c r="B277" s="395" t="s">
        <v>419</v>
      </c>
      <c r="C277" s="396"/>
      <c r="D277" s="132" t="s">
        <v>648</v>
      </c>
      <c r="E277" s="406">
        <v>46093</v>
      </c>
      <c r="F277" s="407"/>
      <c r="G277" s="408"/>
      <c r="H277" s="133">
        <v>18</v>
      </c>
      <c r="I277" s="240">
        <v>8</v>
      </c>
      <c r="J277" s="136">
        <v>10</v>
      </c>
      <c r="K277" s="241"/>
      <c r="L277" s="241"/>
    </row>
    <row r="278" spans="1:12" ht="25.5" customHeight="1">
      <c r="A278" s="131">
        <v>272</v>
      </c>
      <c r="B278" s="395" t="s">
        <v>428</v>
      </c>
      <c r="C278" s="396"/>
      <c r="D278" s="132" t="s">
        <v>631</v>
      </c>
      <c r="E278" s="406">
        <v>46093</v>
      </c>
      <c r="F278" s="407"/>
      <c r="G278" s="408"/>
      <c r="H278" s="133">
        <v>5</v>
      </c>
      <c r="I278" s="240">
        <v>3</v>
      </c>
      <c r="J278" s="136">
        <v>2</v>
      </c>
      <c r="K278" s="241"/>
      <c r="L278" s="241"/>
    </row>
    <row r="279" spans="1:12" ht="24.75" customHeight="1">
      <c r="A279" s="131">
        <v>273</v>
      </c>
      <c r="B279" s="395" t="s">
        <v>445</v>
      </c>
      <c r="C279" s="396"/>
      <c r="D279" s="132" t="s">
        <v>450</v>
      </c>
      <c r="E279" s="406">
        <v>46093</v>
      </c>
      <c r="F279" s="407"/>
      <c r="G279" s="408"/>
      <c r="H279" s="133">
        <v>7</v>
      </c>
      <c r="I279" s="240">
        <v>6</v>
      </c>
      <c r="J279" s="136">
        <v>1</v>
      </c>
      <c r="K279" s="241"/>
      <c r="L279" s="241"/>
    </row>
    <row r="280" spans="1:12" ht="16.5" customHeight="1">
      <c r="A280" s="131">
        <v>274</v>
      </c>
      <c r="B280" s="395" t="s">
        <v>451</v>
      </c>
      <c r="C280" s="396"/>
      <c r="D280" s="132" t="s">
        <v>646</v>
      </c>
      <c r="E280" s="406">
        <v>46093</v>
      </c>
      <c r="F280" s="407"/>
      <c r="G280" s="408"/>
      <c r="H280" s="133">
        <v>1</v>
      </c>
      <c r="I280" s="240">
        <v>0</v>
      </c>
      <c r="J280" s="136">
        <v>1</v>
      </c>
      <c r="K280" s="241"/>
      <c r="L280" s="241"/>
    </row>
    <row r="281" spans="1:12" ht="15.75" customHeight="1">
      <c r="A281" s="131">
        <v>275</v>
      </c>
      <c r="B281" s="395" t="s">
        <v>360</v>
      </c>
      <c r="C281" s="396"/>
      <c r="D281" s="132" t="s">
        <v>645</v>
      </c>
      <c r="E281" s="406">
        <v>46094</v>
      </c>
      <c r="F281" s="407"/>
      <c r="G281" s="408"/>
      <c r="H281" s="133">
        <v>5</v>
      </c>
      <c r="I281" s="240">
        <v>3</v>
      </c>
      <c r="J281" s="136">
        <v>2</v>
      </c>
      <c r="K281" s="241"/>
      <c r="L281" s="241"/>
    </row>
    <row r="282" spans="1:12" ht="23.25" customHeight="1">
      <c r="A282" s="131">
        <v>276</v>
      </c>
      <c r="B282" s="395" t="s">
        <v>370</v>
      </c>
      <c r="C282" s="396"/>
      <c r="D282" s="132" t="s">
        <v>649</v>
      </c>
      <c r="E282" s="406">
        <v>46094</v>
      </c>
      <c r="F282" s="407"/>
      <c r="G282" s="408"/>
      <c r="H282" s="133">
        <v>34</v>
      </c>
      <c r="I282" s="240">
        <v>18</v>
      </c>
      <c r="J282" s="136">
        <v>16</v>
      </c>
      <c r="K282" s="241"/>
      <c r="L282" s="241"/>
    </row>
    <row r="283" spans="1:12" ht="15.75" customHeight="1">
      <c r="A283" s="131">
        <v>277</v>
      </c>
      <c r="B283" s="395" t="s">
        <v>385</v>
      </c>
      <c r="C283" s="396"/>
      <c r="D283" s="132" t="s">
        <v>388</v>
      </c>
      <c r="E283" s="406">
        <v>46094</v>
      </c>
      <c r="F283" s="407"/>
      <c r="G283" s="408"/>
      <c r="H283" s="133">
        <v>1</v>
      </c>
      <c r="I283" s="240">
        <v>1</v>
      </c>
      <c r="J283" s="136">
        <v>0</v>
      </c>
      <c r="K283" s="241"/>
      <c r="L283" s="241"/>
    </row>
    <row r="284" spans="1:12" ht="26.25" customHeight="1">
      <c r="A284" s="131">
        <v>278</v>
      </c>
      <c r="B284" s="395" t="s">
        <v>419</v>
      </c>
      <c r="C284" s="396"/>
      <c r="D284" s="132" t="s">
        <v>648</v>
      </c>
      <c r="E284" s="406">
        <v>46094</v>
      </c>
      <c r="F284" s="407"/>
      <c r="G284" s="408"/>
      <c r="H284" s="133">
        <v>1</v>
      </c>
      <c r="I284" s="240">
        <v>1</v>
      </c>
      <c r="J284" s="136">
        <v>0</v>
      </c>
      <c r="K284" s="241"/>
      <c r="L284" s="241"/>
    </row>
    <row r="285" spans="1:12" ht="16.5" customHeight="1">
      <c r="A285" s="131">
        <v>279</v>
      </c>
      <c r="B285" s="395" t="s">
        <v>462</v>
      </c>
      <c r="C285" s="396"/>
      <c r="D285" s="132" t="s">
        <v>465</v>
      </c>
      <c r="E285" s="406">
        <v>46094</v>
      </c>
      <c r="F285" s="407"/>
      <c r="G285" s="408"/>
      <c r="H285" s="133">
        <v>3</v>
      </c>
      <c r="I285" s="240">
        <v>1</v>
      </c>
      <c r="J285" s="136">
        <v>2</v>
      </c>
      <c r="K285" s="241"/>
      <c r="L285" s="241"/>
    </row>
    <row r="286" spans="1:12" ht="25.5" customHeight="1">
      <c r="A286" s="131">
        <v>280</v>
      </c>
      <c r="B286" s="395" t="s">
        <v>445</v>
      </c>
      <c r="C286" s="396"/>
      <c r="D286" s="132" t="s">
        <v>450</v>
      </c>
      <c r="E286" s="406">
        <v>46095</v>
      </c>
      <c r="F286" s="407"/>
      <c r="G286" s="408"/>
      <c r="H286" s="133">
        <v>2</v>
      </c>
      <c r="I286" s="240">
        <v>0</v>
      </c>
      <c r="J286" s="136">
        <v>2</v>
      </c>
      <c r="K286" s="241"/>
      <c r="L286" s="241"/>
    </row>
    <row r="287" spans="1:12" ht="25.5" customHeight="1">
      <c r="A287" s="131">
        <v>281</v>
      </c>
      <c r="B287" s="395" t="s">
        <v>370</v>
      </c>
      <c r="C287" s="396"/>
      <c r="D287" s="132" t="s">
        <v>649</v>
      </c>
      <c r="E287" s="406">
        <v>46097</v>
      </c>
      <c r="F287" s="407"/>
      <c r="G287" s="408"/>
      <c r="H287" s="133">
        <v>1</v>
      </c>
      <c r="I287" s="240">
        <v>1</v>
      </c>
      <c r="J287" s="136">
        <v>0</v>
      </c>
      <c r="K287" s="241"/>
      <c r="L287" s="241"/>
    </row>
    <row r="288" spans="1:12" ht="24.75" customHeight="1">
      <c r="A288" s="131">
        <v>282</v>
      </c>
      <c r="B288" s="395" t="s">
        <v>370</v>
      </c>
      <c r="C288" s="396"/>
      <c r="D288" s="132" t="s">
        <v>374</v>
      </c>
      <c r="E288" s="406">
        <v>46097</v>
      </c>
      <c r="F288" s="407"/>
      <c r="G288" s="408"/>
      <c r="H288" s="133">
        <v>30</v>
      </c>
      <c r="I288" s="240">
        <v>13</v>
      </c>
      <c r="J288" s="136">
        <v>17</v>
      </c>
      <c r="K288" s="241"/>
      <c r="L288" s="241"/>
    </row>
    <row r="289" spans="1:12" ht="15" customHeight="1">
      <c r="A289" s="131">
        <v>283</v>
      </c>
      <c r="B289" s="395" t="s">
        <v>375</v>
      </c>
      <c r="C289" s="396"/>
      <c r="D289" s="132" t="s">
        <v>650</v>
      </c>
      <c r="E289" s="406">
        <v>46097</v>
      </c>
      <c r="F289" s="407"/>
      <c r="G289" s="408"/>
      <c r="H289" s="133">
        <v>6</v>
      </c>
      <c r="I289" s="240">
        <v>1</v>
      </c>
      <c r="J289" s="136">
        <v>5</v>
      </c>
      <c r="K289" s="241"/>
      <c r="L289" s="241"/>
    </row>
    <row r="290" spans="1:12" ht="15.75" customHeight="1">
      <c r="A290" s="131">
        <v>284</v>
      </c>
      <c r="B290" s="395" t="s">
        <v>391</v>
      </c>
      <c r="C290" s="396"/>
      <c r="D290" s="132" t="s">
        <v>640</v>
      </c>
      <c r="E290" s="406">
        <v>46097</v>
      </c>
      <c r="F290" s="407"/>
      <c r="G290" s="408"/>
      <c r="H290" s="133">
        <v>3</v>
      </c>
      <c r="I290" s="240">
        <v>1</v>
      </c>
      <c r="J290" s="136">
        <v>2</v>
      </c>
      <c r="K290" s="241"/>
      <c r="L290" s="241"/>
    </row>
    <row r="291" spans="1:12" ht="18" customHeight="1">
      <c r="A291" s="131">
        <v>285</v>
      </c>
      <c r="B291" s="395" t="s">
        <v>375</v>
      </c>
      <c r="C291" s="396"/>
      <c r="D291" s="132" t="s">
        <v>650</v>
      </c>
      <c r="E291" s="406">
        <v>46098</v>
      </c>
      <c r="F291" s="407"/>
      <c r="G291" s="408"/>
      <c r="H291" s="133">
        <v>3</v>
      </c>
      <c r="I291" s="240">
        <v>2</v>
      </c>
      <c r="J291" s="136">
        <v>1</v>
      </c>
      <c r="K291" s="241"/>
      <c r="L291" s="241"/>
    </row>
    <row r="292" spans="1:12" ht="15" customHeight="1">
      <c r="A292" s="131">
        <v>286</v>
      </c>
      <c r="B292" s="395" t="s">
        <v>651</v>
      </c>
      <c r="C292" s="396"/>
      <c r="D292" s="132" t="s">
        <v>652</v>
      </c>
      <c r="E292" s="406">
        <v>46098</v>
      </c>
      <c r="F292" s="407"/>
      <c r="G292" s="408"/>
      <c r="H292" s="133">
        <v>19</v>
      </c>
      <c r="I292" s="240">
        <v>9</v>
      </c>
      <c r="J292" s="136">
        <v>10</v>
      </c>
      <c r="K292" s="241"/>
      <c r="L292" s="241"/>
    </row>
    <row r="293" spans="1:12" ht="24" customHeight="1">
      <c r="A293" s="131">
        <v>287</v>
      </c>
      <c r="B293" s="395" t="s">
        <v>382</v>
      </c>
      <c r="C293" s="396"/>
      <c r="D293" s="132" t="s">
        <v>636</v>
      </c>
      <c r="E293" s="406">
        <v>46098</v>
      </c>
      <c r="F293" s="407"/>
      <c r="G293" s="408"/>
      <c r="H293" s="133">
        <v>5</v>
      </c>
      <c r="I293" s="240">
        <v>0</v>
      </c>
      <c r="J293" s="136">
        <v>5</v>
      </c>
      <c r="K293" s="241"/>
      <c r="L293" s="241"/>
    </row>
    <row r="294" spans="1:12" ht="23.25" customHeight="1">
      <c r="A294" s="131">
        <v>288</v>
      </c>
      <c r="B294" s="395" t="s">
        <v>428</v>
      </c>
      <c r="C294" s="396"/>
      <c r="D294" s="132" t="s">
        <v>631</v>
      </c>
      <c r="E294" s="406">
        <v>46098</v>
      </c>
      <c r="F294" s="407"/>
      <c r="G294" s="408"/>
      <c r="H294" s="133">
        <v>2</v>
      </c>
      <c r="I294" s="240">
        <v>0</v>
      </c>
      <c r="J294" s="136">
        <v>2</v>
      </c>
      <c r="K294" s="241"/>
      <c r="L294" s="241"/>
    </row>
    <row r="295" spans="1:12" ht="14.25" customHeight="1">
      <c r="A295" s="131">
        <v>289</v>
      </c>
      <c r="B295" s="395" t="s">
        <v>360</v>
      </c>
      <c r="C295" s="396"/>
      <c r="D295" s="132" t="s">
        <v>653</v>
      </c>
      <c r="E295" s="406">
        <v>46099</v>
      </c>
      <c r="F295" s="407"/>
      <c r="G295" s="408"/>
      <c r="H295" s="133">
        <v>9</v>
      </c>
      <c r="I295" s="240">
        <v>5</v>
      </c>
      <c r="J295" s="136">
        <v>4</v>
      </c>
      <c r="K295" s="241"/>
      <c r="L295" s="241"/>
    </row>
    <row r="296" spans="1:12" ht="19.5" customHeight="1">
      <c r="A296" s="131">
        <v>290</v>
      </c>
      <c r="B296" s="395" t="s">
        <v>375</v>
      </c>
      <c r="C296" s="396"/>
      <c r="D296" s="132" t="s">
        <v>650</v>
      </c>
      <c r="E296" s="406">
        <v>46099</v>
      </c>
      <c r="F296" s="407"/>
      <c r="G296" s="408"/>
      <c r="H296" s="133">
        <v>9</v>
      </c>
      <c r="I296" s="240">
        <v>6</v>
      </c>
      <c r="J296" s="136">
        <v>3</v>
      </c>
      <c r="K296" s="241"/>
      <c r="L296" s="241"/>
    </row>
    <row r="297" spans="1:12" ht="26.25" customHeight="1">
      <c r="A297" s="131">
        <v>291</v>
      </c>
      <c r="B297" s="395" t="s">
        <v>382</v>
      </c>
      <c r="C297" s="396"/>
      <c r="D297" s="132" t="s">
        <v>636</v>
      </c>
      <c r="E297" s="406">
        <v>46099</v>
      </c>
      <c r="F297" s="407"/>
      <c r="G297" s="408"/>
      <c r="H297" s="133">
        <v>3</v>
      </c>
      <c r="I297" s="240">
        <v>1</v>
      </c>
      <c r="J297" s="136">
        <v>2</v>
      </c>
      <c r="K297" s="241"/>
      <c r="L297" s="241"/>
    </row>
    <row r="298" spans="1:12" ht="15.75" customHeight="1">
      <c r="A298" s="131">
        <v>292</v>
      </c>
      <c r="B298" s="395" t="s">
        <v>391</v>
      </c>
      <c r="C298" s="396"/>
      <c r="D298" s="132" t="s">
        <v>640</v>
      </c>
      <c r="E298" s="406">
        <v>46099</v>
      </c>
      <c r="F298" s="407"/>
      <c r="G298" s="408"/>
      <c r="H298" s="133">
        <v>1</v>
      </c>
      <c r="I298" s="240">
        <v>0</v>
      </c>
      <c r="J298" s="136">
        <v>1</v>
      </c>
      <c r="K298" s="241"/>
      <c r="L298" s="241"/>
    </row>
    <row r="299" spans="1:12" ht="27" customHeight="1">
      <c r="A299" s="131">
        <v>293</v>
      </c>
      <c r="B299" s="395" t="s">
        <v>396</v>
      </c>
      <c r="C299" s="396"/>
      <c r="D299" s="132" t="s">
        <v>654</v>
      </c>
      <c r="E299" s="406">
        <v>46099</v>
      </c>
      <c r="F299" s="407"/>
      <c r="G299" s="408"/>
      <c r="H299" s="133">
        <v>16</v>
      </c>
      <c r="I299" s="240">
        <v>4</v>
      </c>
      <c r="J299" s="136">
        <v>12</v>
      </c>
      <c r="K299" s="241"/>
      <c r="L299" s="241"/>
    </row>
    <row r="300" spans="1:12" ht="15.75" customHeight="1">
      <c r="A300" s="131">
        <v>294</v>
      </c>
      <c r="B300" s="395" t="s">
        <v>407</v>
      </c>
      <c r="C300" s="396"/>
      <c r="D300" s="132" t="s">
        <v>655</v>
      </c>
      <c r="E300" s="406">
        <v>46099</v>
      </c>
      <c r="F300" s="407"/>
      <c r="G300" s="408"/>
      <c r="H300" s="133">
        <v>7</v>
      </c>
      <c r="I300" s="240">
        <v>1</v>
      </c>
      <c r="J300" s="136">
        <v>6</v>
      </c>
      <c r="K300" s="241"/>
      <c r="L300" s="241"/>
    </row>
    <row r="301" spans="1:12" ht="24.75" customHeight="1">
      <c r="A301" s="131">
        <v>295</v>
      </c>
      <c r="B301" s="395" t="s">
        <v>419</v>
      </c>
      <c r="C301" s="396"/>
      <c r="D301" s="132" t="s">
        <v>656</v>
      </c>
      <c r="E301" s="406">
        <v>46099</v>
      </c>
      <c r="F301" s="407"/>
      <c r="G301" s="408"/>
      <c r="H301" s="133">
        <v>4</v>
      </c>
      <c r="I301" s="240">
        <v>1</v>
      </c>
      <c r="J301" s="136">
        <v>3</v>
      </c>
      <c r="K301" s="241"/>
      <c r="L301" s="241"/>
    </row>
    <row r="302" spans="1:12" ht="17.25" customHeight="1">
      <c r="A302" s="131">
        <v>296</v>
      </c>
      <c r="B302" s="395" t="s">
        <v>455</v>
      </c>
      <c r="C302" s="396"/>
      <c r="D302" s="132" t="s">
        <v>456</v>
      </c>
      <c r="E302" s="406">
        <v>46099</v>
      </c>
      <c r="F302" s="407"/>
      <c r="G302" s="408"/>
      <c r="H302" s="133">
        <v>1</v>
      </c>
      <c r="I302" s="240">
        <v>0</v>
      </c>
      <c r="J302" s="136">
        <v>1</v>
      </c>
      <c r="K302" s="241"/>
      <c r="L302" s="241"/>
    </row>
    <row r="303" spans="1:12" ht="24.75" customHeight="1">
      <c r="A303" s="131">
        <v>297</v>
      </c>
      <c r="B303" s="395" t="s">
        <v>466</v>
      </c>
      <c r="C303" s="396"/>
      <c r="D303" s="132" t="s">
        <v>657</v>
      </c>
      <c r="E303" s="406">
        <v>46099</v>
      </c>
      <c r="F303" s="407"/>
      <c r="G303" s="408"/>
      <c r="H303" s="133">
        <v>11</v>
      </c>
      <c r="I303" s="240">
        <v>4</v>
      </c>
      <c r="J303" s="136">
        <v>7</v>
      </c>
      <c r="K303" s="241"/>
      <c r="L303" s="241"/>
    </row>
    <row r="304" spans="1:12" ht="35.1" customHeight="1">
      <c r="A304" s="131">
        <v>298</v>
      </c>
      <c r="B304" s="395" t="s">
        <v>382</v>
      </c>
      <c r="C304" s="396"/>
      <c r="D304" s="132" t="s">
        <v>636</v>
      </c>
      <c r="E304" s="406">
        <v>46100</v>
      </c>
      <c r="F304" s="407"/>
      <c r="G304" s="408"/>
      <c r="H304" s="133">
        <v>11</v>
      </c>
      <c r="I304" s="240">
        <v>6</v>
      </c>
      <c r="J304" s="136">
        <v>5</v>
      </c>
      <c r="K304" s="241"/>
      <c r="L304" s="241"/>
    </row>
    <row r="305" spans="1:12" ht="21.75" customHeight="1">
      <c r="A305" s="131">
        <v>299</v>
      </c>
      <c r="B305" s="395" t="s">
        <v>391</v>
      </c>
      <c r="C305" s="396"/>
      <c r="D305" s="132" t="s">
        <v>640</v>
      </c>
      <c r="E305" s="406">
        <v>46100</v>
      </c>
      <c r="F305" s="407"/>
      <c r="G305" s="408"/>
      <c r="H305" s="133">
        <v>11</v>
      </c>
      <c r="I305" s="240">
        <v>6</v>
      </c>
      <c r="J305" s="136">
        <v>5</v>
      </c>
      <c r="K305" s="241"/>
      <c r="L305" s="241"/>
    </row>
    <row r="306" spans="1:12" ht="35.1" customHeight="1">
      <c r="A306" s="131">
        <v>300</v>
      </c>
      <c r="B306" s="395" t="s">
        <v>396</v>
      </c>
      <c r="C306" s="396"/>
      <c r="D306" s="132" t="s">
        <v>654</v>
      </c>
      <c r="E306" s="406">
        <v>46100</v>
      </c>
      <c r="F306" s="407"/>
      <c r="G306" s="408"/>
      <c r="H306" s="133">
        <v>10</v>
      </c>
      <c r="I306" s="240">
        <v>3</v>
      </c>
      <c r="J306" s="136">
        <v>7</v>
      </c>
      <c r="K306" s="241"/>
      <c r="L306" s="241"/>
    </row>
    <row r="307" spans="1:12" ht="21" customHeight="1">
      <c r="A307" s="131">
        <v>301</v>
      </c>
      <c r="B307" s="395" t="s">
        <v>407</v>
      </c>
      <c r="C307" s="396"/>
      <c r="D307" s="132" t="s">
        <v>655</v>
      </c>
      <c r="E307" s="406">
        <v>46100</v>
      </c>
      <c r="F307" s="407"/>
      <c r="G307" s="408"/>
      <c r="H307" s="133">
        <v>23</v>
      </c>
      <c r="I307" s="240">
        <v>3</v>
      </c>
      <c r="J307" s="136">
        <v>20</v>
      </c>
      <c r="K307" s="241"/>
      <c r="L307" s="241"/>
    </row>
    <row r="308" spans="1:12" ht="22.5" customHeight="1">
      <c r="A308" s="131">
        <v>302</v>
      </c>
      <c r="B308" s="395" t="s">
        <v>419</v>
      </c>
      <c r="C308" s="396"/>
      <c r="D308" s="132" t="s">
        <v>658</v>
      </c>
      <c r="E308" s="406">
        <v>46100</v>
      </c>
      <c r="F308" s="407"/>
      <c r="G308" s="408"/>
      <c r="H308" s="133">
        <v>19</v>
      </c>
      <c r="I308" s="240">
        <v>9</v>
      </c>
      <c r="J308" s="136">
        <v>10</v>
      </c>
      <c r="K308" s="241"/>
      <c r="L308" s="241"/>
    </row>
    <row r="309" spans="1:12" ht="24.75" customHeight="1">
      <c r="A309" s="131">
        <v>303</v>
      </c>
      <c r="B309" s="395" t="s">
        <v>419</v>
      </c>
      <c r="C309" s="396"/>
      <c r="D309" s="132" t="s">
        <v>656</v>
      </c>
      <c r="E309" s="406">
        <v>46100</v>
      </c>
      <c r="F309" s="407"/>
      <c r="G309" s="408"/>
      <c r="H309" s="133">
        <v>14</v>
      </c>
      <c r="I309" s="240">
        <v>5</v>
      </c>
      <c r="J309" s="136">
        <v>9</v>
      </c>
      <c r="K309" s="241"/>
      <c r="L309" s="241"/>
    </row>
    <row r="310" spans="1:12" ht="25.5" customHeight="1">
      <c r="A310" s="131">
        <v>304</v>
      </c>
      <c r="B310" s="395" t="s">
        <v>428</v>
      </c>
      <c r="C310" s="396"/>
      <c r="D310" s="132" t="s">
        <v>631</v>
      </c>
      <c r="E310" s="406">
        <v>46100</v>
      </c>
      <c r="F310" s="407"/>
      <c r="G310" s="408"/>
      <c r="H310" s="133">
        <v>1</v>
      </c>
      <c r="I310" s="240">
        <v>0</v>
      </c>
      <c r="J310" s="136">
        <v>1</v>
      </c>
      <c r="K310" s="241"/>
      <c r="L310" s="241"/>
    </row>
    <row r="311" spans="1:12" ht="15" customHeight="1">
      <c r="A311" s="131">
        <v>305</v>
      </c>
      <c r="B311" s="395" t="s">
        <v>433</v>
      </c>
      <c r="C311" s="396"/>
      <c r="D311" s="132" t="s">
        <v>439</v>
      </c>
      <c r="E311" s="406">
        <v>46100</v>
      </c>
      <c r="F311" s="407"/>
      <c r="G311" s="408"/>
      <c r="H311" s="133">
        <v>33</v>
      </c>
      <c r="I311" s="240">
        <v>26</v>
      </c>
      <c r="J311" s="136">
        <v>7</v>
      </c>
      <c r="K311" s="241"/>
      <c r="L311" s="241"/>
    </row>
    <row r="312" spans="1:12" ht="12.75" customHeight="1">
      <c r="A312" s="131">
        <v>306</v>
      </c>
      <c r="B312" s="395" t="s">
        <v>451</v>
      </c>
      <c r="C312" s="396"/>
      <c r="D312" s="132" t="s">
        <v>659</v>
      </c>
      <c r="E312" s="406">
        <v>46100</v>
      </c>
      <c r="F312" s="407"/>
      <c r="G312" s="408"/>
      <c r="H312" s="133">
        <v>19</v>
      </c>
      <c r="I312" s="240">
        <v>4</v>
      </c>
      <c r="J312" s="136">
        <v>15</v>
      </c>
      <c r="K312" s="241"/>
      <c r="L312" s="241"/>
    </row>
    <row r="313" spans="1:12" ht="25.5" customHeight="1">
      <c r="A313" s="131">
        <v>307</v>
      </c>
      <c r="B313" s="395" t="s">
        <v>466</v>
      </c>
      <c r="C313" s="396"/>
      <c r="D313" s="132" t="s">
        <v>657</v>
      </c>
      <c r="E313" s="406">
        <v>46100</v>
      </c>
      <c r="F313" s="407"/>
      <c r="G313" s="408"/>
      <c r="H313" s="133">
        <v>4</v>
      </c>
      <c r="I313" s="240">
        <v>1</v>
      </c>
      <c r="J313" s="136">
        <v>3</v>
      </c>
      <c r="K313" s="241"/>
      <c r="L313" s="241"/>
    </row>
    <row r="314" spans="1:12" ht="17.25" customHeight="1">
      <c r="A314" s="131">
        <v>308</v>
      </c>
      <c r="B314" s="395" t="s">
        <v>375</v>
      </c>
      <c r="C314" s="396"/>
      <c r="D314" s="132" t="s">
        <v>650</v>
      </c>
      <c r="E314" s="406">
        <v>46101</v>
      </c>
      <c r="F314" s="407"/>
      <c r="G314" s="408"/>
      <c r="H314" s="133">
        <v>5</v>
      </c>
      <c r="I314" s="240">
        <v>3</v>
      </c>
      <c r="J314" s="136">
        <v>2</v>
      </c>
      <c r="K314" s="241"/>
      <c r="L314" s="241"/>
    </row>
    <row r="315" spans="1:12" ht="13.5" customHeight="1">
      <c r="A315" s="131">
        <v>309</v>
      </c>
      <c r="B315" s="395" t="s">
        <v>651</v>
      </c>
      <c r="C315" s="396"/>
      <c r="D315" s="132" t="s">
        <v>652</v>
      </c>
      <c r="E315" s="406">
        <v>46101</v>
      </c>
      <c r="F315" s="407"/>
      <c r="G315" s="408"/>
      <c r="H315" s="133">
        <v>6</v>
      </c>
      <c r="I315" s="240">
        <v>2</v>
      </c>
      <c r="J315" s="136">
        <v>4</v>
      </c>
      <c r="K315" s="241"/>
      <c r="L315" s="241"/>
    </row>
    <row r="316" spans="1:12" ht="13.5" customHeight="1">
      <c r="A316" s="131">
        <v>310</v>
      </c>
      <c r="B316" s="395" t="s">
        <v>660</v>
      </c>
      <c r="C316" s="396"/>
      <c r="D316" s="132" t="s">
        <v>661</v>
      </c>
      <c r="E316" s="406">
        <v>46101</v>
      </c>
      <c r="F316" s="407"/>
      <c r="G316" s="408"/>
      <c r="H316" s="133">
        <v>21</v>
      </c>
      <c r="I316" s="240">
        <v>3</v>
      </c>
      <c r="J316" s="136">
        <v>18</v>
      </c>
      <c r="K316" s="241"/>
      <c r="L316" s="241"/>
    </row>
    <row r="317" spans="1:12" ht="18.75" customHeight="1">
      <c r="A317" s="131">
        <v>311</v>
      </c>
      <c r="B317" s="395" t="s">
        <v>407</v>
      </c>
      <c r="C317" s="396"/>
      <c r="D317" s="132" t="s">
        <v>655</v>
      </c>
      <c r="E317" s="406">
        <v>46101</v>
      </c>
      <c r="F317" s="407"/>
      <c r="G317" s="408"/>
      <c r="H317" s="133">
        <v>3</v>
      </c>
      <c r="I317" s="240">
        <v>1</v>
      </c>
      <c r="J317" s="136">
        <v>2</v>
      </c>
      <c r="K317" s="241"/>
      <c r="L317" s="241"/>
    </row>
    <row r="318" spans="1:12" ht="25.5" customHeight="1">
      <c r="A318" s="131">
        <v>312</v>
      </c>
      <c r="B318" s="395" t="s">
        <v>428</v>
      </c>
      <c r="C318" s="396"/>
      <c r="D318" s="132" t="s">
        <v>432</v>
      </c>
      <c r="E318" s="406">
        <v>46101</v>
      </c>
      <c r="F318" s="407"/>
      <c r="G318" s="408"/>
      <c r="H318" s="133">
        <v>13</v>
      </c>
      <c r="I318" s="240">
        <v>0</v>
      </c>
      <c r="J318" s="136">
        <v>13</v>
      </c>
      <c r="K318" s="241"/>
      <c r="L318" s="241"/>
    </row>
    <row r="319" spans="1:12" ht="24.75" customHeight="1">
      <c r="A319" s="131">
        <v>313</v>
      </c>
      <c r="B319" s="395" t="s">
        <v>428</v>
      </c>
      <c r="C319" s="396"/>
      <c r="D319" s="132" t="s">
        <v>631</v>
      </c>
      <c r="E319" s="406">
        <v>46101</v>
      </c>
      <c r="F319" s="407"/>
      <c r="G319" s="408"/>
      <c r="H319" s="133">
        <v>1</v>
      </c>
      <c r="I319" s="240">
        <v>0</v>
      </c>
      <c r="J319" s="136">
        <v>1</v>
      </c>
      <c r="K319" s="241"/>
      <c r="L319" s="241"/>
    </row>
    <row r="320" spans="1:12" ht="26.25" customHeight="1">
      <c r="A320" s="131">
        <v>314</v>
      </c>
      <c r="B320" s="395" t="s">
        <v>442</v>
      </c>
      <c r="C320" s="396"/>
      <c r="D320" s="132" t="s">
        <v>444</v>
      </c>
      <c r="E320" s="406">
        <v>46101</v>
      </c>
      <c r="F320" s="407"/>
      <c r="G320" s="408"/>
      <c r="H320" s="133">
        <v>1</v>
      </c>
      <c r="I320" s="240">
        <v>0</v>
      </c>
      <c r="J320" s="136">
        <v>1</v>
      </c>
      <c r="K320" s="241"/>
      <c r="L320" s="241"/>
    </row>
    <row r="321" spans="1:12" ht="14.25" customHeight="1">
      <c r="A321" s="131">
        <v>315</v>
      </c>
      <c r="B321" s="395" t="s">
        <v>375</v>
      </c>
      <c r="C321" s="396"/>
      <c r="D321" s="132" t="s">
        <v>650</v>
      </c>
      <c r="E321" s="406">
        <v>46104</v>
      </c>
      <c r="F321" s="407"/>
      <c r="G321" s="408"/>
      <c r="H321" s="133">
        <v>6</v>
      </c>
      <c r="I321" s="240">
        <v>1</v>
      </c>
      <c r="J321" s="136">
        <v>5</v>
      </c>
      <c r="K321" s="241"/>
      <c r="L321" s="241"/>
    </row>
    <row r="322" spans="1:12" ht="15.75" customHeight="1">
      <c r="A322" s="131">
        <v>316</v>
      </c>
      <c r="B322" s="395" t="s">
        <v>660</v>
      </c>
      <c r="C322" s="396"/>
      <c r="D322" s="132" t="s">
        <v>661</v>
      </c>
      <c r="E322" s="406">
        <v>46104</v>
      </c>
      <c r="F322" s="407"/>
      <c r="G322" s="408"/>
      <c r="H322" s="133">
        <v>2</v>
      </c>
      <c r="I322" s="240">
        <v>1</v>
      </c>
      <c r="J322" s="136">
        <v>1</v>
      </c>
      <c r="K322" s="241"/>
      <c r="L322" s="241"/>
    </row>
    <row r="323" spans="1:12" ht="35.1" customHeight="1">
      <c r="A323" s="131">
        <v>317</v>
      </c>
      <c r="B323" s="395" t="s">
        <v>396</v>
      </c>
      <c r="C323" s="396"/>
      <c r="D323" s="132" t="s">
        <v>662</v>
      </c>
      <c r="E323" s="406">
        <v>46104</v>
      </c>
      <c r="F323" s="407"/>
      <c r="G323" s="408"/>
      <c r="H323" s="133">
        <v>1</v>
      </c>
      <c r="I323" s="240">
        <v>0</v>
      </c>
      <c r="J323" s="136">
        <v>1</v>
      </c>
      <c r="K323" s="241"/>
      <c r="L323" s="241"/>
    </row>
    <row r="324" spans="1:12" ht="33.950000000000003" customHeight="1">
      <c r="A324" s="131">
        <v>318</v>
      </c>
      <c r="B324" s="395" t="s">
        <v>442</v>
      </c>
      <c r="C324" s="396"/>
      <c r="D324" s="132" t="s">
        <v>444</v>
      </c>
      <c r="E324" s="406">
        <v>46104</v>
      </c>
      <c r="F324" s="407"/>
      <c r="G324" s="408"/>
      <c r="H324" s="133">
        <v>11</v>
      </c>
      <c r="I324" s="240">
        <v>5</v>
      </c>
      <c r="J324" s="136">
        <v>6</v>
      </c>
      <c r="K324" s="241"/>
      <c r="L324" s="241"/>
    </row>
    <row r="325" spans="1:12" ht="28.5" customHeight="1">
      <c r="A325" s="131">
        <v>319</v>
      </c>
      <c r="B325" s="395" t="s">
        <v>459</v>
      </c>
      <c r="C325" s="396"/>
      <c r="D325" s="132" t="s">
        <v>461</v>
      </c>
      <c r="E325" s="406">
        <v>46104</v>
      </c>
      <c r="F325" s="407"/>
      <c r="G325" s="408"/>
      <c r="H325" s="133">
        <v>5</v>
      </c>
      <c r="I325" s="240">
        <v>2</v>
      </c>
      <c r="J325" s="136">
        <v>3</v>
      </c>
      <c r="K325" s="241"/>
      <c r="L325" s="241"/>
    </row>
    <row r="326" spans="1:12" ht="12.75" customHeight="1">
      <c r="A326" s="131">
        <v>320</v>
      </c>
      <c r="B326" s="395" t="s">
        <v>360</v>
      </c>
      <c r="C326" s="396"/>
      <c r="D326" s="132" t="s">
        <v>663</v>
      </c>
      <c r="E326" s="406">
        <v>46105</v>
      </c>
      <c r="F326" s="407"/>
      <c r="G326" s="408"/>
      <c r="H326" s="133">
        <v>1</v>
      </c>
      <c r="I326" s="240">
        <v>0</v>
      </c>
      <c r="J326" s="136">
        <v>1</v>
      </c>
      <c r="K326" s="241"/>
      <c r="L326" s="241"/>
    </row>
    <row r="327" spans="1:12" ht="15" customHeight="1">
      <c r="A327" s="131">
        <v>321</v>
      </c>
      <c r="B327" s="395" t="s">
        <v>375</v>
      </c>
      <c r="C327" s="396"/>
      <c r="D327" s="132" t="s">
        <v>650</v>
      </c>
      <c r="E327" s="406">
        <v>46105</v>
      </c>
      <c r="F327" s="407"/>
      <c r="G327" s="408"/>
      <c r="H327" s="133">
        <v>3</v>
      </c>
      <c r="I327" s="240">
        <v>0</v>
      </c>
      <c r="J327" s="136">
        <v>3</v>
      </c>
      <c r="K327" s="241"/>
      <c r="L327" s="241"/>
    </row>
    <row r="328" spans="1:12" ht="15" customHeight="1">
      <c r="A328" s="131">
        <v>322</v>
      </c>
      <c r="B328" s="395" t="s">
        <v>651</v>
      </c>
      <c r="C328" s="396"/>
      <c r="D328" s="132" t="s">
        <v>652</v>
      </c>
      <c r="E328" s="406">
        <v>46105</v>
      </c>
      <c r="F328" s="407"/>
      <c r="G328" s="408"/>
      <c r="H328" s="133">
        <v>28</v>
      </c>
      <c r="I328" s="240">
        <v>20</v>
      </c>
      <c r="J328" s="136">
        <v>8</v>
      </c>
      <c r="K328" s="241"/>
      <c r="L328" s="241"/>
    </row>
    <row r="329" spans="1:12" ht="15" customHeight="1">
      <c r="A329" s="131">
        <v>323</v>
      </c>
      <c r="B329" s="395" t="s">
        <v>664</v>
      </c>
      <c r="C329" s="396"/>
      <c r="D329" s="132" t="s">
        <v>665</v>
      </c>
      <c r="E329" s="406">
        <v>46105</v>
      </c>
      <c r="F329" s="407"/>
      <c r="G329" s="408"/>
      <c r="H329" s="133">
        <v>30</v>
      </c>
      <c r="I329" s="240">
        <v>13</v>
      </c>
      <c r="J329" s="136">
        <v>17</v>
      </c>
      <c r="K329" s="241"/>
      <c r="L329" s="241"/>
    </row>
    <row r="330" spans="1:12" ht="24" customHeight="1">
      <c r="A330" s="131">
        <v>324</v>
      </c>
      <c r="B330" s="395" t="s">
        <v>396</v>
      </c>
      <c r="C330" s="396"/>
      <c r="D330" s="132" t="s">
        <v>662</v>
      </c>
      <c r="E330" s="406">
        <v>46105</v>
      </c>
      <c r="F330" s="407"/>
      <c r="G330" s="408"/>
      <c r="H330" s="133">
        <v>26</v>
      </c>
      <c r="I330" s="240">
        <v>8</v>
      </c>
      <c r="J330" s="136">
        <v>18</v>
      </c>
      <c r="K330" s="241"/>
      <c r="L330" s="241"/>
    </row>
    <row r="331" spans="1:12" ht="16.5" customHeight="1">
      <c r="A331" s="131">
        <v>325</v>
      </c>
      <c r="B331" s="395" t="s">
        <v>415</v>
      </c>
      <c r="C331" s="396"/>
      <c r="D331" s="132" t="s">
        <v>666</v>
      </c>
      <c r="E331" s="406">
        <v>46105</v>
      </c>
      <c r="F331" s="407"/>
      <c r="G331" s="408"/>
      <c r="H331" s="133">
        <v>6</v>
      </c>
      <c r="I331" s="240">
        <v>0</v>
      </c>
      <c r="J331" s="136">
        <v>6</v>
      </c>
      <c r="K331" s="241"/>
      <c r="L331" s="241"/>
    </row>
    <row r="332" spans="1:12" ht="27" customHeight="1">
      <c r="A332" s="131">
        <v>326</v>
      </c>
      <c r="B332" s="395" t="s">
        <v>428</v>
      </c>
      <c r="C332" s="396"/>
      <c r="D332" s="132" t="s">
        <v>631</v>
      </c>
      <c r="E332" s="406">
        <v>46105</v>
      </c>
      <c r="F332" s="407"/>
      <c r="G332" s="408"/>
      <c r="H332" s="133">
        <v>4</v>
      </c>
      <c r="I332" s="240">
        <v>3</v>
      </c>
      <c r="J332" s="136">
        <v>1</v>
      </c>
      <c r="K332" s="241"/>
      <c r="L332" s="241"/>
    </row>
    <row r="333" spans="1:12" ht="28.5" customHeight="1">
      <c r="A333" s="131">
        <v>327</v>
      </c>
      <c r="B333" s="395" t="s">
        <v>442</v>
      </c>
      <c r="C333" s="396"/>
      <c r="D333" s="132" t="s">
        <v>444</v>
      </c>
      <c r="E333" s="406">
        <v>46105</v>
      </c>
      <c r="F333" s="407"/>
      <c r="G333" s="408"/>
      <c r="H333" s="133">
        <v>2</v>
      </c>
      <c r="I333" s="240">
        <v>1</v>
      </c>
      <c r="J333" s="136">
        <v>1</v>
      </c>
      <c r="K333" s="241"/>
      <c r="L333" s="241"/>
    </row>
    <row r="334" spans="1:12" ht="15" customHeight="1">
      <c r="A334" s="131">
        <v>328</v>
      </c>
      <c r="B334" s="395" t="s">
        <v>360</v>
      </c>
      <c r="C334" s="396"/>
      <c r="D334" s="132" t="s">
        <v>653</v>
      </c>
      <c r="E334" s="406">
        <v>46106</v>
      </c>
      <c r="F334" s="407"/>
      <c r="G334" s="408"/>
      <c r="H334" s="133">
        <v>20</v>
      </c>
      <c r="I334" s="240">
        <v>8</v>
      </c>
      <c r="J334" s="136">
        <v>12</v>
      </c>
      <c r="K334" s="241"/>
      <c r="L334" s="241"/>
    </row>
    <row r="335" spans="1:12" ht="16.5" customHeight="1">
      <c r="A335" s="131">
        <v>329</v>
      </c>
      <c r="B335" s="395" t="s">
        <v>360</v>
      </c>
      <c r="C335" s="396"/>
      <c r="D335" s="132" t="s">
        <v>663</v>
      </c>
      <c r="E335" s="406">
        <v>46106</v>
      </c>
      <c r="F335" s="407"/>
      <c r="G335" s="408"/>
      <c r="H335" s="133">
        <v>10</v>
      </c>
      <c r="I335" s="240">
        <v>3</v>
      </c>
      <c r="J335" s="136">
        <v>7</v>
      </c>
      <c r="K335" s="241"/>
      <c r="L335" s="241"/>
    </row>
    <row r="336" spans="1:12" ht="25.5" customHeight="1">
      <c r="A336" s="131">
        <v>330</v>
      </c>
      <c r="B336" s="395" t="s">
        <v>396</v>
      </c>
      <c r="C336" s="396"/>
      <c r="D336" s="132" t="s">
        <v>627</v>
      </c>
      <c r="E336" s="406">
        <v>46106</v>
      </c>
      <c r="F336" s="407"/>
      <c r="G336" s="408"/>
      <c r="H336" s="133">
        <v>9</v>
      </c>
      <c r="I336" s="240">
        <v>2</v>
      </c>
      <c r="J336" s="136">
        <v>7</v>
      </c>
      <c r="K336" s="241"/>
      <c r="L336" s="241"/>
    </row>
    <row r="337" spans="1:12" ht="24.75" customHeight="1">
      <c r="A337" s="131">
        <v>331</v>
      </c>
      <c r="B337" s="395" t="s">
        <v>396</v>
      </c>
      <c r="C337" s="396"/>
      <c r="D337" s="132" t="s">
        <v>667</v>
      </c>
      <c r="E337" s="406">
        <v>46106</v>
      </c>
      <c r="F337" s="407"/>
      <c r="G337" s="408"/>
      <c r="H337" s="133">
        <v>25</v>
      </c>
      <c r="I337" s="240">
        <v>8</v>
      </c>
      <c r="J337" s="136">
        <v>17</v>
      </c>
      <c r="K337" s="241"/>
      <c r="L337" s="241"/>
    </row>
    <row r="338" spans="1:12" ht="15" customHeight="1">
      <c r="A338" s="131">
        <v>332</v>
      </c>
      <c r="B338" s="395" t="s">
        <v>415</v>
      </c>
      <c r="C338" s="396"/>
      <c r="D338" s="132" t="s">
        <v>666</v>
      </c>
      <c r="E338" s="406">
        <v>46106</v>
      </c>
      <c r="F338" s="407"/>
      <c r="G338" s="408"/>
      <c r="H338" s="133">
        <v>3</v>
      </c>
      <c r="I338" s="240">
        <v>1</v>
      </c>
      <c r="J338" s="136">
        <v>2</v>
      </c>
      <c r="K338" s="241"/>
      <c r="L338" s="241"/>
    </row>
    <row r="339" spans="1:12" ht="25.5" customHeight="1">
      <c r="A339" s="131">
        <v>333</v>
      </c>
      <c r="B339" s="395" t="s">
        <v>428</v>
      </c>
      <c r="C339" s="396"/>
      <c r="D339" s="132" t="s">
        <v>631</v>
      </c>
      <c r="E339" s="406">
        <v>46106</v>
      </c>
      <c r="F339" s="407"/>
      <c r="G339" s="408"/>
      <c r="H339" s="133">
        <v>25</v>
      </c>
      <c r="I339" s="240">
        <v>5</v>
      </c>
      <c r="J339" s="136">
        <v>20</v>
      </c>
      <c r="K339" s="241"/>
      <c r="L339" s="241"/>
    </row>
    <row r="340" spans="1:12" ht="15" customHeight="1">
      <c r="A340" s="131">
        <v>334</v>
      </c>
      <c r="B340" s="395" t="s">
        <v>455</v>
      </c>
      <c r="C340" s="396"/>
      <c r="D340" s="132" t="s">
        <v>456</v>
      </c>
      <c r="E340" s="406">
        <v>46106</v>
      </c>
      <c r="F340" s="407"/>
      <c r="G340" s="408"/>
      <c r="H340" s="133">
        <v>2</v>
      </c>
      <c r="I340" s="240">
        <v>1</v>
      </c>
      <c r="J340" s="136">
        <v>1</v>
      </c>
      <c r="K340" s="241"/>
      <c r="L340" s="241"/>
    </row>
    <row r="341" spans="1:12" ht="24.75" customHeight="1">
      <c r="A341" s="131">
        <v>335</v>
      </c>
      <c r="B341" s="395" t="s">
        <v>459</v>
      </c>
      <c r="C341" s="396"/>
      <c r="D341" s="132" t="s">
        <v>460</v>
      </c>
      <c r="E341" s="406">
        <v>46106</v>
      </c>
      <c r="F341" s="407"/>
      <c r="G341" s="408"/>
      <c r="H341" s="133">
        <v>9</v>
      </c>
      <c r="I341" s="240">
        <v>1</v>
      </c>
      <c r="J341" s="136">
        <v>8</v>
      </c>
      <c r="K341" s="241"/>
      <c r="L341" s="241"/>
    </row>
    <row r="342" spans="1:12" ht="15" customHeight="1">
      <c r="A342" s="131">
        <v>336</v>
      </c>
      <c r="B342" s="395" t="s">
        <v>360</v>
      </c>
      <c r="C342" s="396"/>
      <c r="D342" s="132" t="s">
        <v>663</v>
      </c>
      <c r="E342" s="406">
        <v>46107</v>
      </c>
      <c r="F342" s="407"/>
      <c r="G342" s="408"/>
      <c r="H342" s="133">
        <v>7</v>
      </c>
      <c r="I342" s="240">
        <v>3</v>
      </c>
      <c r="J342" s="136">
        <v>4</v>
      </c>
      <c r="K342" s="241"/>
      <c r="L342" s="241"/>
    </row>
    <row r="343" spans="1:12" ht="24" customHeight="1">
      <c r="A343" s="131">
        <v>337</v>
      </c>
      <c r="B343" s="395" t="s">
        <v>370</v>
      </c>
      <c r="C343" s="396"/>
      <c r="D343" s="132" t="s">
        <v>668</v>
      </c>
      <c r="E343" s="406">
        <v>46107</v>
      </c>
      <c r="F343" s="407"/>
      <c r="G343" s="408"/>
      <c r="H343" s="133">
        <v>31</v>
      </c>
      <c r="I343" s="240">
        <v>16</v>
      </c>
      <c r="J343" s="136">
        <v>15</v>
      </c>
      <c r="K343" s="241"/>
      <c r="L343" s="241"/>
    </row>
    <row r="344" spans="1:12" ht="13.5" customHeight="1">
      <c r="A344" s="131">
        <v>338</v>
      </c>
      <c r="B344" s="395" t="s">
        <v>415</v>
      </c>
      <c r="C344" s="396"/>
      <c r="D344" s="132" t="s">
        <v>666</v>
      </c>
      <c r="E344" s="406">
        <v>46107</v>
      </c>
      <c r="F344" s="407"/>
      <c r="G344" s="408"/>
      <c r="H344" s="133">
        <v>15</v>
      </c>
      <c r="I344" s="240">
        <v>4</v>
      </c>
      <c r="J344" s="136">
        <v>11</v>
      </c>
      <c r="K344" s="241"/>
      <c r="L344" s="241"/>
    </row>
    <row r="345" spans="1:12" ht="24.75" customHeight="1">
      <c r="A345" s="131">
        <v>339</v>
      </c>
      <c r="B345" s="395" t="s">
        <v>428</v>
      </c>
      <c r="C345" s="396"/>
      <c r="D345" s="132" t="s">
        <v>631</v>
      </c>
      <c r="E345" s="406">
        <v>46107</v>
      </c>
      <c r="F345" s="407"/>
      <c r="G345" s="408"/>
      <c r="H345" s="133">
        <v>18</v>
      </c>
      <c r="I345" s="240">
        <v>5</v>
      </c>
      <c r="J345" s="136">
        <v>13</v>
      </c>
      <c r="K345" s="241"/>
      <c r="L345" s="241"/>
    </row>
    <row r="346" spans="1:12" ht="15.75" customHeight="1">
      <c r="A346" s="131">
        <v>340</v>
      </c>
      <c r="B346" s="395" t="s">
        <v>455</v>
      </c>
      <c r="C346" s="396"/>
      <c r="D346" s="132" t="s">
        <v>456</v>
      </c>
      <c r="E346" s="406">
        <v>46107</v>
      </c>
      <c r="F346" s="407"/>
      <c r="G346" s="408"/>
      <c r="H346" s="133">
        <v>4</v>
      </c>
      <c r="I346" s="240">
        <v>1</v>
      </c>
      <c r="J346" s="136">
        <v>3</v>
      </c>
      <c r="K346" s="241"/>
      <c r="L346" s="241"/>
    </row>
    <row r="347" spans="1:12" ht="23.25" customHeight="1">
      <c r="A347" s="131">
        <v>341</v>
      </c>
      <c r="B347" s="395" t="s">
        <v>466</v>
      </c>
      <c r="C347" s="396"/>
      <c r="D347" s="132" t="s">
        <v>657</v>
      </c>
      <c r="E347" s="406">
        <v>46107</v>
      </c>
      <c r="F347" s="407"/>
      <c r="G347" s="408"/>
      <c r="H347" s="133">
        <v>8</v>
      </c>
      <c r="I347" s="240">
        <v>2</v>
      </c>
      <c r="J347" s="136">
        <v>6</v>
      </c>
      <c r="K347" s="241"/>
      <c r="L347" s="241"/>
    </row>
    <row r="348" spans="1:12" ht="13.5" customHeight="1">
      <c r="A348" s="131">
        <v>342</v>
      </c>
      <c r="B348" s="395" t="s">
        <v>360</v>
      </c>
      <c r="C348" s="396"/>
      <c r="D348" s="132" t="s">
        <v>663</v>
      </c>
      <c r="E348" s="406">
        <v>46108</v>
      </c>
      <c r="F348" s="407"/>
      <c r="G348" s="408"/>
      <c r="H348" s="133">
        <v>6</v>
      </c>
      <c r="I348" s="240">
        <v>5</v>
      </c>
      <c r="J348" s="136">
        <v>1</v>
      </c>
      <c r="K348" s="241"/>
      <c r="L348" s="241"/>
    </row>
    <row r="349" spans="1:12" ht="15.75" customHeight="1">
      <c r="A349" s="131">
        <v>343</v>
      </c>
      <c r="B349" s="395" t="s">
        <v>415</v>
      </c>
      <c r="C349" s="396"/>
      <c r="D349" s="132" t="s">
        <v>666</v>
      </c>
      <c r="E349" s="406">
        <v>46108</v>
      </c>
      <c r="F349" s="407"/>
      <c r="G349" s="408"/>
      <c r="H349" s="133">
        <v>8</v>
      </c>
      <c r="I349" s="240">
        <v>3</v>
      </c>
      <c r="J349" s="136">
        <v>5</v>
      </c>
      <c r="K349" s="241"/>
      <c r="L349" s="241"/>
    </row>
    <row r="350" spans="1:12" ht="23.25" customHeight="1">
      <c r="A350" s="131">
        <v>344</v>
      </c>
      <c r="B350" s="395" t="s">
        <v>428</v>
      </c>
      <c r="C350" s="396"/>
      <c r="D350" s="244" t="s">
        <v>631</v>
      </c>
      <c r="E350" s="406">
        <v>46108</v>
      </c>
      <c r="F350" s="407"/>
      <c r="G350" s="408"/>
      <c r="H350" s="133">
        <v>245</v>
      </c>
      <c r="I350" s="240">
        <v>74</v>
      </c>
      <c r="J350" s="136">
        <v>171</v>
      </c>
      <c r="K350" s="241"/>
      <c r="L350" s="241"/>
    </row>
    <row r="351" spans="1:12" ht="17.25" customHeight="1">
      <c r="A351" s="131">
        <v>345</v>
      </c>
      <c r="B351" s="395" t="s">
        <v>455</v>
      </c>
      <c r="C351" s="396"/>
      <c r="D351" s="132" t="s">
        <v>456</v>
      </c>
      <c r="E351" s="406">
        <v>46108</v>
      </c>
      <c r="F351" s="407"/>
      <c r="G351" s="408"/>
      <c r="H351" s="133">
        <v>27</v>
      </c>
      <c r="I351" s="240">
        <v>9</v>
      </c>
      <c r="J351" s="136">
        <v>18</v>
      </c>
      <c r="K351" s="241"/>
      <c r="L351" s="241"/>
    </row>
    <row r="352" spans="1:12" ht="27.75" customHeight="1">
      <c r="A352" s="131">
        <v>346</v>
      </c>
      <c r="B352" s="395" t="s">
        <v>466</v>
      </c>
      <c r="C352" s="396"/>
      <c r="D352" s="132" t="s">
        <v>657</v>
      </c>
      <c r="E352" s="406">
        <v>46108</v>
      </c>
      <c r="F352" s="407"/>
      <c r="G352" s="408"/>
      <c r="H352" s="133">
        <v>5</v>
      </c>
      <c r="I352" s="240">
        <v>2</v>
      </c>
      <c r="J352" s="136">
        <v>3</v>
      </c>
      <c r="K352" s="241"/>
      <c r="L352" s="241"/>
    </row>
    <row r="353" spans="1:12" ht="15.75" customHeight="1">
      <c r="A353" s="131">
        <v>347</v>
      </c>
      <c r="B353" s="395" t="s">
        <v>660</v>
      </c>
      <c r="C353" s="396"/>
      <c r="D353" s="132" t="s">
        <v>661</v>
      </c>
      <c r="E353" s="406">
        <v>46111</v>
      </c>
      <c r="F353" s="407"/>
      <c r="G353" s="408"/>
      <c r="H353" s="133">
        <v>1</v>
      </c>
      <c r="I353" s="240">
        <v>1</v>
      </c>
      <c r="J353" s="136">
        <v>0</v>
      </c>
      <c r="K353" s="241"/>
      <c r="L353" s="241"/>
    </row>
    <row r="354" spans="1:12" ht="28.5" customHeight="1">
      <c r="A354" s="131">
        <v>348</v>
      </c>
      <c r="B354" s="395" t="s">
        <v>396</v>
      </c>
      <c r="C354" s="396"/>
      <c r="D354" s="132" t="s">
        <v>627</v>
      </c>
      <c r="E354" s="406">
        <v>46111</v>
      </c>
      <c r="F354" s="407"/>
      <c r="G354" s="408"/>
      <c r="H354" s="133">
        <v>10</v>
      </c>
      <c r="I354" s="240">
        <v>2</v>
      </c>
      <c r="J354" s="136">
        <v>8</v>
      </c>
      <c r="K354" s="241"/>
      <c r="L354" s="241"/>
    </row>
    <row r="355" spans="1:12" ht="18" customHeight="1">
      <c r="A355" s="131">
        <v>349</v>
      </c>
      <c r="B355" s="395" t="s">
        <v>669</v>
      </c>
      <c r="C355" s="396"/>
      <c r="D355" s="132" t="s">
        <v>670</v>
      </c>
      <c r="E355" s="406">
        <v>46111</v>
      </c>
      <c r="F355" s="407"/>
      <c r="G355" s="408"/>
      <c r="H355" s="133">
        <v>29</v>
      </c>
      <c r="I355" s="240">
        <v>8</v>
      </c>
      <c r="J355" s="136">
        <v>21</v>
      </c>
      <c r="K355" s="241"/>
      <c r="L355" s="241"/>
    </row>
    <row r="356" spans="1:12" ht="11.25" customHeight="1">
      <c r="A356" s="131">
        <v>350</v>
      </c>
      <c r="B356" s="395" t="s">
        <v>637</v>
      </c>
      <c r="C356" s="396"/>
      <c r="D356" s="132" t="s">
        <v>671</v>
      </c>
      <c r="E356" s="406">
        <v>46111</v>
      </c>
      <c r="F356" s="407"/>
      <c r="G356" s="408"/>
      <c r="H356" s="133">
        <v>11</v>
      </c>
      <c r="I356" s="240">
        <v>2</v>
      </c>
      <c r="J356" s="136">
        <v>9</v>
      </c>
      <c r="K356" s="241"/>
      <c r="L356" s="241"/>
    </row>
    <row r="357" spans="1:12" ht="15" customHeight="1">
      <c r="A357" s="131">
        <v>351</v>
      </c>
      <c r="B357" s="395" t="s">
        <v>360</v>
      </c>
      <c r="C357" s="396"/>
      <c r="D357" s="132" t="s">
        <v>672</v>
      </c>
      <c r="E357" s="406">
        <v>46112</v>
      </c>
      <c r="F357" s="407"/>
      <c r="G357" s="408"/>
      <c r="H357" s="133">
        <v>2</v>
      </c>
      <c r="I357" s="240">
        <v>2</v>
      </c>
      <c r="J357" s="136">
        <v>0</v>
      </c>
      <c r="K357" s="241"/>
      <c r="L357" s="241"/>
    </row>
    <row r="358" spans="1:12" ht="17.25" customHeight="1">
      <c r="A358" s="131">
        <v>352</v>
      </c>
      <c r="B358" s="395" t="s">
        <v>669</v>
      </c>
      <c r="C358" s="396"/>
      <c r="D358" s="132" t="s">
        <v>670</v>
      </c>
      <c r="E358" s="406">
        <v>46112</v>
      </c>
      <c r="F358" s="407"/>
      <c r="G358" s="408"/>
      <c r="H358" s="133">
        <v>1</v>
      </c>
      <c r="I358" s="240">
        <v>1</v>
      </c>
      <c r="J358" s="136">
        <v>0</v>
      </c>
      <c r="K358" s="241"/>
      <c r="L358" s="241"/>
    </row>
    <row r="359" spans="1:12" ht="16.5" customHeight="1">
      <c r="A359" s="131">
        <v>353</v>
      </c>
      <c r="B359" s="395" t="s">
        <v>637</v>
      </c>
      <c r="C359" s="396"/>
      <c r="D359" s="132" t="s">
        <v>671</v>
      </c>
      <c r="E359" s="406">
        <v>46112</v>
      </c>
      <c r="F359" s="407"/>
      <c r="G359" s="408"/>
      <c r="H359" s="133">
        <v>8</v>
      </c>
      <c r="I359" s="240">
        <v>1</v>
      </c>
      <c r="J359" s="136">
        <v>7</v>
      </c>
      <c r="K359" s="241"/>
      <c r="L359" s="241"/>
    </row>
    <row r="360" spans="1:12" ht="14.25" customHeight="1">
      <c r="A360" s="131">
        <v>354</v>
      </c>
      <c r="B360" s="395" t="s">
        <v>360</v>
      </c>
      <c r="C360" s="396"/>
      <c r="D360" s="132" t="s">
        <v>672</v>
      </c>
      <c r="E360" s="406">
        <v>46113</v>
      </c>
      <c r="F360" s="407"/>
      <c r="G360" s="408"/>
      <c r="H360" s="133">
        <v>5</v>
      </c>
      <c r="I360" s="240">
        <v>1</v>
      </c>
      <c r="J360" s="136">
        <v>4</v>
      </c>
      <c r="K360" s="241"/>
      <c r="L360" s="241"/>
    </row>
    <row r="361" spans="1:12" ht="24.75" customHeight="1">
      <c r="A361" s="131">
        <v>355</v>
      </c>
      <c r="B361" s="395" t="s">
        <v>370</v>
      </c>
      <c r="C361" s="396"/>
      <c r="D361" s="132" t="s">
        <v>673</v>
      </c>
      <c r="E361" s="406">
        <v>46113</v>
      </c>
      <c r="F361" s="407"/>
      <c r="G361" s="408"/>
      <c r="H361" s="133">
        <v>1</v>
      </c>
      <c r="I361" s="240">
        <v>0</v>
      </c>
      <c r="J361" s="136">
        <v>1</v>
      </c>
      <c r="K361" s="241"/>
      <c r="L361" s="241"/>
    </row>
    <row r="362" spans="1:12" ht="27" customHeight="1">
      <c r="A362" s="131">
        <v>356</v>
      </c>
      <c r="B362" s="395" t="s">
        <v>396</v>
      </c>
      <c r="C362" s="396"/>
      <c r="D362" s="132" t="s">
        <v>627</v>
      </c>
      <c r="E362" s="406">
        <v>46113</v>
      </c>
      <c r="F362" s="407"/>
      <c r="G362" s="408"/>
      <c r="H362" s="133">
        <v>4</v>
      </c>
      <c r="I362" s="240">
        <v>2</v>
      </c>
      <c r="J362" s="136">
        <v>2</v>
      </c>
      <c r="K362" s="241"/>
      <c r="L362" s="241"/>
    </row>
    <row r="363" spans="1:12" ht="15" customHeight="1">
      <c r="A363" s="131">
        <v>357</v>
      </c>
      <c r="B363" s="395" t="s">
        <v>411</v>
      </c>
      <c r="C363" s="396"/>
      <c r="D363" s="132" t="s">
        <v>674</v>
      </c>
      <c r="E363" s="406">
        <v>46113</v>
      </c>
      <c r="F363" s="407"/>
      <c r="G363" s="408"/>
      <c r="H363" s="133">
        <v>4</v>
      </c>
      <c r="I363" s="240">
        <v>2</v>
      </c>
      <c r="J363" s="136">
        <v>2</v>
      </c>
      <c r="K363" s="241"/>
      <c r="L363" s="241"/>
    </row>
    <row r="364" spans="1:12" ht="12.75" customHeight="1">
      <c r="A364" s="131">
        <v>358</v>
      </c>
      <c r="B364" s="395" t="s">
        <v>637</v>
      </c>
      <c r="C364" s="396"/>
      <c r="D364" s="132" t="s">
        <v>671</v>
      </c>
      <c r="E364" s="406">
        <v>46113</v>
      </c>
      <c r="F364" s="407"/>
      <c r="G364" s="408"/>
      <c r="H364" s="133">
        <v>3</v>
      </c>
      <c r="I364" s="240">
        <v>1</v>
      </c>
      <c r="J364" s="136">
        <v>2</v>
      </c>
      <c r="K364" s="241"/>
      <c r="L364" s="241"/>
    </row>
    <row r="365" spans="1:12" ht="25.5" customHeight="1">
      <c r="A365" s="131">
        <v>359</v>
      </c>
      <c r="B365" s="395" t="s">
        <v>459</v>
      </c>
      <c r="C365" s="396"/>
      <c r="D365" s="132" t="s">
        <v>675</v>
      </c>
      <c r="E365" s="406">
        <v>46113</v>
      </c>
      <c r="F365" s="407"/>
      <c r="G365" s="408"/>
      <c r="H365" s="133">
        <v>14</v>
      </c>
      <c r="I365" s="240">
        <v>4</v>
      </c>
      <c r="J365" s="136">
        <v>10</v>
      </c>
      <c r="K365" s="241"/>
      <c r="L365" s="241"/>
    </row>
    <row r="366" spans="1:12" ht="12.75" customHeight="1">
      <c r="A366" s="131">
        <v>360</v>
      </c>
      <c r="B366" s="395" t="s">
        <v>411</v>
      </c>
      <c r="C366" s="396"/>
      <c r="D366" s="132" t="s">
        <v>674</v>
      </c>
      <c r="E366" s="406">
        <v>46114</v>
      </c>
      <c r="F366" s="407"/>
      <c r="G366" s="408"/>
      <c r="H366" s="133">
        <v>3</v>
      </c>
      <c r="I366" s="240">
        <v>2</v>
      </c>
      <c r="J366" s="136">
        <v>1</v>
      </c>
      <c r="K366" s="241"/>
      <c r="L366" s="241"/>
    </row>
    <row r="367" spans="1:12" ht="14.25" customHeight="1">
      <c r="A367" s="131">
        <v>361</v>
      </c>
      <c r="B367" s="395" t="s">
        <v>411</v>
      </c>
      <c r="C367" s="396"/>
      <c r="D367" s="132" t="s">
        <v>674</v>
      </c>
      <c r="E367" s="406">
        <v>46115</v>
      </c>
      <c r="F367" s="407"/>
      <c r="G367" s="408"/>
      <c r="H367" s="133">
        <v>1</v>
      </c>
      <c r="I367" s="240">
        <v>0</v>
      </c>
      <c r="J367" s="136">
        <v>1</v>
      </c>
      <c r="K367" s="241"/>
      <c r="L367" s="241"/>
    </row>
    <row r="368" spans="1:12" ht="27" customHeight="1">
      <c r="A368" s="131">
        <v>362</v>
      </c>
      <c r="B368" s="395" t="s">
        <v>396</v>
      </c>
      <c r="C368" s="396"/>
      <c r="D368" s="132" t="s">
        <v>627</v>
      </c>
      <c r="E368" s="406">
        <v>46118</v>
      </c>
      <c r="F368" s="407"/>
      <c r="G368" s="408"/>
      <c r="H368" s="133">
        <v>2</v>
      </c>
      <c r="I368" s="240">
        <v>1</v>
      </c>
      <c r="J368" s="136">
        <v>1</v>
      </c>
      <c r="K368" s="241"/>
      <c r="L368" s="241"/>
    </row>
    <row r="369" spans="1:12" ht="13.5" customHeight="1">
      <c r="A369" s="131">
        <v>363</v>
      </c>
      <c r="B369" s="395" t="s">
        <v>411</v>
      </c>
      <c r="C369" s="396"/>
      <c r="D369" s="132" t="s">
        <v>674</v>
      </c>
      <c r="E369" s="406">
        <v>46118</v>
      </c>
      <c r="F369" s="407"/>
      <c r="G369" s="408"/>
      <c r="H369" s="133">
        <v>8</v>
      </c>
      <c r="I369" s="240">
        <v>5</v>
      </c>
      <c r="J369" s="136">
        <v>3</v>
      </c>
      <c r="K369" s="241"/>
      <c r="L369" s="241"/>
    </row>
    <row r="370" spans="1:12" ht="15.75" customHeight="1">
      <c r="A370" s="131">
        <v>364</v>
      </c>
      <c r="B370" s="395" t="s">
        <v>637</v>
      </c>
      <c r="C370" s="396"/>
      <c r="D370" s="132" t="s">
        <v>671</v>
      </c>
      <c r="E370" s="406">
        <v>46118</v>
      </c>
      <c r="F370" s="407"/>
      <c r="G370" s="408"/>
      <c r="H370" s="133">
        <v>3</v>
      </c>
      <c r="I370" s="240">
        <v>0</v>
      </c>
      <c r="J370" s="136">
        <v>3</v>
      </c>
      <c r="K370" s="241"/>
      <c r="L370" s="241"/>
    </row>
    <row r="371" spans="1:12" ht="27.75" customHeight="1">
      <c r="A371" s="131">
        <v>365</v>
      </c>
      <c r="B371" s="395" t="s">
        <v>419</v>
      </c>
      <c r="C371" s="396"/>
      <c r="D371" s="132" t="s">
        <v>656</v>
      </c>
      <c r="E371" s="406">
        <v>46118</v>
      </c>
      <c r="F371" s="407"/>
      <c r="G371" s="408"/>
      <c r="H371" s="133">
        <v>4</v>
      </c>
      <c r="I371" s="240">
        <v>1</v>
      </c>
      <c r="J371" s="136">
        <v>3</v>
      </c>
      <c r="K371" s="241"/>
      <c r="L371" s="241"/>
    </row>
    <row r="372" spans="1:12" ht="27" customHeight="1">
      <c r="A372" s="131">
        <v>366</v>
      </c>
      <c r="B372" s="395" t="s">
        <v>466</v>
      </c>
      <c r="C372" s="396"/>
      <c r="D372" s="132" t="s">
        <v>657</v>
      </c>
      <c r="E372" s="406">
        <v>46118</v>
      </c>
      <c r="F372" s="407"/>
      <c r="G372" s="408"/>
      <c r="H372" s="133">
        <v>2</v>
      </c>
      <c r="I372" s="240">
        <v>2</v>
      </c>
      <c r="J372" s="136">
        <v>0</v>
      </c>
      <c r="K372" s="241"/>
      <c r="L372" s="241"/>
    </row>
    <row r="373" spans="1:12" ht="13.5" customHeight="1">
      <c r="A373" s="131">
        <v>367</v>
      </c>
      <c r="B373" s="395" t="s">
        <v>660</v>
      </c>
      <c r="C373" s="396"/>
      <c r="D373" s="132" t="s">
        <v>661</v>
      </c>
      <c r="E373" s="406">
        <v>46119</v>
      </c>
      <c r="F373" s="407"/>
      <c r="G373" s="408"/>
      <c r="H373" s="133">
        <v>1</v>
      </c>
      <c r="I373" s="240">
        <v>0</v>
      </c>
      <c r="J373" s="136">
        <v>1</v>
      </c>
      <c r="K373" s="241"/>
      <c r="L373" s="241"/>
    </row>
    <row r="374" spans="1:12" ht="15" customHeight="1">
      <c r="A374" s="131">
        <v>368</v>
      </c>
      <c r="B374" s="395" t="s">
        <v>415</v>
      </c>
      <c r="C374" s="396"/>
      <c r="D374" s="132" t="s">
        <v>666</v>
      </c>
      <c r="E374" s="406">
        <v>46119</v>
      </c>
      <c r="F374" s="407"/>
      <c r="G374" s="408"/>
      <c r="H374" s="133">
        <v>1</v>
      </c>
      <c r="I374" s="240">
        <v>0</v>
      </c>
      <c r="J374" s="136">
        <v>1</v>
      </c>
      <c r="K374" s="241"/>
      <c r="L374" s="241"/>
    </row>
    <row r="375" spans="1:12" ht="27" customHeight="1">
      <c r="A375" s="131">
        <v>369</v>
      </c>
      <c r="B375" s="395" t="s">
        <v>466</v>
      </c>
      <c r="C375" s="396"/>
      <c r="D375" s="132" t="s">
        <v>657</v>
      </c>
      <c r="E375" s="406">
        <v>46119</v>
      </c>
      <c r="F375" s="407"/>
      <c r="G375" s="408"/>
      <c r="H375" s="133">
        <v>2</v>
      </c>
      <c r="I375" s="240">
        <v>0</v>
      </c>
      <c r="J375" s="136">
        <v>2</v>
      </c>
      <c r="K375" s="241"/>
      <c r="L375" s="241"/>
    </row>
    <row r="376" spans="1:12" ht="13.5" customHeight="1">
      <c r="A376" s="131">
        <v>370</v>
      </c>
      <c r="B376" s="395" t="s">
        <v>637</v>
      </c>
      <c r="C376" s="396"/>
      <c r="D376" s="132" t="s">
        <v>671</v>
      </c>
      <c r="E376" s="406">
        <v>46120</v>
      </c>
      <c r="F376" s="407"/>
      <c r="G376" s="408"/>
      <c r="H376" s="133">
        <v>1</v>
      </c>
      <c r="I376" s="240">
        <v>0</v>
      </c>
      <c r="J376" s="136">
        <v>1</v>
      </c>
      <c r="K376" s="241"/>
      <c r="L376" s="241"/>
    </row>
    <row r="377" spans="1:12" ht="13.5" customHeight="1">
      <c r="A377" s="131">
        <v>371</v>
      </c>
      <c r="B377" s="395" t="s">
        <v>415</v>
      </c>
      <c r="C377" s="396"/>
      <c r="D377" s="132" t="s">
        <v>666</v>
      </c>
      <c r="E377" s="406">
        <v>46120</v>
      </c>
      <c r="F377" s="407"/>
      <c r="G377" s="408"/>
      <c r="H377" s="133">
        <v>2</v>
      </c>
      <c r="I377" s="240">
        <v>1</v>
      </c>
      <c r="J377" s="136">
        <v>1</v>
      </c>
      <c r="K377" s="241"/>
      <c r="L377" s="241"/>
    </row>
    <row r="378" spans="1:12" ht="13.5" customHeight="1">
      <c r="A378" s="131">
        <v>372</v>
      </c>
      <c r="B378" s="395" t="s">
        <v>360</v>
      </c>
      <c r="C378" s="396"/>
      <c r="D378" s="132" t="s">
        <v>676</v>
      </c>
      <c r="E378" s="406">
        <v>46121</v>
      </c>
      <c r="F378" s="407"/>
      <c r="G378" s="408"/>
      <c r="H378" s="133">
        <v>11</v>
      </c>
      <c r="I378" s="240">
        <v>5</v>
      </c>
      <c r="J378" s="136">
        <v>6</v>
      </c>
      <c r="K378" s="241"/>
      <c r="L378" s="241"/>
    </row>
    <row r="379" spans="1:12" ht="23.25" customHeight="1">
      <c r="A379" s="131">
        <v>373</v>
      </c>
      <c r="B379" s="395" t="s">
        <v>370</v>
      </c>
      <c r="C379" s="396"/>
      <c r="D379" s="132" t="s">
        <v>677</v>
      </c>
      <c r="E379" s="406">
        <v>46121</v>
      </c>
      <c r="F379" s="407"/>
      <c r="G379" s="408"/>
      <c r="H379" s="133">
        <v>33</v>
      </c>
      <c r="I379" s="240">
        <v>3</v>
      </c>
      <c r="J379" s="136">
        <v>30</v>
      </c>
      <c r="K379" s="241"/>
      <c r="L379" s="241"/>
    </row>
    <row r="380" spans="1:12" ht="14.25" customHeight="1">
      <c r="A380" s="131">
        <v>374</v>
      </c>
      <c r="B380" s="395" t="s">
        <v>660</v>
      </c>
      <c r="C380" s="396"/>
      <c r="D380" s="132" t="s">
        <v>661</v>
      </c>
      <c r="E380" s="406">
        <v>46121</v>
      </c>
      <c r="F380" s="407"/>
      <c r="G380" s="408"/>
      <c r="H380" s="133">
        <v>1</v>
      </c>
      <c r="I380" s="240">
        <v>0</v>
      </c>
      <c r="J380" s="136">
        <v>1</v>
      </c>
      <c r="K380" s="241"/>
      <c r="L380" s="241"/>
    </row>
    <row r="381" spans="1:12" ht="26.25" customHeight="1">
      <c r="A381" s="131">
        <v>375</v>
      </c>
      <c r="B381" s="395" t="s">
        <v>396</v>
      </c>
      <c r="C381" s="396"/>
      <c r="D381" s="132" t="s">
        <v>627</v>
      </c>
      <c r="E381" s="406">
        <v>46121</v>
      </c>
      <c r="F381" s="407"/>
      <c r="G381" s="408"/>
      <c r="H381" s="133">
        <v>1</v>
      </c>
      <c r="I381" s="240">
        <v>0</v>
      </c>
      <c r="J381" s="136">
        <v>1</v>
      </c>
      <c r="K381" s="241"/>
      <c r="L381" s="241"/>
    </row>
    <row r="382" spans="1:12" ht="17.25" customHeight="1">
      <c r="A382" s="131">
        <v>376</v>
      </c>
      <c r="B382" s="395" t="s">
        <v>637</v>
      </c>
      <c r="C382" s="396"/>
      <c r="D382" s="132" t="s">
        <v>671</v>
      </c>
      <c r="E382" s="406">
        <v>46121</v>
      </c>
      <c r="F382" s="407"/>
      <c r="G382" s="408"/>
      <c r="H382" s="133">
        <v>3</v>
      </c>
      <c r="I382" s="240">
        <v>0</v>
      </c>
      <c r="J382" s="136">
        <v>3</v>
      </c>
      <c r="K382" s="241"/>
      <c r="L382" s="241"/>
    </row>
    <row r="383" spans="1:12" ht="15.75" customHeight="1">
      <c r="A383" s="131">
        <v>377</v>
      </c>
      <c r="B383" s="395" t="s">
        <v>440</v>
      </c>
      <c r="C383" s="396"/>
      <c r="D383" s="132" t="s">
        <v>678</v>
      </c>
      <c r="E383" s="406">
        <v>46121</v>
      </c>
      <c r="F383" s="407"/>
      <c r="G383" s="408"/>
      <c r="H383" s="133">
        <v>7</v>
      </c>
      <c r="I383" s="240">
        <v>5</v>
      </c>
      <c r="J383" s="136">
        <v>2</v>
      </c>
      <c r="K383" s="241"/>
      <c r="L383" s="241"/>
    </row>
    <row r="384" spans="1:12" ht="16.5" customHeight="1">
      <c r="A384" s="131">
        <v>378</v>
      </c>
      <c r="B384" s="395" t="s">
        <v>360</v>
      </c>
      <c r="C384" s="396"/>
      <c r="D384" s="132" t="s">
        <v>653</v>
      </c>
      <c r="E384" s="406">
        <v>46122</v>
      </c>
      <c r="F384" s="407"/>
      <c r="G384" s="408"/>
      <c r="H384" s="133">
        <v>1</v>
      </c>
      <c r="I384" s="240">
        <v>1</v>
      </c>
      <c r="J384" s="136">
        <v>0</v>
      </c>
      <c r="K384" s="241"/>
      <c r="L384" s="241"/>
    </row>
    <row r="385" spans="1:12" ht="26.25" customHeight="1">
      <c r="A385" s="131">
        <v>379</v>
      </c>
      <c r="B385" s="395" t="s">
        <v>370</v>
      </c>
      <c r="C385" s="396"/>
      <c r="D385" s="132" t="s">
        <v>679</v>
      </c>
      <c r="E385" s="406">
        <v>46122</v>
      </c>
      <c r="F385" s="407"/>
      <c r="G385" s="408"/>
      <c r="H385" s="133">
        <v>31</v>
      </c>
      <c r="I385" s="240">
        <v>12</v>
      </c>
      <c r="J385" s="136">
        <v>19</v>
      </c>
      <c r="K385" s="241"/>
      <c r="L385" s="241"/>
    </row>
    <row r="386" spans="1:12" ht="26.25" customHeight="1">
      <c r="A386" s="131">
        <v>380</v>
      </c>
      <c r="B386" s="395" t="s">
        <v>370</v>
      </c>
      <c r="C386" s="396"/>
      <c r="D386" s="132" t="s">
        <v>680</v>
      </c>
      <c r="E386" s="406">
        <v>46122</v>
      </c>
      <c r="F386" s="407"/>
      <c r="G386" s="408"/>
      <c r="H386" s="133">
        <v>7</v>
      </c>
      <c r="I386" s="240">
        <v>2</v>
      </c>
      <c r="J386" s="136">
        <v>5</v>
      </c>
      <c r="K386" s="241"/>
      <c r="L386" s="241"/>
    </row>
    <row r="387" spans="1:12" ht="13.5" customHeight="1">
      <c r="A387" s="131">
        <v>381</v>
      </c>
      <c r="B387" s="395" t="s">
        <v>378</v>
      </c>
      <c r="C387" s="396"/>
      <c r="D387" s="132" t="s">
        <v>681</v>
      </c>
      <c r="E387" s="406">
        <v>46122</v>
      </c>
      <c r="F387" s="407"/>
      <c r="G387" s="408"/>
      <c r="H387" s="133">
        <v>23</v>
      </c>
      <c r="I387" s="240">
        <v>6</v>
      </c>
      <c r="J387" s="136">
        <v>17</v>
      </c>
      <c r="K387" s="241"/>
      <c r="L387" s="241"/>
    </row>
    <row r="388" spans="1:12" ht="15" customHeight="1">
      <c r="A388" s="131">
        <v>382</v>
      </c>
      <c r="B388" s="395" t="s">
        <v>411</v>
      </c>
      <c r="C388" s="396"/>
      <c r="D388" s="132" t="s">
        <v>674</v>
      </c>
      <c r="E388" s="406">
        <v>46122</v>
      </c>
      <c r="F388" s="407"/>
      <c r="G388" s="408"/>
      <c r="H388" s="133">
        <v>2</v>
      </c>
      <c r="I388" s="240">
        <v>2</v>
      </c>
      <c r="J388" s="136">
        <v>0</v>
      </c>
      <c r="K388" s="241"/>
      <c r="L388" s="241"/>
    </row>
    <row r="389" spans="1:12" ht="14.25" customHeight="1">
      <c r="A389" s="131">
        <v>383</v>
      </c>
      <c r="B389" s="395" t="s">
        <v>637</v>
      </c>
      <c r="C389" s="396"/>
      <c r="D389" s="132" t="s">
        <v>671</v>
      </c>
      <c r="E389" s="406">
        <v>46122</v>
      </c>
      <c r="F389" s="407"/>
      <c r="G389" s="408"/>
      <c r="H389" s="133">
        <v>3</v>
      </c>
      <c r="I389" s="240">
        <v>1</v>
      </c>
      <c r="J389" s="136">
        <v>2</v>
      </c>
      <c r="K389" s="241"/>
      <c r="L389" s="241"/>
    </row>
    <row r="390" spans="1:12" ht="13.5" customHeight="1">
      <c r="A390" s="131">
        <v>384</v>
      </c>
      <c r="B390" s="395" t="s">
        <v>425</v>
      </c>
      <c r="C390" s="396"/>
      <c r="D390" s="132" t="s">
        <v>682</v>
      </c>
      <c r="E390" s="406">
        <v>46122</v>
      </c>
      <c r="F390" s="407"/>
      <c r="G390" s="408"/>
      <c r="H390" s="133">
        <v>15</v>
      </c>
      <c r="I390" s="240">
        <v>8</v>
      </c>
      <c r="J390" s="136">
        <v>7</v>
      </c>
      <c r="K390" s="241"/>
      <c r="L390" s="241"/>
    </row>
    <row r="391" spans="1:12" ht="15.75" customHeight="1">
      <c r="A391" s="131">
        <v>385</v>
      </c>
      <c r="B391" s="395" t="s">
        <v>433</v>
      </c>
      <c r="C391" s="396"/>
      <c r="D391" s="132" t="s">
        <v>683</v>
      </c>
      <c r="E391" s="406">
        <v>46122</v>
      </c>
      <c r="F391" s="407"/>
      <c r="G391" s="408"/>
      <c r="H391" s="133">
        <v>12</v>
      </c>
      <c r="I391" s="240">
        <v>7</v>
      </c>
      <c r="J391" s="136">
        <v>5</v>
      </c>
      <c r="K391" s="241"/>
      <c r="L391" s="241"/>
    </row>
    <row r="392" spans="1:12" ht="15.75" customHeight="1">
      <c r="A392" s="131">
        <v>386</v>
      </c>
      <c r="B392" s="395" t="s">
        <v>440</v>
      </c>
      <c r="C392" s="396"/>
      <c r="D392" s="132" t="s">
        <v>678</v>
      </c>
      <c r="E392" s="406">
        <v>46122</v>
      </c>
      <c r="F392" s="407"/>
      <c r="G392" s="408"/>
      <c r="H392" s="133">
        <v>2</v>
      </c>
      <c r="I392" s="240">
        <v>1</v>
      </c>
      <c r="J392" s="136">
        <v>1</v>
      </c>
      <c r="K392" s="241"/>
      <c r="L392" s="241"/>
    </row>
    <row r="393" spans="1:12" ht="13.5" customHeight="1">
      <c r="A393" s="131">
        <v>387</v>
      </c>
      <c r="B393" s="395" t="s">
        <v>451</v>
      </c>
      <c r="C393" s="396"/>
      <c r="D393" s="132" t="s">
        <v>684</v>
      </c>
      <c r="E393" s="406">
        <v>46122</v>
      </c>
      <c r="F393" s="407"/>
      <c r="G393" s="408"/>
      <c r="H393" s="133">
        <v>21</v>
      </c>
      <c r="I393" s="240">
        <v>6</v>
      </c>
      <c r="J393" s="136">
        <v>15</v>
      </c>
      <c r="K393" s="241"/>
      <c r="L393" s="241"/>
    </row>
    <row r="394" spans="1:12" ht="24" customHeight="1">
      <c r="A394" s="131">
        <v>388</v>
      </c>
      <c r="B394" s="395" t="s">
        <v>370</v>
      </c>
      <c r="C394" s="396"/>
      <c r="D394" s="132" t="s">
        <v>679</v>
      </c>
      <c r="E394" s="406">
        <v>46125</v>
      </c>
      <c r="F394" s="407"/>
      <c r="G394" s="408"/>
      <c r="H394" s="133">
        <v>3</v>
      </c>
      <c r="I394" s="240">
        <v>0</v>
      </c>
      <c r="J394" s="136">
        <v>3</v>
      </c>
      <c r="K394" s="241"/>
      <c r="L394" s="241"/>
    </row>
    <row r="395" spans="1:12" ht="24" customHeight="1">
      <c r="A395" s="131">
        <v>389</v>
      </c>
      <c r="B395" s="395" t="s">
        <v>370</v>
      </c>
      <c r="C395" s="396"/>
      <c r="D395" s="132" t="s">
        <v>680</v>
      </c>
      <c r="E395" s="406">
        <v>46125</v>
      </c>
      <c r="F395" s="407"/>
      <c r="G395" s="408"/>
      <c r="H395" s="133">
        <v>8</v>
      </c>
      <c r="I395" s="240">
        <v>5</v>
      </c>
      <c r="J395" s="136">
        <v>3</v>
      </c>
      <c r="K395" s="241"/>
      <c r="L395" s="241"/>
    </row>
    <row r="396" spans="1:12" ht="15" customHeight="1">
      <c r="A396" s="131">
        <v>390</v>
      </c>
      <c r="B396" s="395" t="s">
        <v>415</v>
      </c>
      <c r="C396" s="396"/>
      <c r="D396" s="132" t="s">
        <v>685</v>
      </c>
      <c r="E396" s="406">
        <v>46125</v>
      </c>
      <c r="F396" s="407"/>
      <c r="G396" s="408"/>
      <c r="H396" s="133">
        <v>10</v>
      </c>
      <c r="I396" s="240">
        <v>4</v>
      </c>
      <c r="J396" s="136">
        <v>6</v>
      </c>
      <c r="K396" s="241"/>
      <c r="L396" s="241"/>
    </row>
    <row r="397" spans="1:12" ht="13.5" customHeight="1">
      <c r="A397" s="131">
        <v>391</v>
      </c>
      <c r="B397" s="395" t="s">
        <v>433</v>
      </c>
      <c r="C397" s="396"/>
      <c r="D397" s="132" t="s">
        <v>683</v>
      </c>
      <c r="E397" s="406">
        <v>46125</v>
      </c>
      <c r="F397" s="407"/>
      <c r="G397" s="408"/>
      <c r="H397" s="133">
        <v>15</v>
      </c>
      <c r="I397" s="240">
        <v>11</v>
      </c>
      <c r="J397" s="136">
        <v>4</v>
      </c>
      <c r="K397" s="241"/>
      <c r="L397" s="241"/>
    </row>
    <row r="398" spans="1:12" ht="13.5" customHeight="1">
      <c r="A398" s="131">
        <v>392</v>
      </c>
      <c r="B398" s="395" t="s">
        <v>451</v>
      </c>
      <c r="C398" s="396"/>
      <c r="D398" s="132" t="s">
        <v>684</v>
      </c>
      <c r="E398" s="406">
        <v>46125</v>
      </c>
      <c r="F398" s="407"/>
      <c r="G398" s="408"/>
      <c r="H398" s="133">
        <v>1</v>
      </c>
      <c r="I398" s="240">
        <v>0</v>
      </c>
      <c r="J398" s="136">
        <v>1</v>
      </c>
      <c r="K398" s="241"/>
      <c r="L398" s="241"/>
    </row>
    <row r="399" spans="1:12" ht="23.1" customHeight="1">
      <c r="A399" s="131">
        <v>393</v>
      </c>
      <c r="B399" s="395" t="s">
        <v>360</v>
      </c>
      <c r="C399" s="396"/>
      <c r="D399" s="132" t="s">
        <v>672</v>
      </c>
      <c r="E399" s="406">
        <v>46126</v>
      </c>
      <c r="F399" s="407"/>
      <c r="G399" s="408"/>
      <c r="H399" s="133">
        <v>6</v>
      </c>
      <c r="I399" s="240">
        <v>3</v>
      </c>
      <c r="J399" s="136">
        <v>3</v>
      </c>
      <c r="K399" s="241"/>
      <c r="L399" s="241"/>
    </row>
    <row r="400" spans="1:12" ht="17.25" customHeight="1">
      <c r="A400" s="131">
        <v>394</v>
      </c>
      <c r="B400" s="395" t="s">
        <v>368</v>
      </c>
      <c r="C400" s="396"/>
      <c r="D400" s="132" t="s">
        <v>686</v>
      </c>
      <c r="E400" s="406">
        <v>46126</v>
      </c>
      <c r="F400" s="407"/>
      <c r="G400" s="408"/>
      <c r="H400" s="133">
        <v>28</v>
      </c>
      <c r="I400" s="240">
        <v>10</v>
      </c>
      <c r="J400" s="136">
        <v>18</v>
      </c>
      <c r="K400" s="241"/>
      <c r="L400" s="241"/>
    </row>
    <row r="401" spans="1:12" ht="23.25" customHeight="1">
      <c r="A401" s="131">
        <v>395</v>
      </c>
      <c r="B401" s="395" t="s">
        <v>370</v>
      </c>
      <c r="C401" s="396"/>
      <c r="D401" s="132" t="s">
        <v>680</v>
      </c>
      <c r="E401" s="406">
        <v>46126</v>
      </c>
      <c r="F401" s="407"/>
      <c r="G401" s="408"/>
      <c r="H401" s="133">
        <v>1</v>
      </c>
      <c r="I401" s="240">
        <v>0</v>
      </c>
      <c r="J401" s="136">
        <v>1</v>
      </c>
      <c r="K401" s="241"/>
      <c r="L401" s="241"/>
    </row>
    <row r="402" spans="1:12" ht="18" customHeight="1">
      <c r="A402" s="131">
        <v>396</v>
      </c>
      <c r="B402" s="395" t="s">
        <v>385</v>
      </c>
      <c r="C402" s="396"/>
      <c r="D402" s="132" t="s">
        <v>687</v>
      </c>
      <c r="E402" s="406">
        <v>46126</v>
      </c>
      <c r="F402" s="407"/>
      <c r="G402" s="408"/>
      <c r="H402" s="133">
        <v>17</v>
      </c>
      <c r="I402" s="240">
        <v>2</v>
      </c>
      <c r="J402" s="136">
        <v>15</v>
      </c>
      <c r="K402" s="241"/>
      <c r="L402" s="241"/>
    </row>
    <row r="403" spans="1:12" ht="15.75" customHeight="1">
      <c r="A403" s="131">
        <v>397</v>
      </c>
      <c r="B403" s="395" t="s">
        <v>415</v>
      </c>
      <c r="C403" s="396"/>
      <c r="D403" s="132" t="s">
        <v>685</v>
      </c>
      <c r="E403" s="406">
        <v>46126</v>
      </c>
      <c r="F403" s="407"/>
      <c r="G403" s="408"/>
      <c r="H403" s="133">
        <v>10</v>
      </c>
      <c r="I403" s="240">
        <v>3</v>
      </c>
      <c r="J403" s="136">
        <v>7</v>
      </c>
      <c r="K403" s="241"/>
      <c r="L403" s="241"/>
    </row>
    <row r="404" spans="1:12" ht="25.5" customHeight="1">
      <c r="A404" s="131">
        <v>398</v>
      </c>
      <c r="B404" s="395" t="s">
        <v>419</v>
      </c>
      <c r="C404" s="396"/>
      <c r="D404" s="132" t="s">
        <v>688</v>
      </c>
      <c r="E404" s="406">
        <v>46126</v>
      </c>
      <c r="F404" s="407"/>
      <c r="G404" s="408"/>
      <c r="H404" s="133">
        <v>18</v>
      </c>
      <c r="I404" s="240">
        <v>5</v>
      </c>
      <c r="J404" s="136">
        <v>13</v>
      </c>
      <c r="K404" s="241"/>
      <c r="L404" s="241"/>
    </row>
    <row r="405" spans="1:12" ht="16.5" customHeight="1">
      <c r="A405" s="131">
        <v>399</v>
      </c>
      <c r="B405" s="395" t="s">
        <v>425</v>
      </c>
      <c r="C405" s="396"/>
      <c r="D405" s="132" t="s">
        <v>682</v>
      </c>
      <c r="E405" s="406">
        <v>46126</v>
      </c>
      <c r="F405" s="407"/>
      <c r="G405" s="408"/>
      <c r="H405" s="133">
        <v>1</v>
      </c>
      <c r="I405" s="240">
        <v>1</v>
      </c>
      <c r="J405" s="136">
        <v>0</v>
      </c>
      <c r="K405" s="241"/>
      <c r="L405" s="241"/>
    </row>
    <row r="406" spans="1:12" ht="15.75" customHeight="1">
      <c r="A406" s="131">
        <v>400</v>
      </c>
      <c r="B406" s="395" t="s">
        <v>433</v>
      </c>
      <c r="C406" s="396"/>
      <c r="D406" s="132" t="s">
        <v>683</v>
      </c>
      <c r="E406" s="406">
        <v>46126</v>
      </c>
      <c r="F406" s="407"/>
      <c r="G406" s="408"/>
      <c r="H406" s="133">
        <v>4</v>
      </c>
      <c r="I406" s="240">
        <v>3</v>
      </c>
      <c r="J406" s="136">
        <v>1</v>
      </c>
      <c r="K406" s="241"/>
      <c r="L406" s="241"/>
    </row>
    <row r="407" spans="1:12" ht="15.75" customHeight="1">
      <c r="A407" s="131">
        <v>401</v>
      </c>
      <c r="B407" s="395" t="s">
        <v>360</v>
      </c>
      <c r="C407" s="396"/>
      <c r="D407" s="132" t="s">
        <v>689</v>
      </c>
      <c r="E407" s="406">
        <v>46127</v>
      </c>
      <c r="F407" s="407"/>
      <c r="G407" s="408"/>
      <c r="H407" s="133">
        <v>11</v>
      </c>
      <c r="I407" s="240">
        <v>4</v>
      </c>
      <c r="J407" s="136">
        <v>7</v>
      </c>
      <c r="K407" s="241"/>
      <c r="L407" s="241"/>
    </row>
    <row r="408" spans="1:12" ht="15" customHeight="1">
      <c r="A408" s="131">
        <v>402</v>
      </c>
      <c r="B408" s="395" t="s">
        <v>360</v>
      </c>
      <c r="C408" s="396"/>
      <c r="D408" s="132" t="s">
        <v>672</v>
      </c>
      <c r="E408" s="406">
        <v>46127</v>
      </c>
      <c r="F408" s="407"/>
      <c r="G408" s="408"/>
      <c r="H408" s="133">
        <v>10</v>
      </c>
      <c r="I408" s="240">
        <v>7</v>
      </c>
      <c r="J408" s="136">
        <v>3</v>
      </c>
      <c r="K408" s="241"/>
      <c r="L408" s="241"/>
    </row>
    <row r="409" spans="1:12" ht="17.25" customHeight="1">
      <c r="A409" s="131">
        <v>403</v>
      </c>
      <c r="B409" s="395" t="s">
        <v>368</v>
      </c>
      <c r="C409" s="396"/>
      <c r="D409" s="132" t="s">
        <v>686</v>
      </c>
      <c r="E409" s="406">
        <v>46127</v>
      </c>
      <c r="F409" s="407"/>
      <c r="G409" s="408"/>
      <c r="H409" s="133">
        <v>1</v>
      </c>
      <c r="I409" s="240">
        <v>0</v>
      </c>
      <c r="J409" s="136">
        <v>1</v>
      </c>
      <c r="K409" s="241"/>
      <c r="L409" s="241"/>
    </row>
    <row r="410" spans="1:12" ht="25.5" customHeight="1">
      <c r="A410" s="131">
        <v>404</v>
      </c>
      <c r="B410" s="395" t="s">
        <v>419</v>
      </c>
      <c r="C410" s="396"/>
      <c r="D410" s="132" t="s">
        <v>690</v>
      </c>
      <c r="E410" s="406">
        <v>46127</v>
      </c>
      <c r="F410" s="407"/>
      <c r="G410" s="408"/>
      <c r="H410" s="133">
        <v>35</v>
      </c>
      <c r="I410" s="240">
        <v>11</v>
      </c>
      <c r="J410" s="136">
        <v>24</v>
      </c>
      <c r="K410" s="241"/>
      <c r="L410" s="241"/>
    </row>
    <row r="411" spans="1:12" ht="13.5" customHeight="1">
      <c r="A411" s="131">
        <v>405</v>
      </c>
      <c r="B411" s="395" t="s">
        <v>360</v>
      </c>
      <c r="C411" s="396"/>
      <c r="D411" s="132" t="s">
        <v>689</v>
      </c>
      <c r="E411" s="406">
        <v>46128</v>
      </c>
      <c r="F411" s="407"/>
      <c r="G411" s="408"/>
      <c r="H411" s="133">
        <v>14</v>
      </c>
      <c r="I411" s="240">
        <v>6</v>
      </c>
      <c r="J411" s="136">
        <v>8</v>
      </c>
      <c r="K411" s="241"/>
      <c r="L411" s="241"/>
    </row>
    <row r="412" spans="1:12" ht="15.75" customHeight="1">
      <c r="A412" s="131">
        <v>406</v>
      </c>
      <c r="B412" s="395" t="s">
        <v>368</v>
      </c>
      <c r="C412" s="396"/>
      <c r="D412" s="132" t="s">
        <v>686</v>
      </c>
      <c r="E412" s="406">
        <v>46128</v>
      </c>
      <c r="F412" s="407"/>
      <c r="G412" s="408"/>
      <c r="H412" s="133">
        <v>1</v>
      </c>
      <c r="I412" s="240">
        <v>1</v>
      </c>
      <c r="J412" s="136">
        <v>0</v>
      </c>
      <c r="K412" s="241"/>
      <c r="L412" s="241"/>
    </row>
    <row r="413" spans="1:12" ht="25.5" customHeight="1">
      <c r="A413" s="131">
        <v>407</v>
      </c>
      <c r="B413" s="395" t="s">
        <v>370</v>
      </c>
      <c r="C413" s="396"/>
      <c r="D413" s="132" t="s">
        <v>691</v>
      </c>
      <c r="E413" s="406">
        <v>46128</v>
      </c>
      <c r="F413" s="407"/>
      <c r="G413" s="408"/>
      <c r="H413" s="133">
        <v>20</v>
      </c>
      <c r="I413" s="240">
        <v>18</v>
      </c>
      <c r="J413" s="136">
        <v>2</v>
      </c>
      <c r="K413" s="241"/>
      <c r="L413" s="241"/>
    </row>
    <row r="414" spans="1:12" ht="15.75" customHeight="1">
      <c r="A414" s="131">
        <v>408</v>
      </c>
      <c r="B414" s="395" t="s">
        <v>664</v>
      </c>
      <c r="C414" s="396"/>
      <c r="D414" s="132" t="s">
        <v>692</v>
      </c>
      <c r="E414" s="406">
        <v>46128</v>
      </c>
      <c r="F414" s="407"/>
      <c r="G414" s="408"/>
      <c r="H414" s="133">
        <v>15</v>
      </c>
      <c r="I414" s="240">
        <v>9</v>
      </c>
      <c r="J414" s="136">
        <v>6</v>
      </c>
      <c r="K414" s="241"/>
      <c r="L414" s="241"/>
    </row>
    <row r="415" spans="1:12" ht="25.5" customHeight="1">
      <c r="A415" s="131">
        <v>409</v>
      </c>
      <c r="B415" s="395" t="s">
        <v>419</v>
      </c>
      <c r="C415" s="396"/>
      <c r="D415" s="132" t="s">
        <v>688</v>
      </c>
      <c r="E415" s="406">
        <v>46128</v>
      </c>
      <c r="F415" s="407"/>
      <c r="G415" s="408"/>
      <c r="H415" s="133">
        <v>2</v>
      </c>
      <c r="I415" s="240">
        <v>0</v>
      </c>
      <c r="J415" s="136">
        <v>2</v>
      </c>
      <c r="K415" s="241"/>
      <c r="L415" s="241"/>
    </row>
    <row r="416" spans="1:12" ht="26.25" customHeight="1">
      <c r="A416" s="131">
        <v>410</v>
      </c>
      <c r="B416" s="395" t="s">
        <v>419</v>
      </c>
      <c r="C416" s="396"/>
      <c r="D416" s="132" t="s">
        <v>693</v>
      </c>
      <c r="E416" s="406">
        <v>46128</v>
      </c>
      <c r="F416" s="407"/>
      <c r="G416" s="408"/>
      <c r="H416" s="133">
        <v>30</v>
      </c>
      <c r="I416" s="240">
        <v>9</v>
      </c>
      <c r="J416" s="136">
        <v>21</v>
      </c>
      <c r="K416" s="241"/>
      <c r="L416" s="241"/>
    </row>
    <row r="417" spans="1:12" ht="16.5" customHeight="1">
      <c r="A417" s="131">
        <v>411</v>
      </c>
      <c r="B417" s="395" t="s">
        <v>360</v>
      </c>
      <c r="C417" s="396"/>
      <c r="D417" s="132" t="s">
        <v>689</v>
      </c>
      <c r="E417" s="406">
        <v>46129</v>
      </c>
      <c r="F417" s="407"/>
      <c r="G417" s="408"/>
      <c r="H417" s="133">
        <v>11</v>
      </c>
      <c r="I417" s="240">
        <v>5</v>
      </c>
      <c r="J417" s="136">
        <v>6</v>
      </c>
      <c r="K417" s="241"/>
      <c r="L417" s="241"/>
    </row>
    <row r="418" spans="1:12" ht="16.5" customHeight="1">
      <c r="A418" s="131">
        <v>412</v>
      </c>
      <c r="B418" s="395" t="s">
        <v>360</v>
      </c>
      <c r="C418" s="396"/>
      <c r="D418" s="132" t="s">
        <v>672</v>
      </c>
      <c r="E418" s="406">
        <v>46129</v>
      </c>
      <c r="F418" s="407"/>
      <c r="G418" s="408"/>
      <c r="H418" s="133">
        <v>1</v>
      </c>
      <c r="I418" s="240">
        <v>1</v>
      </c>
      <c r="J418" s="136">
        <v>0</v>
      </c>
      <c r="K418" s="241"/>
      <c r="L418" s="241"/>
    </row>
    <row r="419" spans="1:12" ht="24" customHeight="1">
      <c r="A419" s="131">
        <v>413</v>
      </c>
      <c r="B419" s="395" t="s">
        <v>370</v>
      </c>
      <c r="C419" s="396"/>
      <c r="D419" s="132" t="s">
        <v>691</v>
      </c>
      <c r="E419" s="406">
        <v>46129</v>
      </c>
      <c r="F419" s="407"/>
      <c r="G419" s="408"/>
      <c r="H419" s="133">
        <v>2</v>
      </c>
      <c r="I419" s="240">
        <v>1</v>
      </c>
      <c r="J419" s="136">
        <v>1</v>
      </c>
      <c r="K419" s="241"/>
      <c r="L419" s="241"/>
    </row>
    <row r="420" spans="1:12" ht="17.25" customHeight="1">
      <c r="A420" s="131">
        <v>414</v>
      </c>
      <c r="B420" s="395" t="s">
        <v>664</v>
      </c>
      <c r="C420" s="396"/>
      <c r="D420" s="132" t="s">
        <v>692</v>
      </c>
      <c r="E420" s="406">
        <v>46129</v>
      </c>
      <c r="F420" s="407"/>
      <c r="G420" s="408"/>
      <c r="H420" s="133">
        <v>11</v>
      </c>
      <c r="I420" s="240">
        <v>3</v>
      </c>
      <c r="J420" s="136">
        <v>8</v>
      </c>
      <c r="K420" s="241"/>
      <c r="L420" s="241"/>
    </row>
    <row r="421" spans="1:12" ht="12.75" customHeight="1">
      <c r="A421" s="131">
        <v>415</v>
      </c>
      <c r="B421" s="395" t="s">
        <v>433</v>
      </c>
      <c r="C421" s="396"/>
      <c r="D421" s="132" t="s">
        <v>683</v>
      </c>
      <c r="E421" s="406">
        <v>46129</v>
      </c>
      <c r="F421" s="407"/>
      <c r="G421" s="408"/>
      <c r="H421" s="133">
        <v>1</v>
      </c>
      <c r="I421" s="240">
        <v>1</v>
      </c>
      <c r="J421" s="136">
        <v>0</v>
      </c>
      <c r="K421" s="241"/>
      <c r="L421" s="241"/>
    </row>
    <row r="422" spans="1:12" ht="15.75" customHeight="1">
      <c r="A422" s="131">
        <v>416</v>
      </c>
      <c r="B422" s="395" t="s">
        <v>451</v>
      </c>
      <c r="C422" s="396"/>
      <c r="D422" s="132" t="s">
        <v>694</v>
      </c>
      <c r="E422" s="406">
        <v>46129</v>
      </c>
      <c r="F422" s="407"/>
      <c r="G422" s="408"/>
      <c r="H422" s="133">
        <v>25</v>
      </c>
      <c r="I422" s="240">
        <v>7</v>
      </c>
      <c r="J422" s="136">
        <v>18</v>
      </c>
      <c r="K422" s="241"/>
      <c r="L422" s="241"/>
    </row>
    <row r="423" spans="1:12" ht="15" customHeight="1">
      <c r="A423" s="131">
        <v>417</v>
      </c>
      <c r="B423" s="395" t="s">
        <v>433</v>
      </c>
      <c r="C423" s="396"/>
      <c r="D423" s="132" t="s">
        <v>683</v>
      </c>
      <c r="E423" s="406">
        <v>46130</v>
      </c>
      <c r="F423" s="407"/>
      <c r="G423" s="408"/>
      <c r="H423" s="133">
        <v>1</v>
      </c>
      <c r="I423" s="240">
        <v>0</v>
      </c>
      <c r="J423" s="136">
        <v>1</v>
      </c>
      <c r="K423" s="241"/>
      <c r="L423" s="241"/>
    </row>
    <row r="424" spans="1:12" ht="12.75" customHeight="1">
      <c r="A424" s="131">
        <v>418</v>
      </c>
      <c r="B424" s="395" t="s">
        <v>664</v>
      </c>
      <c r="C424" s="396"/>
      <c r="D424" s="132" t="s">
        <v>692</v>
      </c>
      <c r="E424" s="406">
        <v>46132</v>
      </c>
      <c r="F424" s="407"/>
      <c r="G424" s="408"/>
      <c r="H424" s="133">
        <v>4</v>
      </c>
      <c r="I424" s="240">
        <v>1</v>
      </c>
      <c r="J424" s="136">
        <v>3</v>
      </c>
      <c r="K424" s="241"/>
      <c r="L424" s="241"/>
    </row>
    <row r="425" spans="1:12" ht="12" customHeight="1">
      <c r="A425" s="131">
        <v>419</v>
      </c>
      <c r="B425" s="395" t="s">
        <v>411</v>
      </c>
      <c r="C425" s="396"/>
      <c r="D425" s="132" t="s">
        <v>695</v>
      </c>
      <c r="E425" s="406">
        <v>46132</v>
      </c>
      <c r="F425" s="407"/>
      <c r="G425" s="408"/>
      <c r="H425" s="133">
        <v>34</v>
      </c>
      <c r="I425" s="240">
        <v>3</v>
      </c>
      <c r="J425" s="136">
        <v>31</v>
      </c>
      <c r="K425" s="241"/>
      <c r="L425" s="241"/>
    </row>
    <row r="426" spans="1:12" ht="24.75" customHeight="1">
      <c r="A426" s="131">
        <v>420</v>
      </c>
      <c r="B426" s="395" t="s">
        <v>419</v>
      </c>
      <c r="C426" s="396"/>
      <c r="D426" s="132" t="s">
        <v>688</v>
      </c>
      <c r="E426" s="406">
        <v>46132</v>
      </c>
      <c r="F426" s="407"/>
      <c r="G426" s="408"/>
      <c r="H426" s="133">
        <v>1</v>
      </c>
      <c r="I426" s="240">
        <v>1</v>
      </c>
      <c r="J426" s="136">
        <v>0</v>
      </c>
      <c r="K426" s="241"/>
      <c r="L426" s="241"/>
    </row>
    <row r="427" spans="1:12" ht="12" customHeight="1">
      <c r="A427" s="131">
        <v>421</v>
      </c>
      <c r="B427" s="395" t="s">
        <v>425</v>
      </c>
      <c r="C427" s="396"/>
      <c r="D427" s="132" t="s">
        <v>696</v>
      </c>
      <c r="E427" s="406">
        <v>46132</v>
      </c>
      <c r="F427" s="407"/>
      <c r="G427" s="408"/>
      <c r="H427" s="133">
        <v>16</v>
      </c>
      <c r="I427" s="240">
        <v>7</v>
      </c>
      <c r="J427" s="136">
        <v>9</v>
      </c>
      <c r="K427" s="241"/>
      <c r="L427" s="241"/>
    </row>
    <row r="428" spans="1:12" ht="24.75" customHeight="1">
      <c r="A428" s="131">
        <v>422</v>
      </c>
      <c r="B428" s="395" t="s">
        <v>442</v>
      </c>
      <c r="C428" s="396"/>
      <c r="D428" s="132" t="s">
        <v>697</v>
      </c>
      <c r="E428" s="406">
        <v>46132</v>
      </c>
      <c r="F428" s="407"/>
      <c r="G428" s="408"/>
      <c r="H428" s="133">
        <v>12</v>
      </c>
      <c r="I428" s="240">
        <v>6</v>
      </c>
      <c r="J428" s="136">
        <v>6</v>
      </c>
      <c r="K428" s="241"/>
      <c r="L428" s="241"/>
    </row>
    <row r="429" spans="1:12" ht="14.25" customHeight="1">
      <c r="A429" s="131">
        <v>423</v>
      </c>
      <c r="B429" s="395" t="s">
        <v>360</v>
      </c>
      <c r="C429" s="396"/>
      <c r="D429" s="132" t="s">
        <v>698</v>
      </c>
      <c r="E429" s="406">
        <v>46133</v>
      </c>
      <c r="F429" s="407"/>
      <c r="G429" s="408"/>
      <c r="H429" s="133">
        <v>5</v>
      </c>
      <c r="I429" s="240">
        <v>4</v>
      </c>
      <c r="J429" s="136">
        <v>1</v>
      </c>
      <c r="K429" s="241"/>
      <c r="L429" s="241"/>
    </row>
    <row r="430" spans="1:12" ht="14.25" customHeight="1">
      <c r="A430" s="131">
        <v>424</v>
      </c>
      <c r="B430" s="395" t="s">
        <v>411</v>
      </c>
      <c r="C430" s="396"/>
      <c r="D430" s="132" t="s">
        <v>674</v>
      </c>
      <c r="E430" s="406">
        <v>46133</v>
      </c>
      <c r="F430" s="407"/>
      <c r="G430" s="408"/>
      <c r="H430" s="133">
        <v>10</v>
      </c>
      <c r="I430" s="240">
        <v>3</v>
      </c>
      <c r="J430" s="136">
        <v>7</v>
      </c>
      <c r="K430" s="241"/>
      <c r="L430" s="241"/>
    </row>
    <row r="431" spans="1:12" ht="14.25" customHeight="1">
      <c r="A431" s="131">
        <v>425</v>
      </c>
      <c r="B431" s="395" t="s">
        <v>425</v>
      </c>
      <c r="C431" s="396"/>
      <c r="D431" s="132" t="s">
        <v>696</v>
      </c>
      <c r="E431" s="406">
        <v>46133</v>
      </c>
      <c r="F431" s="407"/>
      <c r="G431" s="408"/>
      <c r="H431" s="133">
        <v>20</v>
      </c>
      <c r="I431" s="240">
        <v>6</v>
      </c>
      <c r="J431" s="136">
        <v>14</v>
      </c>
      <c r="K431" s="241"/>
      <c r="L431" s="241"/>
    </row>
    <row r="432" spans="1:12" ht="26.25" customHeight="1">
      <c r="A432" s="131">
        <v>426</v>
      </c>
      <c r="B432" s="395" t="s">
        <v>442</v>
      </c>
      <c r="C432" s="396"/>
      <c r="D432" s="132" t="s">
        <v>697</v>
      </c>
      <c r="E432" s="406">
        <v>46133</v>
      </c>
      <c r="F432" s="407"/>
      <c r="G432" s="408"/>
      <c r="H432" s="133">
        <v>1</v>
      </c>
      <c r="I432" s="240">
        <v>1</v>
      </c>
      <c r="J432" s="136">
        <v>0</v>
      </c>
      <c r="K432" s="241"/>
      <c r="L432" s="241"/>
    </row>
    <row r="433" spans="1:12" ht="26.25" customHeight="1">
      <c r="A433" s="131">
        <v>427</v>
      </c>
      <c r="B433" s="395" t="s">
        <v>370</v>
      </c>
      <c r="C433" s="396"/>
      <c r="D433" s="132" t="s">
        <v>699</v>
      </c>
      <c r="E433" s="406">
        <v>46134</v>
      </c>
      <c r="F433" s="407"/>
      <c r="G433" s="408"/>
      <c r="H433" s="133">
        <v>6</v>
      </c>
      <c r="I433" s="240">
        <v>0</v>
      </c>
      <c r="J433" s="136">
        <v>6</v>
      </c>
      <c r="K433" s="241"/>
      <c r="L433" s="241"/>
    </row>
    <row r="434" spans="1:12" ht="24.75" customHeight="1">
      <c r="A434" s="131">
        <v>428</v>
      </c>
      <c r="B434" s="395" t="s">
        <v>370</v>
      </c>
      <c r="C434" s="396"/>
      <c r="D434" s="132" t="s">
        <v>673</v>
      </c>
      <c r="E434" s="406">
        <v>46134</v>
      </c>
      <c r="F434" s="407"/>
      <c r="G434" s="408"/>
      <c r="H434" s="133">
        <v>15</v>
      </c>
      <c r="I434" s="240">
        <v>5</v>
      </c>
      <c r="J434" s="136">
        <v>10</v>
      </c>
      <c r="K434" s="241"/>
      <c r="L434" s="241"/>
    </row>
    <row r="435" spans="1:12" ht="24.75" customHeight="1">
      <c r="A435" s="131">
        <v>429</v>
      </c>
      <c r="B435" s="395" t="s">
        <v>700</v>
      </c>
      <c r="C435" s="396"/>
      <c r="D435" s="132" t="s">
        <v>701</v>
      </c>
      <c r="E435" s="406">
        <v>46134</v>
      </c>
      <c r="F435" s="407"/>
      <c r="G435" s="408"/>
      <c r="H435" s="133">
        <v>4</v>
      </c>
      <c r="I435" s="240">
        <v>0</v>
      </c>
      <c r="J435" s="136">
        <v>4</v>
      </c>
      <c r="K435" s="241"/>
      <c r="L435" s="241"/>
    </row>
    <row r="436" spans="1:12" ht="24" customHeight="1">
      <c r="A436" s="131">
        <v>430</v>
      </c>
      <c r="B436" s="395" t="s">
        <v>380</v>
      </c>
      <c r="C436" s="396"/>
      <c r="D436" s="132" t="s">
        <v>702</v>
      </c>
      <c r="E436" s="406">
        <v>46134</v>
      </c>
      <c r="F436" s="407"/>
      <c r="G436" s="408"/>
      <c r="H436" s="133">
        <v>9</v>
      </c>
      <c r="I436" s="240">
        <v>3</v>
      </c>
      <c r="J436" s="136">
        <v>6</v>
      </c>
      <c r="K436" s="241"/>
      <c r="L436" s="241"/>
    </row>
    <row r="437" spans="1:12" ht="13.5" customHeight="1">
      <c r="A437" s="131">
        <v>431</v>
      </c>
      <c r="B437" s="395" t="s">
        <v>393</v>
      </c>
      <c r="C437" s="396"/>
      <c r="D437" s="132" t="s">
        <v>703</v>
      </c>
      <c r="E437" s="406">
        <v>46134</v>
      </c>
      <c r="F437" s="407"/>
      <c r="G437" s="408"/>
      <c r="H437" s="133">
        <v>6</v>
      </c>
      <c r="I437" s="240">
        <v>2</v>
      </c>
      <c r="J437" s="136">
        <v>4</v>
      </c>
      <c r="K437" s="241"/>
      <c r="L437" s="241"/>
    </row>
    <row r="438" spans="1:12" ht="17.25" customHeight="1">
      <c r="A438" s="131">
        <v>432</v>
      </c>
      <c r="B438" s="395" t="s">
        <v>407</v>
      </c>
      <c r="C438" s="396"/>
      <c r="D438" s="132" t="s">
        <v>704</v>
      </c>
      <c r="E438" s="406">
        <v>46134</v>
      </c>
      <c r="F438" s="407"/>
      <c r="G438" s="408"/>
      <c r="H438" s="133">
        <v>26</v>
      </c>
      <c r="I438" s="240">
        <v>10</v>
      </c>
      <c r="J438" s="136">
        <v>16</v>
      </c>
      <c r="K438" s="241"/>
      <c r="L438" s="241"/>
    </row>
    <row r="439" spans="1:12" ht="14.25" customHeight="1">
      <c r="A439" s="131">
        <v>433</v>
      </c>
      <c r="B439" s="395" t="s">
        <v>411</v>
      </c>
      <c r="C439" s="396"/>
      <c r="D439" s="132" t="s">
        <v>674</v>
      </c>
      <c r="E439" s="406">
        <v>46134</v>
      </c>
      <c r="F439" s="407"/>
      <c r="G439" s="408"/>
      <c r="H439" s="133">
        <v>1</v>
      </c>
      <c r="I439" s="240">
        <v>1</v>
      </c>
      <c r="J439" s="136">
        <v>0</v>
      </c>
      <c r="K439" s="241"/>
      <c r="L439" s="241"/>
    </row>
    <row r="440" spans="1:12" ht="27.75" customHeight="1">
      <c r="A440" s="131">
        <v>434</v>
      </c>
      <c r="B440" s="395" t="s">
        <v>419</v>
      </c>
      <c r="C440" s="396"/>
      <c r="D440" s="132" t="s">
        <v>693</v>
      </c>
      <c r="E440" s="406">
        <v>46134</v>
      </c>
      <c r="F440" s="407"/>
      <c r="G440" s="408"/>
      <c r="H440" s="133">
        <v>5</v>
      </c>
      <c r="I440" s="240">
        <v>1</v>
      </c>
      <c r="J440" s="136">
        <v>4</v>
      </c>
      <c r="K440" s="241"/>
      <c r="L440" s="241"/>
    </row>
    <row r="441" spans="1:12" ht="15.75" customHeight="1">
      <c r="A441" s="131">
        <v>435</v>
      </c>
      <c r="B441" s="395" t="s">
        <v>422</v>
      </c>
      <c r="C441" s="396"/>
      <c r="D441" s="132" t="s">
        <v>705</v>
      </c>
      <c r="E441" s="406">
        <v>46134</v>
      </c>
      <c r="F441" s="407"/>
      <c r="G441" s="408"/>
      <c r="H441" s="133">
        <v>17</v>
      </c>
      <c r="I441" s="240">
        <v>11</v>
      </c>
      <c r="J441" s="136">
        <v>6</v>
      </c>
      <c r="K441" s="241"/>
      <c r="L441" s="241"/>
    </row>
    <row r="442" spans="1:12" ht="14.25" customHeight="1">
      <c r="A442" s="131">
        <v>436</v>
      </c>
      <c r="B442" s="395" t="s">
        <v>433</v>
      </c>
      <c r="C442" s="396"/>
      <c r="D442" s="132" t="s">
        <v>706</v>
      </c>
      <c r="E442" s="406">
        <v>46134</v>
      </c>
      <c r="F442" s="407"/>
      <c r="G442" s="408"/>
      <c r="H442" s="133">
        <v>27</v>
      </c>
      <c r="I442" s="240">
        <v>18</v>
      </c>
      <c r="J442" s="136">
        <v>9</v>
      </c>
      <c r="K442" s="241"/>
      <c r="L442" s="241"/>
    </row>
    <row r="443" spans="1:12" ht="24.75" customHeight="1">
      <c r="A443" s="131">
        <v>437</v>
      </c>
      <c r="B443" s="395" t="s">
        <v>442</v>
      </c>
      <c r="C443" s="396"/>
      <c r="D443" s="132" t="s">
        <v>697</v>
      </c>
      <c r="E443" s="406">
        <v>46134</v>
      </c>
      <c r="F443" s="407"/>
      <c r="G443" s="408"/>
      <c r="H443" s="133">
        <v>1</v>
      </c>
      <c r="I443" s="240">
        <v>1</v>
      </c>
      <c r="J443" s="136">
        <v>0</v>
      </c>
      <c r="K443" s="241"/>
      <c r="L443" s="241"/>
    </row>
    <row r="444" spans="1:12" ht="24.75" customHeight="1">
      <c r="A444" s="131">
        <v>438</v>
      </c>
      <c r="B444" s="395" t="s">
        <v>370</v>
      </c>
      <c r="C444" s="396"/>
      <c r="D444" s="132" t="s">
        <v>699</v>
      </c>
      <c r="E444" s="406">
        <v>46135</v>
      </c>
      <c r="F444" s="407"/>
      <c r="G444" s="408"/>
      <c r="H444" s="133">
        <v>4</v>
      </c>
      <c r="I444" s="240">
        <v>3</v>
      </c>
      <c r="J444" s="136">
        <v>1</v>
      </c>
      <c r="K444" s="241"/>
      <c r="L444" s="241"/>
    </row>
    <row r="445" spans="1:12" ht="25.5" customHeight="1">
      <c r="A445" s="131">
        <v>439</v>
      </c>
      <c r="B445" s="395" t="s">
        <v>370</v>
      </c>
      <c r="C445" s="396"/>
      <c r="D445" s="132" t="s">
        <v>673</v>
      </c>
      <c r="E445" s="406">
        <v>46135</v>
      </c>
      <c r="F445" s="407"/>
      <c r="G445" s="408"/>
      <c r="H445" s="133">
        <v>17</v>
      </c>
      <c r="I445" s="240">
        <v>5</v>
      </c>
      <c r="J445" s="136">
        <v>12</v>
      </c>
      <c r="K445" s="241"/>
      <c r="L445" s="241"/>
    </row>
    <row r="446" spans="1:12" ht="26.25" customHeight="1">
      <c r="A446" s="131">
        <v>440</v>
      </c>
      <c r="B446" s="395" t="s">
        <v>380</v>
      </c>
      <c r="C446" s="396"/>
      <c r="D446" s="132" t="s">
        <v>702</v>
      </c>
      <c r="E446" s="406">
        <v>46135</v>
      </c>
      <c r="F446" s="407"/>
      <c r="G446" s="408"/>
      <c r="H446" s="133">
        <v>2</v>
      </c>
      <c r="I446" s="240">
        <v>0</v>
      </c>
      <c r="J446" s="136">
        <v>2</v>
      </c>
      <c r="K446" s="241"/>
      <c r="L446" s="241"/>
    </row>
    <row r="447" spans="1:12" ht="27" customHeight="1">
      <c r="A447" s="131">
        <v>441</v>
      </c>
      <c r="B447" s="395" t="s">
        <v>442</v>
      </c>
      <c r="C447" s="396"/>
      <c r="D447" s="132" t="s">
        <v>697</v>
      </c>
      <c r="E447" s="406">
        <v>46135</v>
      </c>
      <c r="F447" s="407"/>
      <c r="G447" s="408"/>
      <c r="H447" s="133">
        <v>5</v>
      </c>
      <c r="I447" s="240">
        <v>3</v>
      </c>
      <c r="J447" s="136">
        <v>2</v>
      </c>
      <c r="K447" s="241"/>
      <c r="L447" s="241"/>
    </row>
    <row r="448" spans="1:12" ht="16.5" customHeight="1">
      <c r="A448" s="131">
        <v>442</v>
      </c>
      <c r="B448" s="395" t="s">
        <v>360</v>
      </c>
      <c r="C448" s="396"/>
      <c r="D448" s="132" t="s">
        <v>698</v>
      </c>
      <c r="E448" s="406">
        <v>46136</v>
      </c>
      <c r="F448" s="407"/>
      <c r="G448" s="408"/>
      <c r="H448" s="133">
        <v>10</v>
      </c>
      <c r="I448" s="240">
        <v>5</v>
      </c>
      <c r="J448" s="136">
        <v>5</v>
      </c>
      <c r="K448" s="241"/>
      <c r="L448" s="241"/>
    </row>
    <row r="449" spans="1:12" ht="16.5" customHeight="1">
      <c r="A449" s="131">
        <v>443</v>
      </c>
      <c r="B449" s="395" t="s">
        <v>393</v>
      </c>
      <c r="C449" s="396"/>
      <c r="D449" s="132" t="s">
        <v>703</v>
      </c>
      <c r="E449" s="406">
        <v>46136</v>
      </c>
      <c r="F449" s="407"/>
      <c r="G449" s="408"/>
      <c r="H449" s="133">
        <v>2</v>
      </c>
      <c r="I449" s="240">
        <v>2</v>
      </c>
      <c r="J449" s="136">
        <v>0</v>
      </c>
      <c r="K449" s="241"/>
      <c r="L449" s="241"/>
    </row>
    <row r="450" spans="1:12" ht="15.75" customHeight="1">
      <c r="A450" s="131">
        <v>444</v>
      </c>
      <c r="B450" s="395" t="s">
        <v>407</v>
      </c>
      <c r="C450" s="396"/>
      <c r="D450" s="132" t="s">
        <v>707</v>
      </c>
      <c r="E450" s="406">
        <v>46136</v>
      </c>
      <c r="F450" s="407"/>
      <c r="G450" s="408"/>
      <c r="H450" s="133">
        <v>13</v>
      </c>
      <c r="I450" s="240">
        <v>5</v>
      </c>
      <c r="J450" s="136">
        <v>8</v>
      </c>
      <c r="K450" s="241"/>
      <c r="L450" s="241"/>
    </row>
    <row r="451" spans="1:12" ht="27.75" customHeight="1">
      <c r="A451" s="131">
        <v>445</v>
      </c>
      <c r="B451" s="395" t="s">
        <v>370</v>
      </c>
      <c r="C451" s="396"/>
      <c r="D451" s="132" t="s">
        <v>699</v>
      </c>
      <c r="E451" s="406">
        <v>46139</v>
      </c>
      <c r="F451" s="407"/>
      <c r="G451" s="408"/>
      <c r="H451" s="133">
        <v>17</v>
      </c>
      <c r="I451" s="240">
        <v>9</v>
      </c>
      <c r="J451" s="136">
        <v>8</v>
      </c>
      <c r="K451" s="241"/>
      <c r="L451" s="241"/>
    </row>
    <row r="452" spans="1:12" ht="25.5" customHeight="1">
      <c r="A452" s="131">
        <v>446</v>
      </c>
      <c r="B452" s="395" t="s">
        <v>370</v>
      </c>
      <c r="C452" s="396"/>
      <c r="D452" s="132" t="s">
        <v>708</v>
      </c>
      <c r="E452" s="406">
        <v>46139</v>
      </c>
      <c r="F452" s="407"/>
      <c r="G452" s="408"/>
      <c r="H452" s="133">
        <v>30</v>
      </c>
      <c r="I452" s="240">
        <v>21</v>
      </c>
      <c r="J452" s="136">
        <v>9</v>
      </c>
      <c r="K452" s="241"/>
      <c r="L452" s="241"/>
    </row>
    <row r="453" spans="1:12" ht="25.5" customHeight="1">
      <c r="A453" s="131">
        <v>447</v>
      </c>
      <c r="B453" s="395" t="s">
        <v>700</v>
      </c>
      <c r="C453" s="396"/>
      <c r="D453" s="132" t="s">
        <v>701</v>
      </c>
      <c r="E453" s="406">
        <v>46139</v>
      </c>
      <c r="F453" s="407"/>
      <c r="G453" s="408"/>
      <c r="H453" s="133">
        <v>1</v>
      </c>
      <c r="I453" s="240">
        <v>0</v>
      </c>
      <c r="J453" s="136">
        <v>1</v>
      </c>
      <c r="K453" s="241"/>
      <c r="L453" s="241"/>
    </row>
    <row r="454" spans="1:12" ht="18.75" customHeight="1">
      <c r="A454" s="131">
        <v>448</v>
      </c>
      <c r="B454" s="395" t="s">
        <v>407</v>
      </c>
      <c r="C454" s="396"/>
      <c r="D454" s="132" t="s">
        <v>707</v>
      </c>
      <c r="E454" s="406">
        <v>46139</v>
      </c>
      <c r="F454" s="407"/>
      <c r="G454" s="408"/>
      <c r="H454" s="133">
        <v>4</v>
      </c>
      <c r="I454" s="240">
        <v>3</v>
      </c>
      <c r="J454" s="136">
        <v>1</v>
      </c>
      <c r="K454" s="241"/>
      <c r="L454" s="241"/>
    </row>
    <row r="455" spans="1:12" ht="26.25" customHeight="1">
      <c r="A455" s="131">
        <v>449</v>
      </c>
      <c r="B455" s="395" t="s">
        <v>380</v>
      </c>
      <c r="C455" s="396"/>
      <c r="D455" s="132" t="s">
        <v>702</v>
      </c>
      <c r="E455" s="406">
        <v>46140</v>
      </c>
      <c r="F455" s="407"/>
      <c r="G455" s="408"/>
      <c r="H455" s="133">
        <v>1</v>
      </c>
      <c r="I455" s="240">
        <v>0</v>
      </c>
      <c r="J455" s="136">
        <v>1</v>
      </c>
      <c r="K455" s="241"/>
      <c r="L455" s="241"/>
    </row>
    <row r="456" spans="1:12" ht="17.25" customHeight="1">
      <c r="A456" s="131">
        <v>450</v>
      </c>
      <c r="B456" s="395" t="s">
        <v>385</v>
      </c>
      <c r="C456" s="396"/>
      <c r="D456" s="132" t="s">
        <v>709</v>
      </c>
      <c r="E456" s="406">
        <v>46140</v>
      </c>
      <c r="F456" s="407"/>
      <c r="G456" s="408"/>
      <c r="H456" s="133">
        <v>6</v>
      </c>
      <c r="I456" s="240">
        <v>1</v>
      </c>
      <c r="J456" s="136">
        <v>5</v>
      </c>
      <c r="K456" s="241"/>
      <c r="L456" s="241"/>
    </row>
    <row r="457" spans="1:12" ht="15.75" customHeight="1">
      <c r="A457" s="131">
        <v>451</v>
      </c>
      <c r="B457" s="395" t="s">
        <v>422</v>
      </c>
      <c r="C457" s="396"/>
      <c r="D457" s="132" t="s">
        <v>705</v>
      </c>
      <c r="E457" s="406">
        <v>46140</v>
      </c>
      <c r="F457" s="407"/>
      <c r="G457" s="408"/>
      <c r="H457" s="133">
        <v>4</v>
      </c>
      <c r="I457" s="240">
        <v>3</v>
      </c>
      <c r="J457" s="136">
        <v>1</v>
      </c>
      <c r="K457" s="241"/>
      <c r="L457" s="241"/>
    </row>
    <row r="458" spans="1:12" ht="15.75" customHeight="1">
      <c r="A458" s="131">
        <v>452</v>
      </c>
      <c r="B458" s="395" t="s">
        <v>451</v>
      </c>
      <c r="C458" s="396"/>
      <c r="D458" s="132" t="s">
        <v>710</v>
      </c>
      <c r="E458" s="406">
        <v>46140</v>
      </c>
      <c r="F458" s="407"/>
      <c r="G458" s="408"/>
      <c r="H458" s="133">
        <v>9</v>
      </c>
      <c r="I458" s="240">
        <v>3</v>
      </c>
      <c r="J458" s="136">
        <v>6</v>
      </c>
      <c r="K458" s="241"/>
      <c r="L458" s="241"/>
    </row>
    <row r="459" spans="1:12" ht="13.5" customHeight="1">
      <c r="A459" s="131">
        <v>453</v>
      </c>
      <c r="B459" s="395" t="s">
        <v>462</v>
      </c>
      <c r="C459" s="396"/>
      <c r="D459" s="132" t="s">
        <v>711</v>
      </c>
      <c r="E459" s="406">
        <v>46140</v>
      </c>
      <c r="F459" s="407"/>
      <c r="G459" s="408"/>
      <c r="H459" s="133">
        <v>28</v>
      </c>
      <c r="I459" s="240">
        <v>8</v>
      </c>
      <c r="J459" s="136">
        <v>20</v>
      </c>
      <c r="K459" s="241"/>
      <c r="L459" s="241"/>
    </row>
    <row r="460" spans="1:12" ht="15.75" customHeight="1">
      <c r="A460" s="131">
        <v>454</v>
      </c>
      <c r="B460" s="395" t="s">
        <v>385</v>
      </c>
      <c r="C460" s="396"/>
      <c r="D460" s="132" t="s">
        <v>709</v>
      </c>
      <c r="E460" s="406">
        <v>46141</v>
      </c>
      <c r="F460" s="407"/>
      <c r="G460" s="408"/>
      <c r="H460" s="133">
        <v>4</v>
      </c>
      <c r="I460" s="240">
        <v>1</v>
      </c>
      <c r="J460" s="136">
        <v>3</v>
      </c>
      <c r="K460" s="241"/>
      <c r="L460" s="241"/>
    </row>
    <row r="461" spans="1:12" ht="14.25" customHeight="1">
      <c r="A461" s="131">
        <v>455</v>
      </c>
      <c r="B461" s="395" t="s">
        <v>407</v>
      </c>
      <c r="C461" s="396"/>
      <c r="D461" s="132" t="s">
        <v>704</v>
      </c>
      <c r="E461" s="406">
        <v>46141</v>
      </c>
      <c r="F461" s="407"/>
      <c r="G461" s="408"/>
      <c r="H461" s="133">
        <v>7</v>
      </c>
      <c r="I461" s="240">
        <v>5</v>
      </c>
      <c r="J461" s="136">
        <v>2</v>
      </c>
      <c r="K461" s="241"/>
      <c r="L461" s="241"/>
    </row>
    <row r="462" spans="1:12" ht="14.25" customHeight="1">
      <c r="A462" s="131">
        <v>456</v>
      </c>
      <c r="B462" s="395" t="s">
        <v>637</v>
      </c>
      <c r="C462" s="396"/>
      <c r="D462" s="132" t="s">
        <v>671</v>
      </c>
      <c r="E462" s="406">
        <v>46141</v>
      </c>
      <c r="F462" s="407"/>
      <c r="G462" s="408"/>
      <c r="H462" s="133">
        <v>1</v>
      </c>
      <c r="I462" s="240">
        <v>0</v>
      </c>
      <c r="J462" s="136">
        <v>1</v>
      </c>
      <c r="K462" s="241"/>
      <c r="L462" s="241"/>
    </row>
    <row r="463" spans="1:12" ht="26.25" customHeight="1">
      <c r="A463" s="131">
        <v>457</v>
      </c>
      <c r="B463" s="395" t="s">
        <v>419</v>
      </c>
      <c r="C463" s="396"/>
      <c r="D463" s="132" t="s">
        <v>693</v>
      </c>
      <c r="E463" s="406">
        <v>46141</v>
      </c>
      <c r="F463" s="407"/>
      <c r="G463" s="408"/>
      <c r="H463" s="133">
        <v>1</v>
      </c>
      <c r="I463" s="240">
        <v>0</v>
      </c>
      <c r="J463" s="136">
        <v>1</v>
      </c>
      <c r="K463" s="241"/>
      <c r="L463" s="241"/>
    </row>
    <row r="464" spans="1:12" ht="13.5" customHeight="1">
      <c r="A464" s="131">
        <v>458</v>
      </c>
      <c r="B464" s="395" t="s">
        <v>422</v>
      </c>
      <c r="C464" s="396"/>
      <c r="D464" s="132" t="s">
        <v>705</v>
      </c>
      <c r="E464" s="406">
        <v>46141</v>
      </c>
      <c r="F464" s="407"/>
      <c r="G464" s="408"/>
      <c r="H464" s="133">
        <v>1</v>
      </c>
      <c r="I464" s="240">
        <v>1</v>
      </c>
      <c r="J464" s="136">
        <v>0</v>
      </c>
      <c r="K464" s="241"/>
      <c r="L464" s="241"/>
    </row>
    <row r="465" spans="1:12" ht="12.75" customHeight="1">
      <c r="A465" s="131">
        <v>459</v>
      </c>
      <c r="B465" s="395" t="s">
        <v>422</v>
      </c>
      <c r="C465" s="396"/>
      <c r="D465" s="132" t="s">
        <v>712</v>
      </c>
      <c r="E465" s="406">
        <v>46141</v>
      </c>
      <c r="F465" s="407"/>
      <c r="G465" s="408"/>
      <c r="H465" s="133">
        <v>28</v>
      </c>
      <c r="I465" s="240">
        <v>3</v>
      </c>
      <c r="J465" s="136">
        <v>25</v>
      </c>
      <c r="K465" s="241"/>
      <c r="L465" s="241"/>
    </row>
    <row r="466" spans="1:12" ht="28.5" customHeight="1">
      <c r="A466" s="131">
        <v>460</v>
      </c>
      <c r="B466" s="395" t="s">
        <v>466</v>
      </c>
      <c r="C466" s="396"/>
      <c r="D466" s="132" t="s">
        <v>713</v>
      </c>
      <c r="E466" s="406">
        <v>46141</v>
      </c>
      <c r="F466" s="407"/>
      <c r="G466" s="408"/>
      <c r="H466" s="133">
        <v>10</v>
      </c>
      <c r="I466" s="240">
        <v>3</v>
      </c>
      <c r="J466" s="136">
        <v>7</v>
      </c>
      <c r="K466" s="241"/>
      <c r="L466" s="241"/>
    </row>
    <row r="467" spans="1:12" ht="24.75" customHeight="1">
      <c r="A467" s="131">
        <v>461</v>
      </c>
      <c r="B467" s="395" t="s">
        <v>700</v>
      </c>
      <c r="C467" s="396"/>
      <c r="D467" s="132" t="s">
        <v>714</v>
      </c>
      <c r="E467" s="406">
        <v>46142</v>
      </c>
      <c r="F467" s="407"/>
      <c r="G467" s="408"/>
      <c r="H467" s="133">
        <v>10</v>
      </c>
      <c r="I467" s="240">
        <v>5</v>
      </c>
      <c r="J467" s="136">
        <v>5</v>
      </c>
      <c r="K467" s="241"/>
      <c r="L467" s="241"/>
    </row>
    <row r="468" spans="1:12" ht="25.5" customHeight="1">
      <c r="A468" s="131">
        <v>462</v>
      </c>
      <c r="B468" s="395" t="s">
        <v>380</v>
      </c>
      <c r="C468" s="396"/>
      <c r="D468" s="132" t="s">
        <v>702</v>
      </c>
      <c r="E468" s="406">
        <v>46142</v>
      </c>
      <c r="F468" s="407"/>
      <c r="G468" s="408"/>
      <c r="H468" s="133">
        <v>1</v>
      </c>
      <c r="I468" s="240">
        <v>0</v>
      </c>
      <c r="J468" s="136">
        <v>1</v>
      </c>
      <c r="K468" s="241"/>
      <c r="L468" s="241"/>
    </row>
    <row r="469" spans="1:12" ht="15.75" customHeight="1">
      <c r="A469" s="131">
        <v>463</v>
      </c>
      <c r="B469" s="395" t="s">
        <v>393</v>
      </c>
      <c r="C469" s="396"/>
      <c r="D469" s="132" t="s">
        <v>703</v>
      </c>
      <c r="E469" s="406">
        <v>46142</v>
      </c>
      <c r="F469" s="407"/>
      <c r="G469" s="408"/>
      <c r="H469" s="133">
        <v>4</v>
      </c>
      <c r="I469" s="240">
        <v>0</v>
      </c>
      <c r="J469" s="136">
        <v>4</v>
      </c>
      <c r="K469" s="241"/>
      <c r="L469" s="241"/>
    </row>
    <row r="470" spans="1:12" ht="18.75" customHeight="1">
      <c r="A470" s="131">
        <v>464</v>
      </c>
      <c r="B470" s="395" t="s">
        <v>407</v>
      </c>
      <c r="C470" s="396"/>
      <c r="D470" s="132" t="s">
        <v>715</v>
      </c>
      <c r="E470" s="406">
        <v>46142</v>
      </c>
      <c r="F470" s="407"/>
      <c r="G470" s="408"/>
      <c r="H470" s="133">
        <v>35</v>
      </c>
      <c r="I470" s="240">
        <v>7</v>
      </c>
      <c r="J470" s="136">
        <v>28</v>
      </c>
      <c r="K470" s="241"/>
      <c r="L470" s="241"/>
    </row>
    <row r="471" spans="1:12" ht="27.75" customHeight="1">
      <c r="A471" s="131">
        <v>465</v>
      </c>
      <c r="B471" s="395" t="s">
        <v>419</v>
      </c>
      <c r="C471" s="396"/>
      <c r="D471" s="132" t="s">
        <v>716</v>
      </c>
      <c r="E471" s="406">
        <v>46142</v>
      </c>
      <c r="F471" s="407"/>
      <c r="G471" s="408"/>
      <c r="H471" s="133">
        <v>8</v>
      </c>
      <c r="I471" s="240">
        <v>4</v>
      </c>
      <c r="J471" s="136">
        <v>4</v>
      </c>
      <c r="K471" s="241"/>
      <c r="L471" s="241"/>
    </row>
    <row r="472" spans="1:12" ht="18" customHeight="1">
      <c r="A472" s="131">
        <v>466</v>
      </c>
      <c r="B472" s="395" t="s">
        <v>422</v>
      </c>
      <c r="C472" s="396"/>
      <c r="D472" s="132" t="s">
        <v>705</v>
      </c>
      <c r="E472" s="406">
        <v>46142</v>
      </c>
      <c r="F472" s="407"/>
      <c r="G472" s="408"/>
      <c r="H472" s="133">
        <v>3</v>
      </c>
      <c r="I472" s="240">
        <v>3</v>
      </c>
      <c r="J472" s="136">
        <v>0</v>
      </c>
      <c r="K472" s="241"/>
      <c r="L472" s="241"/>
    </row>
    <row r="473" spans="1:12" ht="27.75" customHeight="1">
      <c r="A473" s="131">
        <v>467</v>
      </c>
      <c r="B473" s="395" t="s">
        <v>466</v>
      </c>
      <c r="C473" s="396"/>
      <c r="D473" s="132" t="s">
        <v>713</v>
      </c>
      <c r="E473" s="406">
        <v>46142</v>
      </c>
      <c r="F473" s="407"/>
      <c r="G473" s="408"/>
      <c r="H473" s="133">
        <v>4</v>
      </c>
      <c r="I473" s="240">
        <v>0</v>
      </c>
      <c r="J473" s="136">
        <v>4</v>
      </c>
      <c r="K473" s="241"/>
      <c r="L473" s="241"/>
    </row>
    <row r="474" spans="1:12" ht="22.5" customHeight="1">
      <c r="A474" s="131">
        <v>468</v>
      </c>
      <c r="B474" s="395" t="s">
        <v>370</v>
      </c>
      <c r="C474" s="396"/>
      <c r="D474" s="132" t="s">
        <v>717</v>
      </c>
      <c r="E474" s="406">
        <v>46143</v>
      </c>
      <c r="F474" s="407"/>
      <c r="G474" s="408"/>
      <c r="H474" s="133">
        <v>25</v>
      </c>
      <c r="I474" s="240">
        <v>9</v>
      </c>
      <c r="J474" s="136">
        <v>16</v>
      </c>
      <c r="K474" s="241"/>
      <c r="L474" s="241"/>
    </row>
    <row r="475" spans="1:12" ht="27" customHeight="1">
      <c r="A475" s="131">
        <v>469</v>
      </c>
      <c r="B475" s="395" t="s">
        <v>380</v>
      </c>
      <c r="C475" s="396"/>
      <c r="D475" s="132" t="s">
        <v>702</v>
      </c>
      <c r="E475" s="406">
        <v>46143</v>
      </c>
      <c r="F475" s="407"/>
      <c r="G475" s="408"/>
      <c r="H475" s="133">
        <v>5</v>
      </c>
      <c r="I475" s="240">
        <v>1</v>
      </c>
      <c r="J475" s="136">
        <v>4</v>
      </c>
      <c r="K475" s="241"/>
      <c r="L475" s="241"/>
    </row>
    <row r="476" spans="1:12" ht="27" customHeight="1">
      <c r="A476" s="131">
        <v>470</v>
      </c>
      <c r="B476" s="395" t="s">
        <v>396</v>
      </c>
      <c r="C476" s="396"/>
      <c r="D476" s="132" t="s">
        <v>718</v>
      </c>
      <c r="E476" s="406">
        <v>46143</v>
      </c>
      <c r="F476" s="407"/>
      <c r="G476" s="408"/>
      <c r="H476" s="133">
        <v>18</v>
      </c>
      <c r="I476" s="240">
        <v>8</v>
      </c>
      <c r="J476" s="136">
        <v>10</v>
      </c>
      <c r="K476" s="241"/>
      <c r="L476" s="241"/>
    </row>
    <row r="477" spans="1:12" ht="18" customHeight="1">
      <c r="A477" s="131">
        <v>471</v>
      </c>
      <c r="B477" s="395" t="s">
        <v>407</v>
      </c>
      <c r="C477" s="396"/>
      <c r="D477" s="132" t="s">
        <v>707</v>
      </c>
      <c r="E477" s="406">
        <v>46143</v>
      </c>
      <c r="F477" s="407"/>
      <c r="G477" s="408"/>
      <c r="H477" s="133">
        <v>3</v>
      </c>
      <c r="I477" s="240">
        <v>1</v>
      </c>
      <c r="J477" s="136">
        <v>2</v>
      </c>
      <c r="K477" s="241"/>
      <c r="L477" s="241"/>
    </row>
    <row r="478" spans="1:12" ht="12.75" customHeight="1">
      <c r="A478" s="131">
        <v>472</v>
      </c>
      <c r="B478" s="395" t="s">
        <v>415</v>
      </c>
      <c r="C478" s="396"/>
      <c r="D478" s="132" t="s">
        <v>719</v>
      </c>
      <c r="E478" s="406">
        <v>46143</v>
      </c>
      <c r="F478" s="407"/>
      <c r="G478" s="408"/>
      <c r="H478" s="133">
        <v>20</v>
      </c>
      <c r="I478" s="240">
        <v>7</v>
      </c>
      <c r="J478" s="136">
        <v>13</v>
      </c>
      <c r="K478" s="241"/>
      <c r="L478" s="241"/>
    </row>
    <row r="479" spans="1:12" ht="25.5" customHeight="1">
      <c r="A479" s="131">
        <v>473</v>
      </c>
      <c r="B479" s="395" t="s">
        <v>466</v>
      </c>
      <c r="C479" s="396"/>
      <c r="D479" s="132" t="s">
        <v>713</v>
      </c>
      <c r="E479" s="406">
        <v>46143</v>
      </c>
      <c r="F479" s="407"/>
      <c r="G479" s="408"/>
      <c r="H479" s="133">
        <v>1</v>
      </c>
      <c r="I479" s="240">
        <v>1</v>
      </c>
      <c r="J479" s="136">
        <v>0</v>
      </c>
      <c r="K479" s="241"/>
      <c r="L479" s="241"/>
    </row>
    <row r="480" spans="1:12" ht="26.25" customHeight="1">
      <c r="A480" s="131">
        <v>474</v>
      </c>
      <c r="B480" s="395" t="s">
        <v>700</v>
      </c>
      <c r="C480" s="396"/>
      <c r="D480" s="132" t="s">
        <v>714</v>
      </c>
      <c r="E480" s="406">
        <v>46147</v>
      </c>
      <c r="F480" s="407"/>
      <c r="G480" s="408"/>
      <c r="H480" s="133">
        <v>6</v>
      </c>
      <c r="I480" s="240">
        <v>2</v>
      </c>
      <c r="J480" s="136">
        <v>4</v>
      </c>
      <c r="K480" s="241"/>
      <c r="L480" s="241"/>
    </row>
    <row r="481" spans="1:12" ht="17.25" customHeight="1">
      <c r="A481" s="131">
        <v>475</v>
      </c>
      <c r="B481" s="395" t="s">
        <v>378</v>
      </c>
      <c r="C481" s="396"/>
      <c r="D481" s="132" t="s">
        <v>720</v>
      </c>
      <c r="E481" s="406">
        <v>46147</v>
      </c>
      <c r="F481" s="407"/>
      <c r="G481" s="408"/>
      <c r="H481" s="133">
        <v>19</v>
      </c>
      <c r="I481" s="240">
        <v>10</v>
      </c>
      <c r="J481" s="136">
        <v>9</v>
      </c>
      <c r="K481" s="241"/>
      <c r="L481" s="241"/>
    </row>
    <row r="482" spans="1:12" ht="27" customHeight="1">
      <c r="A482" s="131">
        <v>476</v>
      </c>
      <c r="B482" s="395" t="s">
        <v>380</v>
      </c>
      <c r="C482" s="396"/>
      <c r="D482" s="132" t="s">
        <v>702</v>
      </c>
      <c r="E482" s="406">
        <v>46147</v>
      </c>
      <c r="F482" s="407"/>
      <c r="G482" s="408"/>
      <c r="H482" s="133">
        <v>2</v>
      </c>
      <c r="I482" s="240">
        <v>0</v>
      </c>
      <c r="J482" s="136">
        <v>2</v>
      </c>
      <c r="K482" s="241"/>
      <c r="L482" s="241"/>
    </row>
    <row r="483" spans="1:12" ht="18" customHeight="1">
      <c r="A483" s="131">
        <v>477</v>
      </c>
      <c r="B483" s="395" t="s">
        <v>385</v>
      </c>
      <c r="C483" s="396"/>
      <c r="D483" s="132" t="s">
        <v>709</v>
      </c>
      <c r="E483" s="406">
        <v>46147</v>
      </c>
      <c r="F483" s="407"/>
      <c r="G483" s="408"/>
      <c r="H483" s="133">
        <v>5</v>
      </c>
      <c r="I483" s="240">
        <v>1</v>
      </c>
      <c r="J483" s="136">
        <v>4</v>
      </c>
      <c r="K483" s="241"/>
      <c r="L483" s="241"/>
    </row>
    <row r="484" spans="1:12" ht="25.5" customHeight="1">
      <c r="A484" s="131">
        <v>478</v>
      </c>
      <c r="B484" s="395" t="s">
        <v>396</v>
      </c>
      <c r="C484" s="396"/>
      <c r="D484" s="244" t="s">
        <v>718</v>
      </c>
      <c r="E484" s="406">
        <v>46147</v>
      </c>
      <c r="F484" s="407"/>
      <c r="G484" s="408"/>
      <c r="H484" s="133">
        <v>6</v>
      </c>
      <c r="I484" s="240">
        <v>1</v>
      </c>
      <c r="J484" s="136">
        <v>5</v>
      </c>
      <c r="K484" s="241"/>
      <c r="L484" s="241"/>
    </row>
    <row r="485" spans="1:12" ht="15" customHeight="1">
      <c r="A485" s="131">
        <v>479</v>
      </c>
      <c r="B485" s="395" t="s">
        <v>407</v>
      </c>
      <c r="C485" s="396"/>
      <c r="D485" s="132" t="s">
        <v>704</v>
      </c>
      <c r="E485" s="406">
        <v>46147</v>
      </c>
      <c r="F485" s="407"/>
      <c r="G485" s="408"/>
      <c r="H485" s="133">
        <v>1</v>
      </c>
      <c r="I485" s="240">
        <v>0</v>
      </c>
      <c r="J485" s="136">
        <v>1</v>
      </c>
      <c r="K485" s="241"/>
      <c r="L485" s="241"/>
    </row>
    <row r="486" spans="1:12" ht="14.25" customHeight="1">
      <c r="A486" s="131">
        <v>480</v>
      </c>
      <c r="B486" s="395" t="s">
        <v>415</v>
      </c>
      <c r="C486" s="396"/>
      <c r="D486" s="132" t="s">
        <v>719</v>
      </c>
      <c r="E486" s="406">
        <v>46147</v>
      </c>
      <c r="F486" s="407"/>
      <c r="G486" s="408"/>
      <c r="H486" s="133">
        <v>5</v>
      </c>
      <c r="I486" s="240">
        <v>2</v>
      </c>
      <c r="J486" s="136">
        <v>3</v>
      </c>
      <c r="K486" s="241"/>
      <c r="L486" s="241"/>
    </row>
    <row r="487" spans="1:12" ht="16.5" customHeight="1">
      <c r="A487" s="131">
        <v>481</v>
      </c>
      <c r="B487" s="395" t="s">
        <v>425</v>
      </c>
      <c r="C487" s="396"/>
      <c r="D487" s="132" t="s">
        <v>721</v>
      </c>
      <c r="E487" s="406">
        <v>46147</v>
      </c>
      <c r="F487" s="407"/>
      <c r="G487" s="408"/>
      <c r="H487" s="133">
        <v>17</v>
      </c>
      <c r="I487" s="240">
        <v>7</v>
      </c>
      <c r="J487" s="136">
        <v>10</v>
      </c>
      <c r="K487" s="241"/>
      <c r="L487" s="241"/>
    </row>
    <row r="488" spans="1:12" ht="25.5" customHeight="1">
      <c r="A488" s="131">
        <v>482</v>
      </c>
      <c r="B488" s="395" t="s">
        <v>428</v>
      </c>
      <c r="C488" s="396"/>
      <c r="D488" s="132" t="s">
        <v>722</v>
      </c>
      <c r="E488" s="406">
        <v>46147</v>
      </c>
      <c r="F488" s="407"/>
      <c r="G488" s="408"/>
      <c r="H488" s="133">
        <v>3</v>
      </c>
      <c r="I488" s="240">
        <v>1</v>
      </c>
      <c r="J488" s="136">
        <v>2</v>
      </c>
      <c r="K488" s="241"/>
      <c r="L488" s="241"/>
    </row>
    <row r="489" spans="1:12" ht="14.25" customHeight="1">
      <c r="A489" s="131">
        <v>483</v>
      </c>
      <c r="B489" s="395" t="s">
        <v>360</v>
      </c>
      <c r="C489" s="396"/>
      <c r="D489" s="132" t="s">
        <v>723</v>
      </c>
      <c r="E489" s="406">
        <v>46148</v>
      </c>
      <c r="F489" s="407"/>
      <c r="G489" s="408"/>
      <c r="H489" s="133">
        <v>18</v>
      </c>
      <c r="I489" s="240">
        <v>6</v>
      </c>
      <c r="J489" s="136">
        <v>12</v>
      </c>
      <c r="K489" s="241"/>
      <c r="L489" s="241"/>
    </row>
    <row r="490" spans="1:12" ht="25.5" customHeight="1">
      <c r="A490" s="131">
        <v>484</v>
      </c>
      <c r="B490" s="395" t="s">
        <v>370</v>
      </c>
      <c r="C490" s="396"/>
      <c r="D490" s="132" t="s">
        <v>724</v>
      </c>
      <c r="E490" s="406">
        <v>46148</v>
      </c>
      <c r="F490" s="407"/>
      <c r="G490" s="408"/>
      <c r="H490" s="133">
        <v>23</v>
      </c>
      <c r="I490" s="240">
        <v>12</v>
      </c>
      <c r="J490" s="136">
        <v>11</v>
      </c>
      <c r="K490" s="241"/>
      <c r="L490" s="241"/>
    </row>
    <row r="491" spans="1:12" ht="19.5" customHeight="1">
      <c r="A491" s="131">
        <v>485</v>
      </c>
      <c r="B491" s="395" t="s">
        <v>378</v>
      </c>
      <c r="C491" s="396"/>
      <c r="D491" s="132" t="s">
        <v>720</v>
      </c>
      <c r="E491" s="406">
        <v>46148</v>
      </c>
      <c r="F491" s="407"/>
      <c r="G491" s="408"/>
      <c r="H491" s="133">
        <v>1</v>
      </c>
      <c r="I491" s="240">
        <v>1</v>
      </c>
      <c r="J491" s="136">
        <v>0</v>
      </c>
      <c r="K491" s="241"/>
      <c r="L491" s="241"/>
    </row>
    <row r="492" spans="1:12" ht="27.75" customHeight="1">
      <c r="A492" s="131">
        <v>486</v>
      </c>
      <c r="B492" s="395" t="s">
        <v>725</v>
      </c>
      <c r="C492" s="396"/>
      <c r="D492" s="132" t="s">
        <v>726</v>
      </c>
      <c r="E492" s="406">
        <v>46148</v>
      </c>
      <c r="F492" s="407"/>
      <c r="G492" s="408"/>
      <c r="H492" s="133">
        <v>5</v>
      </c>
      <c r="I492" s="240">
        <v>0</v>
      </c>
      <c r="J492" s="136">
        <v>5</v>
      </c>
      <c r="K492" s="241"/>
      <c r="L492" s="241"/>
    </row>
    <row r="493" spans="1:12" ht="14.25" customHeight="1">
      <c r="A493" s="131">
        <v>487</v>
      </c>
      <c r="B493" s="395" t="s">
        <v>415</v>
      </c>
      <c r="C493" s="396"/>
      <c r="D493" s="132" t="s">
        <v>719</v>
      </c>
      <c r="E493" s="406">
        <v>46148</v>
      </c>
      <c r="F493" s="407"/>
      <c r="G493" s="408"/>
      <c r="H493" s="133">
        <v>3</v>
      </c>
      <c r="I493" s="240">
        <v>1</v>
      </c>
      <c r="J493" s="136">
        <v>2</v>
      </c>
      <c r="K493" s="241"/>
      <c r="L493" s="241"/>
    </row>
    <row r="494" spans="1:12" ht="25.5" customHeight="1">
      <c r="A494" s="131">
        <v>488</v>
      </c>
      <c r="B494" s="395" t="s">
        <v>419</v>
      </c>
      <c r="C494" s="396"/>
      <c r="D494" s="132" t="s">
        <v>693</v>
      </c>
      <c r="E494" s="406">
        <v>46148</v>
      </c>
      <c r="F494" s="407"/>
      <c r="G494" s="408"/>
      <c r="H494" s="133">
        <v>1</v>
      </c>
      <c r="I494" s="240">
        <v>1</v>
      </c>
      <c r="J494" s="136">
        <v>0</v>
      </c>
      <c r="K494" s="241"/>
      <c r="L494" s="241"/>
    </row>
    <row r="495" spans="1:12" ht="17.25" customHeight="1">
      <c r="A495" s="131">
        <v>489</v>
      </c>
      <c r="B495" s="395" t="s">
        <v>360</v>
      </c>
      <c r="C495" s="396"/>
      <c r="D495" s="132" t="s">
        <v>723</v>
      </c>
      <c r="E495" s="406">
        <v>46149</v>
      </c>
      <c r="F495" s="407"/>
      <c r="G495" s="408"/>
      <c r="H495" s="133">
        <v>18</v>
      </c>
      <c r="I495" s="240">
        <v>3</v>
      </c>
      <c r="J495" s="136">
        <v>15</v>
      </c>
      <c r="K495" s="241"/>
      <c r="L495" s="241"/>
    </row>
    <row r="496" spans="1:12" ht="25.5" customHeight="1">
      <c r="A496" s="131">
        <v>490</v>
      </c>
      <c r="B496" s="395" t="s">
        <v>370</v>
      </c>
      <c r="C496" s="396"/>
      <c r="D496" s="132" t="s">
        <v>724</v>
      </c>
      <c r="E496" s="406">
        <v>46149</v>
      </c>
      <c r="F496" s="407"/>
      <c r="G496" s="408"/>
      <c r="H496" s="133">
        <v>4</v>
      </c>
      <c r="I496" s="240">
        <v>2</v>
      </c>
      <c r="J496" s="136">
        <v>2</v>
      </c>
      <c r="K496" s="241"/>
      <c r="L496" s="241"/>
    </row>
    <row r="497" spans="1:12" ht="26.25" customHeight="1">
      <c r="A497" s="131">
        <v>491</v>
      </c>
      <c r="B497" s="395" t="s">
        <v>725</v>
      </c>
      <c r="C497" s="396"/>
      <c r="D497" s="132" t="s">
        <v>726</v>
      </c>
      <c r="E497" s="406">
        <v>46149</v>
      </c>
      <c r="F497" s="407"/>
      <c r="G497" s="408"/>
      <c r="H497" s="133">
        <v>13</v>
      </c>
      <c r="I497" s="240">
        <v>2</v>
      </c>
      <c r="J497" s="136">
        <v>11</v>
      </c>
      <c r="K497" s="241"/>
      <c r="L497" s="241"/>
    </row>
    <row r="498" spans="1:12" ht="16.5" customHeight="1">
      <c r="A498" s="131">
        <v>492</v>
      </c>
      <c r="B498" s="395" t="s">
        <v>393</v>
      </c>
      <c r="C498" s="396"/>
      <c r="D498" s="132" t="s">
        <v>703</v>
      </c>
      <c r="E498" s="406">
        <v>46149</v>
      </c>
      <c r="F498" s="407"/>
      <c r="G498" s="408"/>
      <c r="H498" s="133">
        <v>3</v>
      </c>
      <c r="I498" s="240">
        <v>2</v>
      </c>
      <c r="J498" s="136">
        <v>1</v>
      </c>
      <c r="K498" s="241"/>
      <c r="L498" s="241"/>
    </row>
    <row r="499" spans="1:12" ht="17.25" customHeight="1">
      <c r="A499" s="131">
        <v>493</v>
      </c>
      <c r="B499" s="395" t="s">
        <v>407</v>
      </c>
      <c r="C499" s="396"/>
      <c r="D499" s="132" t="s">
        <v>704</v>
      </c>
      <c r="E499" s="406">
        <v>46149</v>
      </c>
      <c r="F499" s="407"/>
      <c r="G499" s="408"/>
      <c r="H499" s="133">
        <v>1</v>
      </c>
      <c r="I499" s="240">
        <v>1</v>
      </c>
      <c r="J499" s="136">
        <v>0</v>
      </c>
      <c r="K499" s="241"/>
      <c r="L499" s="241"/>
    </row>
    <row r="500" spans="1:12" ht="25.5" customHeight="1">
      <c r="A500" s="131">
        <v>494</v>
      </c>
      <c r="B500" s="395" t="s">
        <v>419</v>
      </c>
      <c r="C500" s="396"/>
      <c r="D500" s="132" t="s">
        <v>716</v>
      </c>
      <c r="E500" s="406">
        <v>46149</v>
      </c>
      <c r="F500" s="407"/>
      <c r="G500" s="408"/>
      <c r="H500" s="133">
        <v>27</v>
      </c>
      <c r="I500" s="240">
        <v>5</v>
      </c>
      <c r="J500" s="136">
        <v>22</v>
      </c>
      <c r="K500" s="241"/>
      <c r="L500" s="241"/>
    </row>
    <row r="501" spans="1:12" ht="15" customHeight="1">
      <c r="A501" s="131">
        <v>495</v>
      </c>
      <c r="B501" s="395" t="s">
        <v>462</v>
      </c>
      <c r="C501" s="396"/>
      <c r="D501" s="132" t="s">
        <v>727</v>
      </c>
      <c r="E501" s="406">
        <v>46149</v>
      </c>
      <c r="F501" s="407"/>
      <c r="G501" s="408"/>
      <c r="H501" s="133">
        <v>10</v>
      </c>
      <c r="I501" s="240">
        <v>4</v>
      </c>
      <c r="J501" s="136">
        <v>6</v>
      </c>
      <c r="K501" s="241"/>
      <c r="L501" s="241"/>
    </row>
    <row r="502" spans="1:12" ht="24.75" customHeight="1">
      <c r="A502" s="131">
        <v>496</v>
      </c>
      <c r="B502" s="395" t="s">
        <v>370</v>
      </c>
      <c r="C502" s="396"/>
      <c r="D502" s="132" t="s">
        <v>724</v>
      </c>
      <c r="E502" s="406">
        <v>46150</v>
      </c>
      <c r="F502" s="407"/>
      <c r="G502" s="408"/>
      <c r="H502" s="133">
        <v>1</v>
      </c>
      <c r="I502" s="240">
        <v>0</v>
      </c>
      <c r="J502" s="136">
        <v>1</v>
      </c>
      <c r="K502" s="241"/>
      <c r="L502" s="241"/>
    </row>
    <row r="503" spans="1:12" ht="23.25" customHeight="1">
      <c r="A503" s="131">
        <v>497</v>
      </c>
      <c r="B503" s="395" t="s">
        <v>370</v>
      </c>
      <c r="C503" s="396"/>
      <c r="D503" s="132" t="s">
        <v>717</v>
      </c>
      <c r="E503" s="406">
        <v>46150</v>
      </c>
      <c r="F503" s="407"/>
      <c r="G503" s="408"/>
      <c r="H503" s="133">
        <v>1</v>
      </c>
      <c r="I503" s="240">
        <v>1</v>
      </c>
      <c r="J503" s="136">
        <v>0</v>
      </c>
      <c r="K503" s="241"/>
      <c r="L503" s="241"/>
    </row>
    <row r="504" spans="1:12" ht="27" customHeight="1">
      <c r="A504" s="131">
        <v>498</v>
      </c>
      <c r="B504" s="395" t="s">
        <v>370</v>
      </c>
      <c r="C504" s="396"/>
      <c r="D504" s="132" t="s">
        <v>728</v>
      </c>
      <c r="E504" s="406">
        <v>46150</v>
      </c>
      <c r="F504" s="407"/>
      <c r="G504" s="408"/>
      <c r="H504" s="133">
        <v>29</v>
      </c>
      <c r="I504" s="240">
        <v>19</v>
      </c>
      <c r="J504" s="136">
        <v>10</v>
      </c>
      <c r="K504" s="241"/>
      <c r="L504" s="241"/>
    </row>
    <row r="505" spans="1:12" ht="27.75" customHeight="1">
      <c r="A505" s="131">
        <v>499</v>
      </c>
      <c r="B505" s="395" t="s">
        <v>725</v>
      </c>
      <c r="C505" s="396"/>
      <c r="D505" s="132" t="s">
        <v>726</v>
      </c>
      <c r="E505" s="406">
        <v>46150</v>
      </c>
      <c r="F505" s="407"/>
      <c r="G505" s="408"/>
      <c r="H505" s="133">
        <v>9</v>
      </c>
      <c r="I505" s="240">
        <v>3</v>
      </c>
      <c r="J505" s="136">
        <v>6</v>
      </c>
      <c r="K505" s="241"/>
      <c r="L505" s="241"/>
    </row>
    <row r="506" spans="1:12" ht="11.25" customHeight="1">
      <c r="A506" s="131">
        <v>500</v>
      </c>
      <c r="B506" s="395" t="s">
        <v>393</v>
      </c>
      <c r="C506" s="396"/>
      <c r="D506" s="132" t="s">
        <v>703</v>
      </c>
      <c r="E506" s="406">
        <v>46150</v>
      </c>
      <c r="F506" s="407"/>
      <c r="G506" s="408"/>
      <c r="H506" s="133">
        <v>6</v>
      </c>
      <c r="I506" s="240">
        <v>0</v>
      </c>
      <c r="J506" s="136">
        <v>6</v>
      </c>
      <c r="K506" s="241"/>
      <c r="L506" s="241"/>
    </row>
    <row r="507" spans="1:12" ht="15" customHeight="1">
      <c r="A507" s="131">
        <v>501</v>
      </c>
      <c r="B507" s="395" t="s">
        <v>400</v>
      </c>
      <c r="C507" s="396"/>
      <c r="D507" s="132" t="s">
        <v>729</v>
      </c>
      <c r="E507" s="406">
        <v>46150</v>
      </c>
      <c r="F507" s="407"/>
      <c r="G507" s="408"/>
      <c r="H507" s="133">
        <v>28</v>
      </c>
      <c r="I507" s="240">
        <v>8</v>
      </c>
      <c r="J507" s="136">
        <v>20</v>
      </c>
      <c r="K507" s="241"/>
      <c r="L507" s="241"/>
    </row>
    <row r="508" spans="1:12" ht="17.25" customHeight="1">
      <c r="A508" s="131">
        <v>502</v>
      </c>
      <c r="B508" s="395" t="s">
        <v>400</v>
      </c>
      <c r="C508" s="396"/>
      <c r="D508" s="132" t="s">
        <v>730</v>
      </c>
      <c r="E508" s="406">
        <v>46150</v>
      </c>
      <c r="F508" s="407"/>
      <c r="G508" s="408"/>
      <c r="H508" s="133">
        <v>21</v>
      </c>
      <c r="I508" s="240">
        <v>13</v>
      </c>
      <c r="J508" s="136">
        <v>8</v>
      </c>
      <c r="K508" s="241"/>
      <c r="L508" s="241"/>
    </row>
    <row r="509" spans="1:12" ht="15" customHeight="1">
      <c r="A509" s="131">
        <v>503</v>
      </c>
      <c r="B509" s="395" t="s">
        <v>433</v>
      </c>
      <c r="C509" s="396"/>
      <c r="D509" s="132" t="s">
        <v>731</v>
      </c>
      <c r="E509" s="406">
        <v>46150</v>
      </c>
      <c r="F509" s="407"/>
      <c r="G509" s="408"/>
      <c r="H509" s="133">
        <v>24</v>
      </c>
      <c r="I509" s="240">
        <v>15</v>
      </c>
      <c r="J509" s="136">
        <v>9</v>
      </c>
      <c r="K509" s="241"/>
      <c r="L509" s="241"/>
    </row>
    <row r="510" spans="1:12" ht="26.25" customHeight="1">
      <c r="A510" s="131">
        <v>504</v>
      </c>
      <c r="B510" s="395" t="s">
        <v>466</v>
      </c>
      <c r="C510" s="396"/>
      <c r="D510" s="132" t="s">
        <v>713</v>
      </c>
      <c r="E510" s="406">
        <v>46150</v>
      </c>
      <c r="F510" s="407"/>
      <c r="G510" s="408"/>
      <c r="H510" s="133">
        <v>1</v>
      </c>
      <c r="I510" s="240">
        <v>1</v>
      </c>
      <c r="J510" s="136">
        <v>0</v>
      </c>
      <c r="K510" s="241"/>
      <c r="L510" s="241"/>
    </row>
    <row r="511" spans="1:12" ht="22.5" customHeight="1">
      <c r="A511" s="131">
        <v>505</v>
      </c>
      <c r="B511" s="395" t="s">
        <v>370</v>
      </c>
      <c r="C511" s="396"/>
      <c r="D511" s="132" t="s">
        <v>728</v>
      </c>
      <c r="E511" s="406">
        <v>46151</v>
      </c>
      <c r="F511" s="407"/>
      <c r="G511" s="408"/>
      <c r="H511" s="133">
        <v>1</v>
      </c>
      <c r="I511" s="240">
        <v>1</v>
      </c>
      <c r="J511" s="136">
        <v>0</v>
      </c>
      <c r="K511" s="241"/>
      <c r="L511" s="241"/>
    </row>
    <row r="512" spans="1:12" ht="13.5" customHeight="1">
      <c r="A512" s="131">
        <v>506</v>
      </c>
      <c r="B512" s="395" t="s">
        <v>360</v>
      </c>
      <c r="C512" s="396"/>
      <c r="D512" s="132" t="s">
        <v>732</v>
      </c>
      <c r="E512" s="406">
        <v>46153</v>
      </c>
      <c r="F512" s="407"/>
      <c r="G512" s="408"/>
      <c r="H512" s="133">
        <v>5</v>
      </c>
      <c r="I512" s="240">
        <v>2</v>
      </c>
      <c r="J512" s="136">
        <v>3</v>
      </c>
      <c r="K512" s="241"/>
      <c r="L512" s="241"/>
    </row>
    <row r="513" spans="1:12" ht="27.75" customHeight="1">
      <c r="A513" s="131">
        <v>507</v>
      </c>
      <c r="B513" s="395" t="s">
        <v>370</v>
      </c>
      <c r="C513" s="396"/>
      <c r="D513" s="132" t="s">
        <v>724</v>
      </c>
      <c r="E513" s="406">
        <v>46153</v>
      </c>
      <c r="F513" s="407"/>
      <c r="G513" s="408"/>
      <c r="H513" s="133">
        <v>3</v>
      </c>
      <c r="I513" s="240">
        <v>1</v>
      </c>
      <c r="J513" s="136">
        <v>2</v>
      </c>
      <c r="K513" s="241"/>
      <c r="L513" s="241"/>
    </row>
    <row r="514" spans="1:12" ht="24" customHeight="1">
      <c r="A514" s="131">
        <v>508</v>
      </c>
      <c r="B514" s="395" t="s">
        <v>725</v>
      </c>
      <c r="C514" s="396"/>
      <c r="D514" s="132" t="s">
        <v>726</v>
      </c>
      <c r="E514" s="406">
        <v>46153</v>
      </c>
      <c r="F514" s="407"/>
      <c r="G514" s="408"/>
      <c r="H514" s="133">
        <v>2</v>
      </c>
      <c r="I514" s="240">
        <v>1</v>
      </c>
      <c r="J514" s="136">
        <v>1</v>
      </c>
      <c r="K514" s="241"/>
      <c r="L514" s="241"/>
    </row>
    <row r="515" spans="1:12" ht="13.5" customHeight="1">
      <c r="A515" s="131">
        <v>509</v>
      </c>
      <c r="B515" s="395" t="s">
        <v>400</v>
      </c>
      <c r="C515" s="396"/>
      <c r="D515" s="132" t="s">
        <v>730</v>
      </c>
      <c r="E515" s="406">
        <v>46153</v>
      </c>
      <c r="F515" s="407"/>
      <c r="G515" s="408"/>
      <c r="H515" s="133">
        <v>1</v>
      </c>
      <c r="I515" s="240">
        <v>0</v>
      </c>
      <c r="J515" s="136">
        <v>1</v>
      </c>
      <c r="K515" s="241"/>
      <c r="L515" s="241"/>
    </row>
    <row r="516" spans="1:12" ht="25.5" customHeight="1">
      <c r="A516" s="131">
        <v>510</v>
      </c>
      <c r="B516" s="395" t="s">
        <v>428</v>
      </c>
      <c r="C516" s="396"/>
      <c r="D516" s="132" t="s">
        <v>722</v>
      </c>
      <c r="E516" s="406">
        <v>46153</v>
      </c>
      <c r="F516" s="407"/>
      <c r="G516" s="408"/>
      <c r="H516" s="133">
        <v>1</v>
      </c>
      <c r="I516" s="240">
        <v>0</v>
      </c>
      <c r="J516" s="136">
        <v>1</v>
      </c>
      <c r="K516" s="241"/>
      <c r="L516" s="241"/>
    </row>
    <row r="517" spans="1:12" ht="15.75" customHeight="1">
      <c r="A517" s="131">
        <v>511</v>
      </c>
      <c r="B517" s="395" t="s">
        <v>433</v>
      </c>
      <c r="C517" s="396"/>
      <c r="D517" s="132" t="s">
        <v>731</v>
      </c>
      <c r="E517" s="406">
        <v>46153</v>
      </c>
      <c r="F517" s="407"/>
      <c r="G517" s="408"/>
      <c r="H517" s="133">
        <v>2</v>
      </c>
      <c r="I517" s="240">
        <v>2</v>
      </c>
      <c r="J517" s="136">
        <v>0</v>
      </c>
      <c r="K517" s="241"/>
      <c r="L517" s="241"/>
    </row>
    <row r="518" spans="1:12" ht="12.75" customHeight="1">
      <c r="A518" s="131">
        <v>512</v>
      </c>
      <c r="B518" s="395" t="s">
        <v>360</v>
      </c>
      <c r="C518" s="396"/>
      <c r="D518" s="132" t="s">
        <v>723</v>
      </c>
      <c r="E518" s="406">
        <v>46154</v>
      </c>
      <c r="F518" s="407"/>
      <c r="G518" s="408"/>
      <c r="H518" s="133">
        <v>1</v>
      </c>
      <c r="I518" s="240">
        <v>0</v>
      </c>
      <c r="J518" s="136">
        <v>1</v>
      </c>
      <c r="K518" s="241"/>
      <c r="L518" s="241"/>
    </row>
    <row r="519" spans="1:12" ht="16.5" customHeight="1">
      <c r="A519" s="131">
        <v>513</v>
      </c>
      <c r="B519" s="395" t="s">
        <v>360</v>
      </c>
      <c r="C519" s="396"/>
      <c r="D519" s="132" t="s">
        <v>732</v>
      </c>
      <c r="E519" s="406">
        <v>46154</v>
      </c>
      <c r="F519" s="407"/>
      <c r="G519" s="408"/>
      <c r="H519" s="133">
        <v>2</v>
      </c>
      <c r="I519" s="240">
        <v>0</v>
      </c>
      <c r="J519" s="136">
        <v>2</v>
      </c>
      <c r="K519" s="241"/>
      <c r="L519" s="241"/>
    </row>
    <row r="520" spans="1:12" ht="24" customHeight="1">
      <c r="A520" s="131">
        <v>514</v>
      </c>
      <c r="B520" s="395" t="s">
        <v>370</v>
      </c>
      <c r="C520" s="396"/>
      <c r="D520" s="132" t="s">
        <v>724</v>
      </c>
      <c r="E520" s="406">
        <v>46154</v>
      </c>
      <c r="F520" s="407"/>
      <c r="G520" s="408"/>
      <c r="H520" s="133">
        <v>2</v>
      </c>
      <c r="I520" s="240">
        <v>1</v>
      </c>
      <c r="J520" s="136">
        <v>1</v>
      </c>
      <c r="K520" s="241"/>
      <c r="L520" s="241"/>
    </row>
    <row r="521" spans="1:12" ht="26.25" customHeight="1">
      <c r="A521" s="131">
        <v>515</v>
      </c>
      <c r="B521" s="395" t="s">
        <v>370</v>
      </c>
      <c r="C521" s="396"/>
      <c r="D521" s="132" t="s">
        <v>717</v>
      </c>
      <c r="E521" s="406">
        <v>46154</v>
      </c>
      <c r="F521" s="407"/>
      <c r="G521" s="408"/>
      <c r="H521" s="133">
        <v>1</v>
      </c>
      <c r="I521" s="240">
        <v>0</v>
      </c>
      <c r="J521" s="136">
        <v>1</v>
      </c>
      <c r="K521" s="241"/>
      <c r="L521" s="241"/>
    </row>
    <row r="522" spans="1:12" ht="16.5" customHeight="1">
      <c r="A522" s="131">
        <v>516</v>
      </c>
      <c r="B522" s="395" t="s">
        <v>400</v>
      </c>
      <c r="C522" s="396"/>
      <c r="D522" s="132" t="s">
        <v>729</v>
      </c>
      <c r="E522" s="406">
        <v>46154</v>
      </c>
      <c r="F522" s="407"/>
      <c r="G522" s="408"/>
      <c r="H522" s="133">
        <v>1</v>
      </c>
      <c r="I522" s="240">
        <v>0</v>
      </c>
      <c r="J522" s="136">
        <v>1</v>
      </c>
      <c r="K522" s="241"/>
      <c r="L522" s="241"/>
    </row>
    <row r="523" spans="1:12" ht="25.5" customHeight="1">
      <c r="A523" s="131">
        <v>517</v>
      </c>
      <c r="B523" s="395" t="s">
        <v>428</v>
      </c>
      <c r="C523" s="396"/>
      <c r="D523" s="132" t="s">
        <v>722</v>
      </c>
      <c r="E523" s="406">
        <v>46154</v>
      </c>
      <c r="F523" s="407"/>
      <c r="G523" s="408"/>
      <c r="H523" s="133">
        <v>85</v>
      </c>
      <c r="I523" s="240">
        <v>23</v>
      </c>
      <c r="J523" s="136">
        <v>62</v>
      </c>
      <c r="K523" s="241"/>
      <c r="L523" s="241"/>
    </row>
    <row r="524" spans="1:12" ht="15" customHeight="1">
      <c r="A524" s="131">
        <v>518</v>
      </c>
      <c r="B524" s="395" t="s">
        <v>360</v>
      </c>
      <c r="C524" s="396"/>
      <c r="D524" s="132" t="s">
        <v>732</v>
      </c>
      <c r="E524" s="406">
        <v>46155</v>
      </c>
      <c r="F524" s="407"/>
      <c r="G524" s="408"/>
      <c r="H524" s="133">
        <v>1</v>
      </c>
      <c r="I524" s="240">
        <v>1</v>
      </c>
      <c r="J524" s="136">
        <v>0</v>
      </c>
      <c r="K524" s="241"/>
      <c r="L524" s="241"/>
    </row>
    <row r="525" spans="1:12" ht="24.75" customHeight="1">
      <c r="A525" s="131">
        <v>519</v>
      </c>
      <c r="B525" s="395" t="s">
        <v>700</v>
      </c>
      <c r="C525" s="396"/>
      <c r="D525" s="132" t="s">
        <v>701</v>
      </c>
      <c r="E525" s="406">
        <v>46155</v>
      </c>
      <c r="F525" s="407"/>
      <c r="G525" s="408"/>
      <c r="H525" s="133">
        <v>2</v>
      </c>
      <c r="I525" s="240">
        <v>1</v>
      </c>
      <c r="J525" s="136">
        <v>1</v>
      </c>
      <c r="K525" s="241"/>
      <c r="L525" s="241"/>
    </row>
    <row r="526" spans="1:12" ht="15.75" customHeight="1">
      <c r="A526" s="131">
        <v>520</v>
      </c>
      <c r="B526" s="395" t="s">
        <v>733</v>
      </c>
      <c r="C526" s="396"/>
      <c r="D526" s="132" t="s">
        <v>734</v>
      </c>
      <c r="E526" s="406">
        <v>46155</v>
      </c>
      <c r="F526" s="407"/>
      <c r="G526" s="408"/>
      <c r="H526" s="133">
        <v>5</v>
      </c>
      <c r="I526" s="240">
        <v>3</v>
      </c>
      <c r="J526" s="136">
        <v>2</v>
      </c>
      <c r="K526" s="241"/>
      <c r="L526" s="241"/>
    </row>
    <row r="527" spans="1:12" ht="15.75" customHeight="1">
      <c r="A527" s="131">
        <v>521</v>
      </c>
      <c r="B527" s="395" t="s">
        <v>400</v>
      </c>
      <c r="C527" s="396"/>
      <c r="D527" s="132" t="s">
        <v>729</v>
      </c>
      <c r="E527" s="406">
        <v>46155</v>
      </c>
      <c r="F527" s="407"/>
      <c r="G527" s="408"/>
      <c r="H527" s="133">
        <v>1</v>
      </c>
      <c r="I527" s="240">
        <v>1</v>
      </c>
      <c r="J527" s="136">
        <v>0</v>
      </c>
      <c r="K527" s="241"/>
      <c r="L527" s="241"/>
    </row>
    <row r="528" spans="1:12" ht="12.75" customHeight="1">
      <c r="A528" s="131">
        <v>522</v>
      </c>
      <c r="B528" s="395" t="s">
        <v>415</v>
      </c>
      <c r="C528" s="396"/>
      <c r="D528" s="132" t="s">
        <v>735</v>
      </c>
      <c r="E528" s="406">
        <v>46155</v>
      </c>
      <c r="F528" s="407"/>
      <c r="G528" s="408"/>
      <c r="H528" s="133">
        <v>10</v>
      </c>
      <c r="I528" s="240">
        <v>1</v>
      </c>
      <c r="J528" s="136">
        <v>9</v>
      </c>
      <c r="K528" s="241"/>
      <c r="L528" s="241"/>
    </row>
    <row r="529" spans="1:12" ht="13.5" customHeight="1">
      <c r="A529" s="131">
        <v>523</v>
      </c>
      <c r="B529" s="395" t="s">
        <v>433</v>
      </c>
      <c r="C529" s="396"/>
      <c r="D529" s="132" t="s">
        <v>731</v>
      </c>
      <c r="E529" s="406">
        <v>46155</v>
      </c>
      <c r="F529" s="407"/>
      <c r="G529" s="408"/>
      <c r="H529" s="133">
        <v>2</v>
      </c>
      <c r="I529" s="240">
        <v>0</v>
      </c>
      <c r="J529" s="136">
        <v>2</v>
      </c>
      <c r="K529" s="241"/>
      <c r="L529" s="241"/>
    </row>
    <row r="530" spans="1:12" ht="24.75" customHeight="1">
      <c r="A530" s="131">
        <v>524</v>
      </c>
      <c r="B530" s="395" t="s">
        <v>445</v>
      </c>
      <c r="C530" s="396"/>
      <c r="D530" s="132" t="s">
        <v>736</v>
      </c>
      <c r="E530" s="406">
        <v>46155</v>
      </c>
      <c r="F530" s="407"/>
      <c r="G530" s="408"/>
      <c r="H530" s="133">
        <v>1</v>
      </c>
      <c r="I530" s="240">
        <v>1</v>
      </c>
      <c r="J530" s="136">
        <v>0</v>
      </c>
      <c r="K530" s="241"/>
      <c r="L530" s="241"/>
    </row>
    <row r="531" spans="1:12" ht="12.75" customHeight="1">
      <c r="A531" s="131">
        <v>525</v>
      </c>
      <c r="B531" s="395" t="s">
        <v>451</v>
      </c>
      <c r="C531" s="396"/>
      <c r="D531" s="132" t="s">
        <v>737</v>
      </c>
      <c r="E531" s="406">
        <v>46155</v>
      </c>
      <c r="F531" s="407"/>
      <c r="G531" s="408"/>
      <c r="H531" s="133">
        <v>1</v>
      </c>
      <c r="I531" s="240">
        <v>1</v>
      </c>
      <c r="J531" s="136">
        <v>0</v>
      </c>
      <c r="K531" s="241"/>
      <c r="L531" s="241"/>
    </row>
    <row r="532" spans="1:12" ht="14.25" customHeight="1">
      <c r="A532" s="131">
        <v>526</v>
      </c>
      <c r="B532" s="395" t="s">
        <v>451</v>
      </c>
      <c r="C532" s="396"/>
      <c r="D532" s="132" t="s">
        <v>738</v>
      </c>
      <c r="E532" s="406">
        <v>46155</v>
      </c>
      <c r="F532" s="407"/>
      <c r="G532" s="408"/>
      <c r="H532" s="133">
        <v>18</v>
      </c>
      <c r="I532" s="240">
        <v>9</v>
      </c>
      <c r="J532" s="136">
        <v>9</v>
      </c>
      <c r="K532" s="241"/>
      <c r="L532" s="241"/>
    </row>
    <row r="533" spans="1:12" ht="13.5" customHeight="1">
      <c r="A533" s="131">
        <v>527</v>
      </c>
      <c r="B533" s="395" t="s">
        <v>462</v>
      </c>
      <c r="C533" s="396"/>
      <c r="D533" s="132" t="s">
        <v>727</v>
      </c>
      <c r="E533" s="406">
        <v>46155</v>
      </c>
      <c r="F533" s="407"/>
      <c r="G533" s="408"/>
      <c r="H533" s="133">
        <v>12</v>
      </c>
      <c r="I533" s="240">
        <v>3</v>
      </c>
      <c r="J533" s="136">
        <v>9</v>
      </c>
      <c r="K533" s="241"/>
      <c r="L533" s="241"/>
    </row>
    <row r="534" spans="1:12" ht="16.5" customHeight="1">
      <c r="A534" s="131">
        <v>528</v>
      </c>
      <c r="B534" s="395" t="s">
        <v>462</v>
      </c>
      <c r="C534" s="396"/>
      <c r="D534" s="132" t="s">
        <v>739</v>
      </c>
      <c r="E534" s="406">
        <v>46155</v>
      </c>
      <c r="F534" s="407"/>
      <c r="G534" s="408"/>
      <c r="H534" s="133">
        <v>5</v>
      </c>
      <c r="I534" s="240">
        <v>0</v>
      </c>
      <c r="J534" s="136">
        <v>5</v>
      </c>
      <c r="K534" s="241"/>
      <c r="L534" s="241"/>
    </row>
    <row r="535" spans="1:12" ht="14.25" customHeight="1">
      <c r="A535" s="131">
        <v>529</v>
      </c>
      <c r="B535" s="395" t="s">
        <v>360</v>
      </c>
      <c r="C535" s="396"/>
      <c r="D535" s="132" t="s">
        <v>732</v>
      </c>
      <c r="E535" s="406">
        <v>46156</v>
      </c>
      <c r="F535" s="407"/>
      <c r="G535" s="408"/>
      <c r="H535" s="133">
        <v>1</v>
      </c>
      <c r="I535" s="240">
        <v>0</v>
      </c>
      <c r="J535" s="136">
        <v>1</v>
      </c>
      <c r="K535" s="241"/>
      <c r="L535" s="241"/>
    </row>
    <row r="536" spans="1:12" ht="27.75" customHeight="1">
      <c r="A536" s="131">
        <v>530</v>
      </c>
      <c r="B536" s="395" t="s">
        <v>370</v>
      </c>
      <c r="C536" s="396"/>
      <c r="D536" s="132" t="s">
        <v>717</v>
      </c>
      <c r="E536" s="406">
        <v>46156</v>
      </c>
      <c r="F536" s="407"/>
      <c r="G536" s="408"/>
      <c r="H536" s="133">
        <v>1</v>
      </c>
      <c r="I536" s="240">
        <v>0</v>
      </c>
      <c r="J536" s="136">
        <v>1</v>
      </c>
      <c r="K536" s="241"/>
      <c r="L536" s="241"/>
    </row>
    <row r="537" spans="1:12" ht="18" customHeight="1">
      <c r="A537" s="131">
        <v>531</v>
      </c>
      <c r="B537" s="395" t="s">
        <v>733</v>
      </c>
      <c r="C537" s="396"/>
      <c r="D537" s="132" t="s">
        <v>734</v>
      </c>
      <c r="E537" s="406">
        <v>46156</v>
      </c>
      <c r="F537" s="407"/>
      <c r="G537" s="408"/>
      <c r="H537" s="133">
        <v>14</v>
      </c>
      <c r="I537" s="240">
        <v>5</v>
      </c>
      <c r="J537" s="136">
        <v>9</v>
      </c>
      <c r="K537" s="241"/>
      <c r="L537" s="241"/>
    </row>
    <row r="538" spans="1:12" ht="19.5" customHeight="1">
      <c r="A538" s="131">
        <v>532</v>
      </c>
      <c r="B538" s="395" t="s">
        <v>407</v>
      </c>
      <c r="C538" s="396"/>
      <c r="D538" s="132" t="s">
        <v>740</v>
      </c>
      <c r="E538" s="406">
        <v>46156</v>
      </c>
      <c r="F538" s="407"/>
      <c r="G538" s="408"/>
      <c r="H538" s="133">
        <v>18</v>
      </c>
      <c r="I538" s="240">
        <v>12</v>
      </c>
      <c r="J538" s="136">
        <v>6</v>
      </c>
      <c r="K538" s="241"/>
      <c r="L538" s="241"/>
    </row>
    <row r="539" spans="1:12" ht="18.75" customHeight="1">
      <c r="A539" s="131">
        <v>533</v>
      </c>
      <c r="B539" s="395" t="s">
        <v>407</v>
      </c>
      <c r="C539" s="396"/>
      <c r="D539" s="132" t="s">
        <v>741</v>
      </c>
      <c r="E539" s="406">
        <v>46156</v>
      </c>
      <c r="F539" s="407"/>
      <c r="G539" s="408"/>
      <c r="H539" s="133">
        <v>27</v>
      </c>
      <c r="I539" s="240">
        <v>12</v>
      </c>
      <c r="J539" s="136">
        <v>15</v>
      </c>
      <c r="K539" s="241"/>
      <c r="L539" s="241"/>
    </row>
    <row r="540" spans="1:12" ht="16.5" customHeight="1">
      <c r="A540" s="131">
        <v>534</v>
      </c>
      <c r="B540" s="395" t="s">
        <v>415</v>
      </c>
      <c r="C540" s="396"/>
      <c r="D540" s="132" t="s">
        <v>735</v>
      </c>
      <c r="E540" s="406">
        <v>46156</v>
      </c>
      <c r="F540" s="407"/>
      <c r="G540" s="408"/>
      <c r="H540" s="133">
        <v>3</v>
      </c>
      <c r="I540" s="240">
        <v>2</v>
      </c>
      <c r="J540" s="136">
        <v>1</v>
      </c>
      <c r="K540" s="241"/>
      <c r="L540" s="241"/>
    </row>
    <row r="541" spans="1:12" ht="12.75" customHeight="1">
      <c r="A541" s="131">
        <v>535</v>
      </c>
      <c r="B541" s="395" t="s">
        <v>433</v>
      </c>
      <c r="C541" s="396"/>
      <c r="D541" s="132" t="s">
        <v>731</v>
      </c>
      <c r="E541" s="406">
        <v>46156</v>
      </c>
      <c r="F541" s="407"/>
      <c r="G541" s="408"/>
      <c r="H541" s="133">
        <v>1</v>
      </c>
      <c r="I541" s="240">
        <v>0</v>
      </c>
      <c r="J541" s="136">
        <v>1</v>
      </c>
      <c r="K541" s="241"/>
      <c r="L541" s="241"/>
    </row>
    <row r="542" spans="1:12" ht="18" customHeight="1">
      <c r="A542" s="131">
        <v>536</v>
      </c>
      <c r="B542" s="395" t="s">
        <v>462</v>
      </c>
      <c r="C542" s="396"/>
      <c r="D542" s="132" t="s">
        <v>727</v>
      </c>
      <c r="E542" s="406">
        <v>46156</v>
      </c>
      <c r="F542" s="407"/>
      <c r="G542" s="408"/>
      <c r="H542" s="133">
        <v>12</v>
      </c>
      <c r="I542" s="240">
        <v>4</v>
      </c>
      <c r="J542" s="136">
        <v>8</v>
      </c>
      <c r="K542" s="241"/>
      <c r="L542" s="241"/>
    </row>
    <row r="543" spans="1:12" ht="24" customHeight="1">
      <c r="A543" s="131">
        <v>537</v>
      </c>
      <c r="B543" s="395" t="s">
        <v>370</v>
      </c>
      <c r="C543" s="396"/>
      <c r="D543" s="132" t="s">
        <v>717</v>
      </c>
      <c r="E543" s="406">
        <v>46157</v>
      </c>
      <c r="F543" s="407"/>
      <c r="G543" s="408"/>
      <c r="H543" s="133">
        <v>1</v>
      </c>
      <c r="I543" s="240">
        <v>0</v>
      </c>
      <c r="J543" s="136">
        <v>1</v>
      </c>
      <c r="K543" s="241"/>
      <c r="L543" s="241"/>
    </row>
    <row r="544" spans="1:12" ht="25.5" customHeight="1">
      <c r="A544" s="131">
        <v>538</v>
      </c>
      <c r="B544" s="395" t="s">
        <v>382</v>
      </c>
      <c r="C544" s="396"/>
      <c r="D544" s="132" t="s">
        <v>742</v>
      </c>
      <c r="E544" s="406">
        <v>46157</v>
      </c>
      <c r="F544" s="407"/>
      <c r="G544" s="408"/>
      <c r="H544" s="133">
        <v>16</v>
      </c>
      <c r="I544" s="240">
        <v>8</v>
      </c>
      <c r="J544" s="136">
        <v>8</v>
      </c>
      <c r="K544" s="241"/>
      <c r="L544" s="241"/>
    </row>
    <row r="545" spans="1:12" ht="13.5" customHeight="1">
      <c r="A545" s="131">
        <v>539</v>
      </c>
      <c r="B545" s="395" t="s">
        <v>398</v>
      </c>
      <c r="C545" s="396"/>
      <c r="D545" s="132" t="s">
        <v>743</v>
      </c>
      <c r="E545" s="406">
        <v>46157</v>
      </c>
      <c r="F545" s="407"/>
      <c r="G545" s="408"/>
      <c r="H545" s="133">
        <v>29</v>
      </c>
      <c r="I545" s="240">
        <v>5</v>
      </c>
      <c r="J545" s="136">
        <v>24</v>
      </c>
      <c r="K545" s="241"/>
      <c r="L545" s="241"/>
    </row>
    <row r="546" spans="1:12" ht="15.75" customHeight="1">
      <c r="A546" s="131">
        <v>540</v>
      </c>
      <c r="B546" s="395" t="s">
        <v>407</v>
      </c>
      <c r="C546" s="396"/>
      <c r="D546" s="132" t="s">
        <v>740</v>
      </c>
      <c r="E546" s="406">
        <v>46157</v>
      </c>
      <c r="F546" s="407"/>
      <c r="G546" s="408"/>
      <c r="H546" s="133">
        <v>2</v>
      </c>
      <c r="I546" s="240">
        <v>0</v>
      </c>
      <c r="J546" s="136">
        <v>2</v>
      </c>
      <c r="K546" s="241"/>
      <c r="L546" s="241"/>
    </row>
    <row r="547" spans="1:12" ht="26.25" customHeight="1">
      <c r="A547" s="131">
        <v>541</v>
      </c>
      <c r="B547" s="395" t="s">
        <v>428</v>
      </c>
      <c r="C547" s="396"/>
      <c r="D547" s="132" t="s">
        <v>744</v>
      </c>
      <c r="E547" s="406">
        <v>46157</v>
      </c>
      <c r="F547" s="407"/>
      <c r="G547" s="408"/>
      <c r="H547" s="133">
        <v>10</v>
      </c>
      <c r="I547" s="240">
        <v>1</v>
      </c>
      <c r="J547" s="136">
        <v>9</v>
      </c>
      <c r="K547" s="241"/>
      <c r="L547" s="241"/>
    </row>
    <row r="548" spans="1:12" ht="25.5" customHeight="1">
      <c r="A548" s="131">
        <v>542</v>
      </c>
      <c r="B548" s="395" t="s">
        <v>445</v>
      </c>
      <c r="C548" s="396"/>
      <c r="D548" s="132" t="s">
        <v>736</v>
      </c>
      <c r="E548" s="406">
        <v>46157</v>
      </c>
      <c r="F548" s="407"/>
      <c r="G548" s="408"/>
      <c r="H548" s="133">
        <v>21</v>
      </c>
      <c r="I548" s="240">
        <v>11</v>
      </c>
      <c r="J548" s="136">
        <v>10</v>
      </c>
      <c r="K548" s="241"/>
      <c r="L548" s="241"/>
    </row>
    <row r="549" spans="1:12" ht="14.25" customHeight="1">
      <c r="A549" s="131">
        <v>543</v>
      </c>
      <c r="B549" s="395" t="s">
        <v>462</v>
      </c>
      <c r="C549" s="396"/>
      <c r="D549" s="132" t="s">
        <v>727</v>
      </c>
      <c r="E549" s="406">
        <v>46157</v>
      </c>
      <c r="F549" s="407"/>
      <c r="G549" s="408"/>
      <c r="H549" s="133">
        <v>7</v>
      </c>
      <c r="I549" s="240">
        <v>4</v>
      </c>
      <c r="J549" s="136">
        <v>3</v>
      </c>
      <c r="K549" s="241"/>
      <c r="L549" s="241"/>
    </row>
    <row r="550" spans="1:12" ht="16.5" customHeight="1">
      <c r="A550" s="131">
        <v>544</v>
      </c>
      <c r="B550" s="395" t="s">
        <v>433</v>
      </c>
      <c r="C550" s="396"/>
      <c r="D550" s="132" t="s">
        <v>731</v>
      </c>
      <c r="E550" s="406">
        <v>46158</v>
      </c>
      <c r="F550" s="407"/>
      <c r="G550" s="408"/>
      <c r="H550" s="133">
        <v>1</v>
      </c>
      <c r="I550" s="240">
        <v>0</v>
      </c>
      <c r="J550" s="136">
        <v>1</v>
      </c>
      <c r="K550" s="241"/>
      <c r="L550" s="241"/>
    </row>
    <row r="551" spans="1:12" ht="14.25" customHeight="1">
      <c r="A551" s="131">
        <v>545</v>
      </c>
      <c r="B551" s="395" t="s">
        <v>360</v>
      </c>
      <c r="C551" s="396"/>
      <c r="D551" s="132" t="s">
        <v>745</v>
      </c>
      <c r="E551" s="406">
        <v>46160</v>
      </c>
      <c r="F551" s="407"/>
      <c r="G551" s="408"/>
      <c r="H551" s="133">
        <v>39</v>
      </c>
      <c r="I551" s="240">
        <v>15</v>
      </c>
      <c r="J551" s="136">
        <v>24</v>
      </c>
      <c r="K551" s="241"/>
      <c r="L551" s="241"/>
    </row>
    <row r="552" spans="1:12" ht="15.75" customHeight="1">
      <c r="A552" s="131">
        <v>546</v>
      </c>
      <c r="B552" s="395" t="s">
        <v>360</v>
      </c>
      <c r="C552" s="396"/>
      <c r="D552" s="132" t="s">
        <v>732</v>
      </c>
      <c r="E552" s="406">
        <v>46160</v>
      </c>
      <c r="F552" s="407"/>
      <c r="G552" s="408"/>
      <c r="H552" s="133">
        <v>2</v>
      </c>
      <c r="I552" s="240">
        <v>1</v>
      </c>
      <c r="J552" s="136">
        <v>1</v>
      </c>
      <c r="K552" s="241"/>
      <c r="L552" s="241"/>
    </row>
    <row r="553" spans="1:12" ht="15.75" customHeight="1">
      <c r="A553" s="131">
        <v>547</v>
      </c>
      <c r="B553" s="395" t="s">
        <v>733</v>
      </c>
      <c r="C553" s="396"/>
      <c r="D553" s="132" t="s">
        <v>734</v>
      </c>
      <c r="E553" s="406">
        <v>46160</v>
      </c>
      <c r="F553" s="407"/>
      <c r="G553" s="408"/>
      <c r="H553" s="133">
        <v>11</v>
      </c>
      <c r="I553" s="240">
        <v>5</v>
      </c>
      <c r="J553" s="136">
        <v>6</v>
      </c>
      <c r="K553" s="241"/>
      <c r="L553" s="241"/>
    </row>
    <row r="554" spans="1:12" ht="27" customHeight="1">
      <c r="A554" s="131">
        <v>548</v>
      </c>
      <c r="B554" s="395" t="s">
        <v>382</v>
      </c>
      <c r="C554" s="396"/>
      <c r="D554" s="132" t="s">
        <v>742</v>
      </c>
      <c r="E554" s="406">
        <v>46160</v>
      </c>
      <c r="F554" s="407"/>
      <c r="G554" s="408"/>
      <c r="H554" s="133">
        <v>5</v>
      </c>
      <c r="I554" s="240">
        <v>1</v>
      </c>
      <c r="J554" s="136">
        <v>4</v>
      </c>
      <c r="K554" s="241"/>
      <c r="L554" s="241"/>
    </row>
    <row r="555" spans="1:12" ht="15.75" customHeight="1">
      <c r="A555" s="131">
        <v>549</v>
      </c>
      <c r="B555" s="395" t="s">
        <v>643</v>
      </c>
      <c r="C555" s="396"/>
      <c r="D555" s="132" t="s">
        <v>746</v>
      </c>
      <c r="E555" s="406">
        <v>46160</v>
      </c>
      <c r="F555" s="407"/>
      <c r="G555" s="408"/>
      <c r="H555" s="133">
        <v>16</v>
      </c>
      <c r="I555" s="240">
        <v>1</v>
      </c>
      <c r="J555" s="136">
        <v>15</v>
      </c>
      <c r="K555" s="241"/>
      <c r="L555" s="241"/>
    </row>
    <row r="556" spans="1:12" ht="16.5" customHeight="1">
      <c r="A556" s="131">
        <v>550</v>
      </c>
      <c r="B556" s="395" t="s">
        <v>407</v>
      </c>
      <c r="C556" s="396"/>
      <c r="D556" s="132" t="s">
        <v>740</v>
      </c>
      <c r="E556" s="406">
        <v>46160</v>
      </c>
      <c r="F556" s="407"/>
      <c r="G556" s="408"/>
      <c r="H556" s="133">
        <v>1</v>
      </c>
      <c r="I556" s="240">
        <v>0</v>
      </c>
      <c r="J556" s="136">
        <v>1</v>
      </c>
      <c r="K556" s="241"/>
      <c r="L556" s="241"/>
    </row>
    <row r="557" spans="1:12" ht="16.5" customHeight="1">
      <c r="A557" s="131">
        <v>551</v>
      </c>
      <c r="B557" s="395" t="s">
        <v>407</v>
      </c>
      <c r="C557" s="396"/>
      <c r="D557" s="132" t="s">
        <v>707</v>
      </c>
      <c r="E557" s="406">
        <v>46160</v>
      </c>
      <c r="F557" s="407"/>
      <c r="G557" s="408"/>
      <c r="H557" s="133">
        <v>3</v>
      </c>
      <c r="I557" s="240">
        <v>2</v>
      </c>
      <c r="J557" s="136">
        <v>1</v>
      </c>
      <c r="K557" s="241"/>
      <c r="L557" s="241"/>
    </row>
    <row r="558" spans="1:12" ht="18.75" customHeight="1">
      <c r="A558" s="131">
        <v>552</v>
      </c>
      <c r="B558" s="395" t="s">
        <v>407</v>
      </c>
      <c r="C558" s="396"/>
      <c r="D558" s="132" t="s">
        <v>741</v>
      </c>
      <c r="E558" s="406">
        <v>46160</v>
      </c>
      <c r="F558" s="407"/>
      <c r="G558" s="408"/>
      <c r="H558" s="133">
        <v>2</v>
      </c>
      <c r="I558" s="240">
        <v>2</v>
      </c>
      <c r="J558" s="136">
        <v>0</v>
      </c>
      <c r="K558" s="241"/>
      <c r="L558" s="241"/>
    </row>
    <row r="559" spans="1:12" ht="16.5" customHeight="1">
      <c r="A559" s="131">
        <v>553</v>
      </c>
      <c r="B559" s="395" t="s">
        <v>360</v>
      </c>
      <c r="C559" s="396"/>
      <c r="D559" s="132" t="s">
        <v>732</v>
      </c>
      <c r="E559" s="406">
        <v>46161</v>
      </c>
      <c r="F559" s="407"/>
      <c r="G559" s="408"/>
      <c r="H559" s="133">
        <v>4</v>
      </c>
      <c r="I559" s="240">
        <v>3</v>
      </c>
      <c r="J559" s="136">
        <v>1</v>
      </c>
      <c r="K559" s="241"/>
      <c r="L559" s="241"/>
    </row>
    <row r="560" spans="1:12" ht="23.25" customHeight="1">
      <c r="A560" s="131">
        <v>554</v>
      </c>
      <c r="B560" s="395" t="s">
        <v>370</v>
      </c>
      <c r="C560" s="396"/>
      <c r="D560" s="132" t="s">
        <v>747</v>
      </c>
      <c r="E560" s="406">
        <v>46161</v>
      </c>
      <c r="F560" s="407"/>
      <c r="G560" s="408"/>
      <c r="H560" s="133">
        <v>22</v>
      </c>
      <c r="I560" s="240">
        <v>18</v>
      </c>
      <c r="J560" s="136">
        <v>4</v>
      </c>
      <c r="K560" s="241"/>
      <c r="L560" s="241"/>
    </row>
    <row r="561" spans="1:12" ht="13.5" customHeight="1">
      <c r="A561" s="131">
        <v>555</v>
      </c>
      <c r="B561" s="395" t="s">
        <v>733</v>
      </c>
      <c r="C561" s="396"/>
      <c r="D561" s="132" t="s">
        <v>734</v>
      </c>
      <c r="E561" s="406">
        <v>46161</v>
      </c>
      <c r="F561" s="407"/>
      <c r="G561" s="408"/>
      <c r="H561" s="133">
        <v>5</v>
      </c>
      <c r="I561" s="240">
        <v>2</v>
      </c>
      <c r="J561" s="136">
        <v>3</v>
      </c>
      <c r="K561" s="241"/>
      <c r="L561" s="241"/>
    </row>
    <row r="562" spans="1:12" ht="27.75" customHeight="1">
      <c r="A562" s="131">
        <v>556</v>
      </c>
      <c r="B562" s="395" t="s">
        <v>382</v>
      </c>
      <c r="C562" s="396"/>
      <c r="D562" s="132" t="s">
        <v>742</v>
      </c>
      <c r="E562" s="406">
        <v>46161</v>
      </c>
      <c r="F562" s="407"/>
      <c r="G562" s="408"/>
      <c r="H562" s="133">
        <v>2</v>
      </c>
      <c r="I562" s="240">
        <v>0</v>
      </c>
      <c r="J562" s="136">
        <v>2</v>
      </c>
      <c r="K562" s="241"/>
      <c r="L562" s="241"/>
    </row>
    <row r="563" spans="1:12" ht="17.25" customHeight="1">
      <c r="A563" s="131">
        <v>557</v>
      </c>
      <c r="B563" s="395" t="s">
        <v>407</v>
      </c>
      <c r="C563" s="396"/>
      <c r="D563" s="132" t="s">
        <v>740</v>
      </c>
      <c r="E563" s="406">
        <v>46161</v>
      </c>
      <c r="F563" s="407"/>
      <c r="G563" s="408"/>
      <c r="H563" s="133">
        <v>8</v>
      </c>
      <c r="I563" s="240">
        <v>3</v>
      </c>
      <c r="J563" s="136">
        <v>5</v>
      </c>
      <c r="K563" s="241"/>
      <c r="L563" s="241"/>
    </row>
    <row r="564" spans="1:12" ht="17.25" customHeight="1">
      <c r="A564" s="131">
        <v>558</v>
      </c>
      <c r="B564" s="395" t="s">
        <v>415</v>
      </c>
      <c r="C564" s="396"/>
      <c r="D564" s="132" t="s">
        <v>735</v>
      </c>
      <c r="E564" s="406">
        <v>46161</v>
      </c>
      <c r="F564" s="407"/>
      <c r="G564" s="408"/>
      <c r="H564" s="133">
        <v>7</v>
      </c>
      <c r="I564" s="240">
        <v>2</v>
      </c>
      <c r="J564" s="136">
        <v>5</v>
      </c>
      <c r="K564" s="241"/>
      <c r="L564" s="241"/>
    </row>
    <row r="565" spans="1:12" ht="16.5" customHeight="1">
      <c r="A565" s="131">
        <v>559</v>
      </c>
      <c r="B565" s="395" t="s">
        <v>451</v>
      </c>
      <c r="C565" s="396"/>
      <c r="D565" s="132" t="s">
        <v>710</v>
      </c>
      <c r="E565" s="406">
        <v>46161</v>
      </c>
      <c r="F565" s="407"/>
      <c r="G565" s="408"/>
      <c r="H565" s="133">
        <v>2</v>
      </c>
      <c r="I565" s="240">
        <v>1</v>
      </c>
      <c r="J565" s="136">
        <v>1</v>
      </c>
      <c r="K565" s="241"/>
      <c r="L565" s="241"/>
    </row>
    <row r="566" spans="1:12" ht="15.75" customHeight="1">
      <c r="A566" s="131">
        <v>560</v>
      </c>
      <c r="B566" s="395" t="s">
        <v>360</v>
      </c>
      <c r="C566" s="396"/>
      <c r="D566" s="132" t="s">
        <v>732</v>
      </c>
      <c r="E566" s="406">
        <v>46162</v>
      </c>
      <c r="F566" s="407"/>
      <c r="G566" s="408"/>
      <c r="H566" s="133">
        <v>1</v>
      </c>
      <c r="I566" s="240">
        <v>1</v>
      </c>
      <c r="J566" s="136">
        <v>0</v>
      </c>
      <c r="K566" s="241"/>
      <c r="L566" s="241"/>
    </row>
    <row r="567" spans="1:12" ht="18" customHeight="1">
      <c r="A567" s="131">
        <v>561</v>
      </c>
      <c r="B567" s="395" t="s">
        <v>375</v>
      </c>
      <c r="C567" s="396"/>
      <c r="D567" s="132" t="s">
        <v>748</v>
      </c>
      <c r="E567" s="406">
        <v>46162</v>
      </c>
      <c r="F567" s="407"/>
      <c r="G567" s="408"/>
      <c r="H567" s="133">
        <v>15</v>
      </c>
      <c r="I567" s="240">
        <v>6</v>
      </c>
      <c r="J567" s="136">
        <v>9</v>
      </c>
      <c r="K567" s="241"/>
      <c r="L567" s="241"/>
    </row>
    <row r="568" spans="1:12" ht="28.5" customHeight="1">
      <c r="A568" s="131">
        <v>562</v>
      </c>
      <c r="B568" s="395" t="s">
        <v>382</v>
      </c>
      <c r="C568" s="396"/>
      <c r="D568" s="132" t="s">
        <v>742</v>
      </c>
      <c r="E568" s="406">
        <v>46162</v>
      </c>
      <c r="F568" s="407"/>
      <c r="G568" s="408"/>
      <c r="H568" s="133">
        <v>1</v>
      </c>
      <c r="I568" s="240">
        <v>0</v>
      </c>
      <c r="J568" s="136">
        <v>1</v>
      </c>
      <c r="K568" s="241"/>
      <c r="L568" s="241"/>
    </row>
    <row r="569" spans="1:12" ht="13.5" customHeight="1">
      <c r="A569" s="131">
        <v>563</v>
      </c>
      <c r="B569" s="395" t="s">
        <v>415</v>
      </c>
      <c r="C569" s="396"/>
      <c r="D569" s="132" t="s">
        <v>749</v>
      </c>
      <c r="E569" s="406">
        <v>46162</v>
      </c>
      <c r="F569" s="407"/>
      <c r="G569" s="408"/>
      <c r="H569" s="133">
        <v>18</v>
      </c>
      <c r="I569" s="240">
        <v>8</v>
      </c>
      <c r="J569" s="136">
        <v>10</v>
      </c>
      <c r="K569" s="241"/>
      <c r="L569" s="241"/>
    </row>
    <row r="570" spans="1:12" ht="13.5" customHeight="1">
      <c r="A570" s="131">
        <v>564</v>
      </c>
      <c r="B570" s="395" t="s">
        <v>415</v>
      </c>
      <c r="C570" s="396"/>
      <c r="D570" s="132" t="s">
        <v>750</v>
      </c>
      <c r="E570" s="406">
        <v>46162</v>
      </c>
      <c r="F570" s="407"/>
      <c r="G570" s="408"/>
      <c r="H570" s="133">
        <v>13</v>
      </c>
      <c r="I570" s="240">
        <v>2</v>
      </c>
      <c r="J570" s="136">
        <v>11</v>
      </c>
      <c r="K570" s="241"/>
      <c r="L570" s="241"/>
    </row>
    <row r="571" spans="1:12" ht="12" customHeight="1">
      <c r="A571" s="131">
        <v>565</v>
      </c>
      <c r="B571" s="395" t="s">
        <v>415</v>
      </c>
      <c r="C571" s="396"/>
      <c r="D571" s="132" t="s">
        <v>735</v>
      </c>
      <c r="E571" s="406">
        <v>46162</v>
      </c>
      <c r="F571" s="407"/>
      <c r="G571" s="408"/>
      <c r="H571" s="133">
        <v>2</v>
      </c>
      <c r="I571" s="240">
        <v>0</v>
      </c>
      <c r="J571" s="136">
        <v>2</v>
      </c>
      <c r="K571" s="241"/>
      <c r="L571" s="241"/>
    </row>
    <row r="572" spans="1:12" ht="27" customHeight="1">
      <c r="A572" s="131">
        <v>566</v>
      </c>
      <c r="B572" s="395" t="s">
        <v>419</v>
      </c>
      <c r="C572" s="396"/>
      <c r="D572" s="132" t="s">
        <v>716</v>
      </c>
      <c r="E572" s="406">
        <v>46162</v>
      </c>
      <c r="F572" s="407"/>
      <c r="G572" s="408"/>
      <c r="H572" s="133">
        <v>1</v>
      </c>
      <c r="I572" s="240">
        <v>0</v>
      </c>
      <c r="J572" s="136">
        <v>1</v>
      </c>
      <c r="K572" s="241"/>
      <c r="L572" s="241"/>
    </row>
    <row r="573" spans="1:12" ht="15" customHeight="1">
      <c r="A573" s="131">
        <v>567</v>
      </c>
      <c r="B573" s="395" t="s">
        <v>643</v>
      </c>
      <c r="C573" s="396"/>
      <c r="D573" s="132" t="s">
        <v>746</v>
      </c>
      <c r="E573" s="406">
        <v>46163</v>
      </c>
      <c r="F573" s="407"/>
      <c r="G573" s="408"/>
      <c r="H573" s="133">
        <v>1</v>
      </c>
      <c r="I573" s="240">
        <v>0</v>
      </c>
      <c r="J573" s="136">
        <v>1</v>
      </c>
      <c r="K573" s="241"/>
      <c r="L573" s="241"/>
    </row>
    <row r="574" spans="1:12" ht="15" customHeight="1">
      <c r="A574" s="131">
        <v>568</v>
      </c>
      <c r="B574" s="395" t="s">
        <v>415</v>
      </c>
      <c r="C574" s="396"/>
      <c r="D574" s="132" t="s">
        <v>750</v>
      </c>
      <c r="E574" s="406">
        <v>46163</v>
      </c>
      <c r="F574" s="407"/>
      <c r="G574" s="408"/>
      <c r="H574" s="133">
        <v>6</v>
      </c>
      <c r="I574" s="240">
        <v>1</v>
      </c>
      <c r="J574" s="136">
        <v>5</v>
      </c>
      <c r="K574" s="241"/>
      <c r="L574" s="241"/>
    </row>
    <row r="575" spans="1:12" ht="14.25" customHeight="1">
      <c r="A575" s="131">
        <v>569</v>
      </c>
      <c r="B575" s="395" t="s">
        <v>415</v>
      </c>
      <c r="C575" s="396"/>
      <c r="D575" s="132" t="s">
        <v>735</v>
      </c>
      <c r="E575" s="406">
        <v>46163</v>
      </c>
      <c r="F575" s="407"/>
      <c r="G575" s="408"/>
      <c r="H575" s="133">
        <v>3</v>
      </c>
      <c r="I575" s="240">
        <v>3</v>
      </c>
      <c r="J575" s="136">
        <v>0</v>
      </c>
      <c r="K575" s="241"/>
      <c r="L575" s="241"/>
    </row>
    <row r="576" spans="1:12" ht="15" customHeight="1">
      <c r="A576" s="131">
        <v>570</v>
      </c>
      <c r="B576" s="395" t="s">
        <v>751</v>
      </c>
      <c r="C576" s="396"/>
      <c r="D576" s="132" t="s">
        <v>752</v>
      </c>
      <c r="E576" s="406">
        <v>46164</v>
      </c>
      <c r="F576" s="407"/>
      <c r="G576" s="408"/>
      <c r="H576" s="133">
        <v>1</v>
      </c>
      <c r="I576" s="240">
        <v>1</v>
      </c>
      <c r="J576" s="136">
        <v>0</v>
      </c>
      <c r="K576" s="241"/>
      <c r="L576" s="241"/>
    </row>
    <row r="577" spans="1:12" ht="14.25" customHeight="1">
      <c r="A577" s="131">
        <v>571</v>
      </c>
      <c r="B577" s="395" t="s">
        <v>643</v>
      </c>
      <c r="C577" s="396"/>
      <c r="D577" s="132" t="s">
        <v>746</v>
      </c>
      <c r="E577" s="406">
        <v>46164</v>
      </c>
      <c r="F577" s="407"/>
      <c r="G577" s="408"/>
      <c r="H577" s="133">
        <v>2</v>
      </c>
      <c r="I577" s="240">
        <v>2</v>
      </c>
      <c r="J577" s="136">
        <v>0</v>
      </c>
      <c r="K577" s="241"/>
      <c r="L577" s="241"/>
    </row>
    <row r="578" spans="1:12" ht="13.5" customHeight="1">
      <c r="A578" s="131">
        <v>572</v>
      </c>
      <c r="B578" s="395" t="s">
        <v>415</v>
      </c>
      <c r="C578" s="396"/>
      <c r="D578" s="132" t="s">
        <v>750</v>
      </c>
      <c r="E578" s="406">
        <v>46164</v>
      </c>
      <c r="F578" s="407"/>
      <c r="G578" s="408"/>
      <c r="H578" s="133">
        <v>4</v>
      </c>
      <c r="I578" s="240">
        <v>2</v>
      </c>
      <c r="J578" s="136">
        <v>2</v>
      </c>
      <c r="K578" s="241"/>
      <c r="L578" s="241"/>
    </row>
    <row r="579" spans="1:12" ht="15" customHeight="1">
      <c r="A579" s="131">
        <v>573</v>
      </c>
      <c r="B579" s="395" t="s">
        <v>360</v>
      </c>
      <c r="C579" s="396"/>
      <c r="D579" s="132" t="s">
        <v>753</v>
      </c>
      <c r="E579" s="406">
        <v>46167</v>
      </c>
      <c r="F579" s="407"/>
      <c r="G579" s="408"/>
      <c r="H579" s="133">
        <v>5</v>
      </c>
      <c r="I579" s="240">
        <v>2</v>
      </c>
      <c r="J579" s="136">
        <v>3</v>
      </c>
      <c r="K579" s="241"/>
      <c r="L579" s="241"/>
    </row>
    <row r="580" spans="1:12" ht="26.25" customHeight="1">
      <c r="A580" s="131">
        <v>574</v>
      </c>
      <c r="B580" s="395" t="s">
        <v>700</v>
      </c>
      <c r="C580" s="396"/>
      <c r="D580" s="132" t="s">
        <v>701</v>
      </c>
      <c r="E580" s="406">
        <v>46167</v>
      </c>
      <c r="F580" s="407"/>
      <c r="G580" s="408"/>
      <c r="H580" s="133">
        <v>24</v>
      </c>
      <c r="I580" s="240">
        <v>7</v>
      </c>
      <c r="J580" s="136">
        <v>17</v>
      </c>
      <c r="K580" s="241"/>
      <c r="L580" s="241"/>
    </row>
    <row r="581" spans="1:12" ht="17.25" customHeight="1">
      <c r="A581" s="131">
        <v>575</v>
      </c>
      <c r="B581" s="395" t="s">
        <v>754</v>
      </c>
      <c r="C581" s="396"/>
      <c r="D581" s="132" t="s">
        <v>755</v>
      </c>
      <c r="E581" s="406">
        <v>46167</v>
      </c>
      <c r="F581" s="407"/>
      <c r="G581" s="408"/>
      <c r="H581" s="133">
        <v>15</v>
      </c>
      <c r="I581" s="240">
        <v>2</v>
      </c>
      <c r="J581" s="136">
        <v>13</v>
      </c>
      <c r="K581" s="241"/>
      <c r="L581" s="241"/>
    </row>
    <row r="582" spans="1:12" ht="18" customHeight="1">
      <c r="A582" s="131">
        <v>576</v>
      </c>
      <c r="B582" s="395" t="s">
        <v>375</v>
      </c>
      <c r="C582" s="396"/>
      <c r="D582" s="132" t="s">
        <v>748</v>
      </c>
      <c r="E582" s="406">
        <v>46167</v>
      </c>
      <c r="F582" s="407"/>
      <c r="G582" s="408"/>
      <c r="H582" s="133">
        <v>17</v>
      </c>
      <c r="I582" s="240">
        <v>4</v>
      </c>
      <c r="J582" s="136">
        <v>13</v>
      </c>
      <c r="K582" s="241"/>
      <c r="L582" s="241"/>
    </row>
    <row r="583" spans="1:12" ht="13.5" customHeight="1">
      <c r="A583" s="131">
        <v>577</v>
      </c>
      <c r="B583" s="395" t="s">
        <v>643</v>
      </c>
      <c r="C583" s="396"/>
      <c r="D583" s="132" t="s">
        <v>746</v>
      </c>
      <c r="E583" s="406">
        <v>46167</v>
      </c>
      <c r="F583" s="407"/>
      <c r="G583" s="408"/>
      <c r="H583" s="133">
        <v>4</v>
      </c>
      <c r="I583" s="240">
        <v>2</v>
      </c>
      <c r="J583" s="136">
        <v>2</v>
      </c>
      <c r="K583" s="241"/>
      <c r="L583" s="241"/>
    </row>
    <row r="584" spans="1:12" ht="16.5" customHeight="1">
      <c r="A584" s="131">
        <v>578</v>
      </c>
      <c r="B584" s="395" t="s">
        <v>407</v>
      </c>
      <c r="C584" s="396"/>
      <c r="D584" s="132" t="s">
        <v>740</v>
      </c>
      <c r="E584" s="406">
        <v>46167</v>
      </c>
      <c r="F584" s="407"/>
      <c r="G584" s="408"/>
      <c r="H584" s="133">
        <v>1</v>
      </c>
      <c r="I584" s="240">
        <v>0</v>
      </c>
      <c r="J584" s="136">
        <v>1</v>
      </c>
      <c r="K584" s="241"/>
      <c r="L584" s="241"/>
    </row>
    <row r="585" spans="1:12" ht="27" customHeight="1">
      <c r="A585" s="131">
        <v>579</v>
      </c>
      <c r="B585" s="395" t="s">
        <v>419</v>
      </c>
      <c r="C585" s="396"/>
      <c r="D585" s="132" t="s">
        <v>716</v>
      </c>
      <c r="E585" s="406">
        <v>46167</v>
      </c>
      <c r="F585" s="407"/>
      <c r="G585" s="408"/>
      <c r="H585" s="133">
        <v>1</v>
      </c>
      <c r="I585" s="240">
        <v>1</v>
      </c>
      <c r="J585" s="136">
        <v>0</v>
      </c>
      <c r="K585" s="241"/>
      <c r="L585" s="241"/>
    </row>
    <row r="586" spans="1:12" ht="23.25" customHeight="1">
      <c r="A586" s="131">
        <v>580</v>
      </c>
      <c r="B586" s="395" t="s">
        <v>445</v>
      </c>
      <c r="C586" s="396"/>
      <c r="D586" s="132" t="s">
        <v>756</v>
      </c>
      <c r="E586" s="406">
        <v>46167</v>
      </c>
      <c r="F586" s="407"/>
      <c r="G586" s="408"/>
      <c r="H586" s="133">
        <v>16</v>
      </c>
      <c r="I586" s="240">
        <v>5</v>
      </c>
      <c r="J586" s="136">
        <v>11</v>
      </c>
      <c r="K586" s="241"/>
      <c r="L586" s="241"/>
    </row>
    <row r="587" spans="1:12" ht="13.5" customHeight="1">
      <c r="A587" s="131">
        <v>581</v>
      </c>
      <c r="B587" s="395" t="s">
        <v>451</v>
      </c>
      <c r="C587" s="396"/>
      <c r="D587" s="132" t="s">
        <v>737</v>
      </c>
      <c r="E587" s="406">
        <v>46167</v>
      </c>
      <c r="F587" s="407"/>
      <c r="G587" s="408"/>
      <c r="H587" s="133">
        <v>9</v>
      </c>
      <c r="I587" s="240">
        <v>5</v>
      </c>
      <c r="J587" s="136">
        <v>4</v>
      </c>
      <c r="K587" s="241"/>
      <c r="L587" s="241"/>
    </row>
    <row r="588" spans="1:12" ht="16.5" customHeight="1">
      <c r="A588" s="131">
        <v>582</v>
      </c>
      <c r="B588" s="395" t="s">
        <v>360</v>
      </c>
      <c r="C588" s="396"/>
      <c r="D588" s="132" t="s">
        <v>753</v>
      </c>
      <c r="E588" s="406">
        <v>46168</v>
      </c>
      <c r="F588" s="407"/>
      <c r="G588" s="408"/>
      <c r="H588" s="133">
        <v>32</v>
      </c>
      <c r="I588" s="240">
        <v>8</v>
      </c>
      <c r="J588" s="136">
        <v>24</v>
      </c>
      <c r="K588" s="241"/>
      <c r="L588" s="241"/>
    </row>
    <row r="589" spans="1:12" ht="23.25" customHeight="1">
      <c r="A589" s="131">
        <v>583</v>
      </c>
      <c r="B589" s="395" t="s">
        <v>370</v>
      </c>
      <c r="C589" s="396"/>
      <c r="D589" s="132" t="s">
        <v>757</v>
      </c>
      <c r="E589" s="406">
        <v>46168</v>
      </c>
      <c r="F589" s="407"/>
      <c r="G589" s="408"/>
      <c r="H589" s="133">
        <v>18</v>
      </c>
      <c r="I589" s="240">
        <v>15</v>
      </c>
      <c r="J589" s="136">
        <v>3</v>
      </c>
      <c r="K589" s="241"/>
      <c r="L589" s="241"/>
    </row>
    <row r="590" spans="1:12" ht="14.25" customHeight="1">
      <c r="A590" s="131">
        <v>584</v>
      </c>
      <c r="B590" s="395" t="s">
        <v>400</v>
      </c>
      <c r="C590" s="396"/>
      <c r="D590" s="132" t="s">
        <v>730</v>
      </c>
      <c r="E590" s="406">
        <v>46168</v>
      </c>
      <c r="F590" s="407"/>
      <c r="G590" s="408"/>
      <c r="H590" s="133">
        <v>1</v>
      </c>
      <c r="I590" s="240">
        <v>0</v>
      </c>
      <c r="J590" s="136">
        <v>1</v>
      </c>
      <c r="K590" s="241"/>
      <c r="L590" s="241"/>
    </row>
    <row r="591" spans="1:12" ht="12.75" customHeight="1">
      <c r="A591" s="131">
        <v>585</v>
      </c>
      <c r="B591" s="395" t="s">
        <v>415</v>
      </c>
      <c r="C591" s="396"/>
      <c r="D591" s="132" t="s">
        <v>750</v>
      </c>
      <c r="E591" s="406">
        <v>46168</v>
      </c>
      <c r="F591" s="407"/>
      <c r="G591" s="408"/>
      <c r="H591" s="133">
        <v>3</v>
      </c>
      <c r="I591" s="240">
        <v>1</v>
      </c>
      <c r="J591" s="136">
        <v>2</v>
      </c>
      <c r="K591" s="241"/>
      <c r="L591" s="241"/>
    </row>
    <row r="592" spans="1:12" ht="25.5" customHeight="1">
      <c r="A592" s="131">
        <v>586</v>
      </c>
      <c r="B592" s="395" t="s">
        <v>445</v>
      </c>
      <c r="C592" s="396"/>
      <c r="D592" s="132" t="s">
        <v>756</v>
      </c>
      <c r="E592" s="406">
        <v>46168</v>
      </c>
      <c r="F592" s="407"/>
      <c r="G592" s="408"/>
      <c r="H592" s="133">
        <v>1</v>
      </c>
      <c r="I592" s="240">
        <v>1</v>
      </c>
      <c r="J592" s="136">
        <v>0</v>
      </c>
      <c r="K592" s="241"/>
      <c r="L592" s="241"/>
    </row>
    <row r="593" spans="1:12" ht="24.75" customHeight="1">
      <c r="A593" s="131">
        <v>587</v>
      </c>
      <c r="B593" s="395" t="s">
        <v>370</v>
      </c>
      <c r="C593" s="396"/>
      <c r="D593" s="132" t="s">
        <v>757</v>
      </c>
      <c r="E593" s="406">
        <v>46169</v>
      </c>
      <c r="F593" s="407"/>
      <c r="G593" s="408"/>
      <c r="H593" s="133">
        <v>10</v>
      </c>
      <c r="I593" s="240">
        <v>9</v>
      </c>
      <c r="J593" s="136">
        <v>1</v>
      </c>
      <c r="K593" s="241"/>
      <c r="L593" s="241"/>
    </row>
    <row r="594" spans="1:12" ht="13.5" customHeight="1">
      <c r="A594" s="131">
        <v>588</v>
      </c>
      <c r="B594" s="395" t="s">
        <v>751</v>
      </c>
      <c r="C594" s="396"/>
      <c r="D594" s="132" t="s">
        <v>752</v>
      </c>
      <c r="E594" s="406">
        <v>46169</v>
      </c>
      <c r="F594" s="407"/>
      <c r="G594" s="408"/>
      <c r="H594" s="133">
        <v>18</v>
      </c>
      <c r="I594" s="240">
        <v>6</v>
      </c>
      <c r="J594" s="136">
        <v>12</v>
      </c>
      <c r="K594" s="241"/>
      <c r="L594" s="241"/>
    </row>
    <row r="595" spans="1:12" ht="15" customHeight="1">
      <c r="A595" s="131">
        <v>589</v>
      </c>
      <c r="B595" s="395" t="s">
        <v>751</v>
      </c>
      <c r="C595" s="396"/>
      <c r="D595" s="132" t="s">
        <v>758</v>
      </c>
      <c r="E595" s="406">
        <v>46169</v>
      </c>
      <c r="F595" s="407"/>
      <c r="G595" s="408"/>
      <c r="H595" s="133">
        <v>14</v>
      </c>
      <c r="I595" s="240">
        <v>0</v>
      </c>
      <c r="J595" s="136">
        <v>14</v>
      </c>
      <c r="K595" s="241"/>
      <c r="L595" s="241"/>
    </row>
    <row r="596" spans="1:12" ht="16.5" customHeight="1">
      <c r="A596" s="131">
        <v>590</v>
      </c>
      <c r="B596" s="395" t="s">
        <v>415</v>
      </c>
      <c r="C596" s="396"/>
      <c r="D596" s="132" t="s">
        <v>750</v>
      </c>
      <c r="E596" s="406">
        <v>46169</v>
      </c>
      <c r="F596" s="407"/>
      <c r="G596" s="408"/>
      <c r="H596" s="133">
        <v>6</v>
      </c>
      <c r="I596" s="240">
        <v>4</v>
      </c>
      <c r="J596" s="136">
        <v>2</v>
      </c>
      <c r="K596" s="241"/>
      <c r="L596" s="241"/>
    </row>
    <row r="597" spans="1:12" ht="16.5" customHeight="1">
      <c r="A597" s="131">
        <v>591</v>
      </c>
      <c r="B597" s="395" t="s">
        <v>433</v>
      </c>
      <c r="C597" s="396"/>
      <c r="D597" s="132" t="s">
        <v>759</v>
      </c>
      <c r="E597" s="406">
        <v>46169</v>
      </c>
      <c r="F597" s="407"/>
      <c r="G597" s="408"/>
      <c r="H597" s="133">
        <v>14</v>
      </c>
      <c r="I597" s="240">
        <v>7</v>
      </c>
      <c r="J597" s="136">
        <v>7</v>
      </c>
      <c r="K597" s="241"/>
      <c r="L597" s="241"/>
    </row>
    <row r="598" spans="1:12" ht="17.25" customHeight="1">
      <c r="A598" s="131">
        <v>592</v>
      </c>
      <c r="B598" s="395" t="s">
        <v>375</v>
      </c>
      <c r="C598" s="396"/>
      <c r="D598" s="132" t="s">
        <v>748</v>
      </c>
      <c r="E598" s="406">
        <v>46170</v>
      </c>
      <c r="F598" s="407"/>
      <c r="G598" s="408"/>
      <c r="H598" s="133">
        <v>1</v>
      </c>
      <c r="I598" s="240">
        <v>0</v>
      </c>
      <c r="J598" s="136">
        <v>1</v>
      </c>
      <c r="K598" s="241"/>
      <c r="L598" s="241"/>
    </row>
    <row r="599" spans="1:12" ht="15.75" customHeight="1">
      <c r="A599" s="131">
        <v>593</v>
      </c>
      <c r="B599" s="395" t="s">
        <v>433</v>
      </c>
      <c r="C599" s="396"/>
      <c r="D599" s="132" t="s">
        <v>759</v>
      </c>
      <c r="E599" s="406">
        <v>46170</v>
      </c>
      <c r="F599" s="407"/>
      <c r="G599" s="408"/>
      <c r="H599" s="133">
        <v>22</v>
      </c>
      <c r="I599" s="240">
        <v>14</v>
      </c>
      <c r="J599" s="136">
        <v>8</v>
      </c>
      <c r="K599" s="241"/>
      <c r="L599" s="241"/>
    </row>
    <row r="600" spans="1:12" ht="15" customHeight="1">
      <c r="A600" s="131">
        <v>594</v>
      </c>
      <c r="B600" s="395" t="s">
        <v>451</v>
      </c>
      <c r="C600" s="396"/>
      <c r="D600" s="132" t="s">
        <v>737</v>
      </c>
      <c r="E600" s="406">
        <v>46170</v>
      </c>
      <c r="F600" s="407"/>
      <c r="G600" s="408"/>
      <c r="H600" s="133">
        <v>6</v>
      </c>
      <c r="I600" s="240">
        <v>0</v>
      </c>
      <c r="J600" s="136">
        <v>6</v>
      </c>
      <c r="K600" s="241"/>
      <c r="L600" s="241"/>
    </row>
    <row r="601" spans="1:12" ht="12.75" customHeight="1">
      <c r="A601" s="131">
        <v>595</v>
      </c>
      <c r="B601" s="395" t="s">
        <v>360</v>
      </c>
      <c r="C601" s="396"/>
      <c r="D601" s="132" t="s">
        <v>760</v>
      </c>
      <c r="E601" s="406">
        <v>46171</v>
      </c>
      <c r="F601" s="407"/>
      <c r="G601" s="408"/>
      <c r="H601" s="133">
        <v>17</v>
      </c>
      <c r="I601" s="240">
        <v>7</v>
      </c>
      <c r="J601" s="136">
        <v>10</v>
      </c>
      <c r="K601" s="241"/>
      <c r="L601" s="241"/>
    </row>
    <row r="602" spans="1:12" ht="15" customHeight="1">
      <c r="A602" s="131">
        <v>596</v>
      </c>
      <c r="B602" s="395" t="s">
        <v>415</v>
      </c>
      <c r="C602" s="396"/>
      <c r="D602" s="132" t="s">
        <v>750</v>
      </c>
      <c r="E602" s="406">
        <v>46171</v>
      </c>
      <c r="F602" s="407"/>
      <c r="G602" s="408"/>
      <c r="H602" s="133">
        <v>2</v>
      </c>
      <c r="I602" s="240">
        <v>1</v>
      </c>
      <c r="J602" s="136">
        <v>1</v>
      </c>
      <c r="K602" s="241"/>
      <c r="L602" s="241"/>
    </row>
    <row r="603" spans="1:12" ht="27" customHeight="1">
      <c r="A603" s="131">
        <v>597</v>
      </c>
      <c r="B603" s="395" t="s">
        <v>445</v>
      </c>
      <c r="C603" s="396"/>
      <c r="D603" s="132" t="s">
        <v>756</v>
      </c>
      <c r="E603" s="406">
        <v>46171</v>
      </c>
      <c r="F603" s="407"/>
      <c r="G603" s="408"/>
      <c r="H603" s="133">
        <v>1</v>
      </c>
      <c r="I603" s="240">
        <v>0</v>
      </c>
      <c r="J603" s="136">
        <v>1</v>
      </c>
      <c r="K603" s="241"/>
      <c r="L603" s="241"/>
    </row>
    <row r="604" spans="1:12" ht="16.5" customHeight="1">
      <c r="A604" s="131">
        <v>598</v>
      </c>
      <c r="B604" s="395" t="s">
        <v>451</v>
      </c>
      <c r="C604" s="396"/>
      <c r="D604" s="132" t="s">
        <v>761</v>
      </c>
      <c r="E604" s="406">
        <v>46171</v>
      </c>
      <c r="F604" s="407"/>
      <c r="G604" s="408"/>
      <c r="H604" s="133">
        <v>5</v>
      </c>
      <c r="I604" s="240">
        <v>3</v>
      </c>
      <c r="J604" s="136">
        <v>2</v>
      </c>
      <c r="K604" s="241"/>
      <c r="L604" s="241"/>
    </row>
    <row r="605" spans="1:12" ht="13.5" customHeight="1">
      <c r="A605" s="131">
        <v>599</v>
      </c>
      <c r="B605" s="395" t="s">
        <v>360</v>
      </c>
      <c r="C605" s="396"/>
      <c r="D605" s="132" t="s">
        <v>760</v>
      </c>
      <c r="E605" s="406">
        <v>46174</v>
      </c>
      <c r="F605" s="407"/>
      <c r="G605" s="408"/>
      <c r="H605" s="133">
        <v>13</v>
      </c>
      <c r="I605" s="240">
        <v>7</v>
      </c>
      <c r="J605" s="136">
        <v>6</v>
      </c>
      <c r="K605" s="241"/>
      <c r="L605" s="241"/>
    </row>
    <row r="606" spans="1:12" ht="15.75" customHeight="1">
      <c r="A606" s="131">
        <v>600</v>
      </c>
      <c r="B606" s="395" t="s">
        <v>391</v>
      </c>
      <c r="C606" s="396"/>
      <c r="D606" s="132" t="s">
        <v>762</v>
      </c>
      <c r="E606" s="406">
        <v>46174</v>
      </c>
      <c r="F606" s="407"/>
      <c r="G606" s="408"/>
      <c r="H606" s="133">
        <v>12</v>
      </c>
      <c r="I606" s="240">
        <v>2</v>
      </c>
      <c r="J606" s="136">
        <v>10</v>
      </c>
      <c r="K606" s="241"/>
      <c r="L606" s="241"/>
    </row>
    <row r="607" spans="1:12" ht="15.75" customHeight="1">
      <c r="A607" s="131">
        <v>601</v>
      </c>
      <c r="B607" s="395" t="s">
        <v>451</v>
      </c>
      <c r="C607" s="396"/>
      <c r="D607" s="132" t="s">
        <v>761</v>
      </c>
      <c r="E607" s="406">
        <v>46174</v>
      </c>
      <c r="F607" s="407"/>
      <c r="G607" s="408"/>
      <c r="H607" s="133">
        <v>24</v>
      </c>
      <c r="I607" s="240">
        <v>15</v>
      </c>
      <c r="J607" s="136">
        <v>9</v>
      </c>
      <c r="K607" s="241"/>
      <c r="L607" s="241"/>
    </row>
    <row r="608" spans="1:12" ht="15.75" customHeight="1">
      <c r="A608" s="131">
        <v>602</v>
      </c>
      <c r="B608" s="395" t="s">
        <v>391</v>
      </c>
      <c r="C608" s="396"/>
      <c r="D608" s="132" t="s">
        <v>762</v>
      </c>
      <c r="E608" s="406">
        <v>46175</v>
      </c>
      <c r="F608" s="407"/>
      <c r="G608" s="408"/>
      <c r="H608" s="133">
        <v>13</v>
      </c>
      <c r="I608" s="240">
        <v>1</v>
      </c>
      <c r="J608" s="136">
        <v>12</v>
      </c>
      <c r="K608" s="241"/>
      <c r="L608" s="241"/>
    </row>
    <row r="609" spans="1:12" ht="24.75" customHeight="1">
      <c r="A609" s="131">
        <v>603</v>
      </c>
      <c r="B609" s="395" t="s">
        <v>428</v>
      </c>
      <c r="C609" s="396"/>
      <c r="D609" s="132" t="s">
        <v>763</v>
      </c>
      <c r="E609" s="406">
        <v>46175</v>
      </c>
      <c r="F609" s="407"/>
      <c r="G609" s="408"/>
      <c r="H609" s="133">
        <v>3</v>
      </c>
      <c r="I609" s="240">
        <v>1</v>
      </c>
      <c r="J609" s="136">
        <v>2</v>
      </c>
      <c r="K609" s="241"/>
      <c r="L609" s="241"/>
    </row>
    <row r="610" spans="1:12" ht="15" customHeight="1">
      <c r="A610" s="131">
        <v>604</v>
      </c>
      <c r="B610" s="395" t="s">
        <v>451</v>
      </c>
      <c r="C610" s="396"/>
      <c r="D610" s="132" t="s">
        <v>737</v>
      </c>
      <c r="E610" s="406">
        <v>46175</v>
      </c>
      <c r="F610" s="407"/>
      <c r="G610" s="408"/>
      <c r="H610" s="133">
        <v>2</v>
      </c>
      <c r="I610" s="240">
        <v>0</v>
      </c>
      <c r="J610" s="136">
        <v>2</v>
      </c>
      <c r="K610" s="241"/>
      <c r="L610" s="241"/>
    </row>
    <row r="611" spans="1:12" ht="14.25" customHeight="1">
      <c r="A611" s="131">
        <v>605</v>
      </c>
      <c r="B611" s="395" t="s">
        <v>451</v>
      </c>
      <c r="C611" s="396"/>
      <c r="D611" s="132" t="s">
        <v>710</v>
      </c>
      <c r="E611" s="406">
        <v>46175</v>
      </c>
      <c r="F611" s="407"/>
      <c r="G611" s="408"/>
      <c r="H611" s="133">
        <v>11</v>
      </c>
      <c r="I611" s="240">
        <v>5</v>
      </c>
      <c r="J611" s="136">
        <v>6</v>
      </c>
      <c r="K611" s="241"/>
      <c r="L611" s="241"/>
    </row>
    <row r="612" spans="1:12" ht="15.75" customHeight="1">
      <c r="A612" s="131">
        <v>606</v>
      </c>
      <c r="B612" s="395" t="s">
        <v>360</v>
      </c>
      <c r="C612" s="396"/>
      <c r="D612" s="132" t="s">
        <v>764</v>
      </c>
      <c r="E612" s="406">
        <v>46176</v>
      </c>
      <c r="F612" s="407"/>
      <c r="G612" s="408"/>
      <c r="H612" s="133">
        <v>19</v>
      </c>
      <c r="I612" s="240">
        <v>8</v>
      </c>
      <c r="J612" s="136">
        <v>11</v>
      </c>
      <c r="K612" s="241"/>
      <c r="L612" s="241"/>
    </row>
    <row r="613" spans="1:12" ht="17.25" customHeight="1">
      <c r="A613" s="131">
        <v>607</v>
      </c>
      <c r="B613" s="395" t="s">
        <v>391</v>
      </c>
      <c r="C613" s="396"/>
      <c r="D613" s="132" t="s">
        <v>762</v>
      </c>
      <c r="E613" s="406">
        <v>46176</v>
      </c>
      <c r="F613" s="407"/>
      <c r="G613" s="408"/>
      <c r="H613" s="133">
        <v>2</v>
      </c>
      <c r="I613" s="240">
        <v>2</v>
      </c>
      <c r="J613" s="136">
        <v>0</v>
      </c>
      <c r="K613" s="241"/>
      <c r="L613" s="241"/>
    </row>
    <row r="614" spans="1:12" ht="16.5" customHeight="1">
      <c r="A614" s="131">
        <v>608</v>
      </c>
      <c r="B614" s="395" t="s">
        <v>393</v>
      </c>
      <c r="C614" s="396"/>
      <c r="D614" s="132" t="s">
        <v>765</v>
      </c>
      <c r="E614" s="406">
        <v>46176</v>
      </c>
      <c r="F614" s="407"/>
      <c r="G614" s="408"/>
      <c r="H614" s="133">
        <v>19</v>
      </c>
      <c r="I614" s="240">
        <v>2</v>
      </c>
      <c r="J614" s="136">
        <v>17</v>
      </c>
      <c r="K614" s="241"/>
      <c r="L614" s="241"/>
    </row>
    <row r="615" spans="1:12" ht="15" customHeight="1">
      <c r="A615" s="131">
        <v>609</v>
      </c>
      <c r="B615" s="395" t="s">
        <v>415</v>
      </c>
      <c r="C615" s="396"/>
      <c r="D615" s="132" t="s">
        <v>766</v>
      </c>
      <c r="E615" s="406">
        <v>46176</v>
      </c>
      <c r="F615" s="407"/>
      <c r="G615" s="408"/>
      <c r="H615" s="133">
        <v>21</v>
      </c>
      <c r="I615" s="240">
        <v>3</v>
      </c>
      <c r="J615" s="136">
        <v>18</v>
      </c>
      <c r="K615" s="241"/>
      <c r="L615" s="241"/>
    </row>
    <row r="616" spans="1:12" ht="24.75" customHeight="1">
      <c r="A616" s="131">
        <v>610</v>
      </c>
      <c r="B616" s="395" t="s">
        <v>428</v>
      </c>
      <c r="C616" s="396"/>
      <c r="D616" s="132" t="s">
        <v>763</v>
      </c>
      <c r="E616" s="406">
        <v>46176</v>
      </c>
      <c r="F616" s="407"/>
      <c r="G616" s="408"/>
      <c r="H616" s="133">
        <v>18</v>
      </c>
      <c r="I616" s="240">
        <v>5</v>
      </c>
      <c r="J616" s="136">
        <v>13</v>
      </c>
      <c r="K616" s="241"/>
      <c r="L616" s="241"/>
    </row>
    <row r="617" spans="1:12" ht="26.25" customHeight="1">
      <c r="A617" s="131">
        <v>611</v>
      </c>
      <c r="B617" s="395" t="s">
        <v>445</v>
      </c>
      <c r="C617" s="396"/>
      <c r="D617" s="132" t="s">
        <v>756</v>
      </c>
      <c r="E617" s="406">
        <v>46176</v>
      </c>
      <c r="F617" s="407"/>
      <c r="G617" s="408"/>
      <c r="H617" s="133">
        <v>1</v>
      </c>
      <c r="I617" s="240">
        <v>0</v>
      </c>
      <c r="J617" s="136">
        <v>1</v>
      </c>
      <c r="K617" s="241"/>
      <c r="L617" s="241"/>
    </row>
    <row r="618" spans="1:12" ht="16.5" customHeight="1">
      <c r="A618" s="131">
        <v>612</v>
      </c>
      <c r="B618" s="395" t="s">
        <v>451</v>
      </c>
      <c r="C618" s="396"/>
      <c r="D618" s="132" t="s">
        <v>710</v>
      </c>
      <c r="E618" s="406">
        <v>46176</v>
      </c>
      <c r="F618" s="407"/>
      <c r="G618" s="408"/>
      <c r="H618" s="133">
        <v>2</v>
      </c>
      <c r="I618" s="240">
        <v>1</v>
      </c>
      <c r="J618" s="136">
        <v>1</v>
      </c>
      <c r="K618" s="241"/>
      <c r="L618" s="241"/>
    </row>
    <row r="619" spans="1:12" ht="15.75" customHeight="1">
      <c r="A619" s="131">
        <v>613</v>
      </c>
      <c r="B619" s="395" t="s">
        <v>422</v>
      </c>
      <c r="C619" s="396"/>
      <c r="D619" s="132" t="s">
        <v>767</v>
      </c>
      <c r="E619" s="406">
        <v>46178</v>
      </c>
      <c r="F619" s="407"/>
      <c r="G619" s="408"/>
      <c r="H619" s="133">
        <v>17</v>
      </c>
      <c r="I619" s="240">
        <v>7</v>
      </c>
      <c r="J619" s="136">
        <v>10</v>
      </c>
      <c r="K619" s="241"/>
      <c r="L619" s="241"/>
    </row>
    <row r="620" spans="1:12" ht="15" customHeight="1">
      <c r="A620" s="131">
        <v>614</v>
      </c>
      <c r="B620" s="395" t="s">
        <v>360</v>
      </c>
      <c r="C620" s="396"/>
      <c r="D620" s="132" t="s">
        <v>760</v>
      </c>
      <c r="E620" s="406">
        <v>46181</v>
      </c>
      <c r="F620" s="407"/>
      <c r="G620" s="408"/>
      <c r="H620" s="133">
        <v>1</v>
      </c>
      <c r="I620" s="240">
        <v>0</v>
      </c>
      <c r="J620" s="136">
        <v>1</v>
      </c>
      <c r="K620" s="241"/>
      <c r="L620" s="241"/>
    </row>
    <row r="621" spans="1:12" ht="14.25" customHeight="1">
      <c r="A621" s="131">
        <v>615</v>
      </c>
      <c r="B621" s="395" t="s">
        <v>415</v>
      </c>
      <c r="C621" s="396"/>
      <c r="D621" s="132" t="s">
        <v>766</v>
      </c>
      <c r="E621" s="406">
        <v>46181</v>
      </c>
      <c r="F621" s="407"/>
      <c r="G621" s="408"/>
      <c r="H621" s="133">
        <v>1</v>
      </c>
      <c r="I621" s="240">
        <v>0</v>
      </c>
      <c r="J621" s="136">
        <v>1</v>
      </c>
      <c r="K621" s="241"/>
      <c r="L621" s="241"/>
    </row>
    <row r="622" spans="1:12" ht="14.25" customHeight="1">
      <c r="A622" s="131">
        <v>616</v>
      </c>
      <c r="B622" s="395" t="s">
        <v>422</v>
      </c>
      <c r="C622" s="396"/>
      <c r="D622" s="132" t="s">
        <v>767</v>
      </c>
      <c r="E622" s="406">
        <v>46181</v>
      </c>
      <c r="F622" s="407"/>
      <c r="G622" s="408"/>
      <c r="H622" s="133">
        <v>2</v>
      </c>
      <c r="I622" s="240">
        <v>0</v>
      </c>
      <c r="J622" s="136">
        <v>2</v>
      </c>
      <c r="K622" s="241"/>
      <c r="L622" s="241"/>
    </row>
    <row r="623" spans="1:12" ht="15.75" customHeight="1">
      <c r="A623" s="131">
        <v>617</v>
      </c>
      <c r="B623" s="395" t="s">
        <v>451</v>
      </c>
      <c r="C623" s="396"/>
      <c r="D623" s="132" t="s">
        <v>710</v>
      </c>
      <c r="E623" s="406">
        <v>46181</v>
      </c>
      <c r="F623" s="407"/>
      <c r="G623" s="408"/>
      <c r="H623" s="133">
        <v>1</v>
      </c>
      <c r="I623" s="240">
        <v>0</v>
      </c>
      <c r="J623" s="136">
        <v>1</v>
      </c>
      <c r="K623" s="241"/>
      <c r="L623" s="241"/>
    </row>
    <row r="624" spans="1:12" ht="15" customHeight="1">
      <c r="A624" s="131">
        <v>618</v>
      </c>
      <c r="B624" s="395" t="s">
        <v>462</v>
      </c>
      <c r="C624" s="396"/>
      <c r="D624" s="132" t="s">
        <v>739</v>
      </c>
      <c r="E624" s="406">
        <v>46181</v>
      </c>
      <c r="F624" s="407"/>
      <c r="G624" s="408"/>
      <c r="H624" s="133">
        <v>16</v>
      </c>
      <c r="I624" s="240">
        <v>5</v>
      </c>
      <c r="J624" s="136">
        <v>11</v>
      </c>
      <c r="K624" s="241"/>
      <c r="L624" s="241"/>
    </row>
    <row r="625" spans="1:12" ht="15" customHeight="1">
      <c r="A625" s="131">
        <v>619</v>
      </c>
      <c r="B625" s="395" t="s">
        <v>422</v>
      </c>
      <c r="C625" s="396"/>
      <c r="D625" s="132" t="s">
        <v>767</v>
      </c>
      <c r="E625" s="406">
        <v>46182</v>
      </c>
      <c r="F625" s="407"/>
      <c r="G625" s="408"/>
      <c r="H625" s="133">
        <v>3</v>
      </c>
      <c r="I625" s="240">
        <v>0</v>
      </c>
      <c r="J625" s="136">
        <v>3</v>
      </c>
      <c r="K625" s="241"/>
      <c r="L625" s="241"/>
    </row>
    <row r="626" spans="1:12" ht="13.5" customHeight="1">
      <c r="A626" s="131">
        <v>620</v>
      </c>
      <c r="B626" s="395" t="s">
        <v>462</v>
      </c>
      <c r="C626" s="396"/>
      <c r="D626" s="132" t="s">
        <v>739</v>
      </c>
      <c r="E626" s="406">
        <v>46182</v>
      </c>
      <c r="F626" s="407"/>
      <c r="G626" s="408"/>
      <c r="H626" s="133">
        <v>7</v>
      </c>
      <c r="I626" s="240">
        <v>1</v>
      </c>
      <c r="J626" s="136">
        <v>6</v>
      </c>
      <c r="K626" s="241"/>
      <c r="L626" s="241"/>
    </row>
    <row r="627" spans="1:12" ht="15" customHeight="1">
      <c r="A627" s="131">
        <v>621</v>
      </c>
      <c r="B627" s="395" t="s">
        <v>360</v>
      </c>
      <c r="C627" s="396"/>
      <c r="D627" s="132" t="s">
        <v>764</v>
      </c>
      <c r="E627" s="406">
        <v>46183</v>
      </c>
      <c r="F627" s="407"/>
      <c r="G627" s="408"/>
      <c r="H627" s="133">
        <v>2</v>
      </c>
      <c r="I627" s="240">
        <v>1</v>
      </c>
      <c r="J627" s="136">
        <v>1</v>
      </c>
      <c r="K627" s="241"/>
      <c r="L627" s="241"/>
    </row>
    <row r="628" spans="1:12" ht="16.5" customHeight="1">
      <c r="A628" s="131">
        <v>622</v>
      </c>
      <c r="B628" s="395" t="s">
        <v>411</v>
      </c>
      <c r="C628" s="396"/>
      <c r="D628" s="132" t="s">
        <v>768</v>
      </c>
      <c r="E628" s="406">
        <v>46183</v>
      </c>
      <c r="F628" s="407"/>
      <c r="G628" s="408"/>
      <c r="H628" s="133">
        <v>7</v>
      </c>
      <c r="I628" s="240">
        <v>1</v>
      </c>
      <c r="J628" s="136">
        <v>6</v>
      </c>
      <c r="K628" s="241"/>
      <c r="L628" s="241"/>
    </row>
    <row r="629" spans="1:12" ht="15" customHeight="1">
      <c r="A629" s="131">
        <v>623</v>
      </c>
      <c r="B629" s="395" t="s">
        <v>422</v>
      </c>
      <c r="C629" s="396"/>
      <c r="D629" s="132" t="s">
        <v>767</v>
      </c>
      <c r="E629" s="406">
        <v>46183</v>
      </c>
      <c r="F629" s="407"/>
      <c r="G629" s="408"/>
      <c r="H629" s="133">
        <v>1</v>
      </c>
      <c r="I629" s="240">
        <v>0</v>
      </c>
      <c r="J629" s="136">
        <v>1</v>
      </c>
      <c r="K629" s="241"/>
      <c r="L629" s="241"/>
    </row>
    <row r="630" spans="1:12" ht="14.25" customHeight="1">
      <c r="A630" s="131">
        <v>624</v>
      </c>
      <c r="B630" s="395" t="s">
        <v>360</v>
      </c>
      <c r="C630" s="396"/>
      <c r="D630" s="132" t="s">
        <v>764</v>
      </c>
      <c r="E630" s="406">
        <v>46184</v>
      </c>
      <c r="F630" s="407"/>
      <c r="G630" s="408"/>
      <c r="H630" s="133">
        <v>4</v>
      </c>
      <c r="I630" s="240">
        <v>4</v>
      </c>
      <c r="J630" s="136">
        <v>0</v>
      </c>
      <c r="K630" s="241"/>
      <c r="L630" s="241"/>
    </row>
    <row r="631" spans="1:12" ht="13.5" customHeight="1">
      <c r="A631" s="131">
        <v>625</v>
      </c>
      <c r="B631" s="395" t="s">
        <v>407</v>
      </c>
      <c r="C631" s="396"/>
      <c r="D631" s="132" t="s">
        <v>769</v>
      </c>
      <c r="E631" s="406">
        <v>46184</v>
      </c>
      <c r="F631" s="407"/>
      <c r="G631" s="408"/>
      <c r="H631" s="133">
        <v>24</v>
      </c>
      <c r="I631" s="240">
        <v>4</v>
      </c>
      <c r="J631" s="136">
        <v>20</v>
      </c>
      <c r="K631" s="241"/>
      <c r="L631" s="241"/>
    </row>
    <row r="632" spans="1:12" ht="12.75" customHeight="1">
      <c r="A632" s="131">
        <v>626</v>
      </c>
      <c r="B632" s="395" t="s">
        <v>411</v>
      </c>
      <c r="C632" s="396"/>
      <c r="D632" s="132" t="s">
        <v>768</v>
      </c>
      <c r="E632" s="406">
        <v>46184</v>
      </c>
      <c r="F632" s="407"/>
      <c r="G632" s="408"/>
      <c r="H632" s="133">
        <v>9</v>
      </c>
      <c r="I632" s="240">
        <v>4</v>
      </c>
      <c r="J632" s="136">
        <v>5</v>
      </c>
      <c r="K632" s="241"/>
      <c r="L632" s="241"/>
    </row>
    <row r="633" spans="1:12" ht="14.25" customHeight="1">
      <c r="A633" s="131">
        <v>627</v>
      </c>
      <c r="B633" s="395" t="s">
        <v>360</v>
      </c>
      <c r="C633" s="396"/>
      <c r="D633" s="132" t="s">
        <v>764</v>
      </c>
      <c r="E633" s="406">
        <v>46185</v>
      </c>
      <c r="F633" s="407"/>
      <c r="G633" s="408"/>
      <c r="H633" s="133">
        <v>2</v>
      </c>
      <c r="I633" s="240">
        <v>1</v>
      </c>
      <c r="J633" s="136">
        <v>1</v>
      </c>
      <c r="K633" s="241"/>
      <c r="L633" s="241"/>
    </row>
    <row r="634" spans="1:12" ht="13.5" customHeight="1">
      <c r="A634" s="131">
        <v>628</v>
      </c>
      <c r="B634" s="395" t="s">
        <v>407</v>
      </c>
      <c r="C634" s="396"/>
      <c r="D634" s="132" t="s">
        <v>769</v>
      </c>
      <c r="E634" s="406">
        <v>46185</v>
      </c>
      <c r="F634" s="407"/>
      <c r="G634" s="408"/>
      <c r="H634" s="133">
        <v>5</v>
      </c>
      <c r="I634" s="240">
        <v>3</v>
      </c>
      <c r="J634" s="136">
        <v>2</v>
      </c>
      <c r="K634" s="241"/>
      <c r="L634" s="241"/>
    </row>
    <row r="635" spans="1:12" ht="13.5" customHeight="1">
      <c r="A635" s="131">
        <v>629</v>
      </c>
      <c r="B635" s="395" t="s">
        <v>360</v>
      </c>
      <c r="C635" s="396"/>
      <c r="D635" s="132" t="s">
        <v>764</v>
      </c>
      <c r="E635" s="406">
        <v>46188</v>
      </c>
      <c r="F635" s="407"/>
      <c r="G635" s="408"/>
      <c r="H635" s="133">
        <v>1</v>
      </c>
      <c r="I635" s="240">
        <v>0</v>
      </c>
      <c r="J635" s="136">
        <v>1</v>
      </c>
      <c r="K635" s="241"/>
      <c r="L635" s="241"/>
    </row>
    <row r="636" spans="1:12" ht="12.75" customHeight="1">
      <c r="A636" s="131">
        <v>630</v>
      </c>
      <c r="B636" s="395" t="s">
        <v>407</v>
      </c>
      <c r="C636" s="396"/>
      <c r="D636" s="132" t="s">
        <v>769</v>
      </c>
      <c r="E636" s="406">
        <v>46188</v>
      </c>
      <c r="F636" s="407"/>
      <c r="G636" s="408"/>
      <c r="H636" s="133">
        <v>2</v>
      </c>
      <c r="I636" s="240">
        <v>1</v>
      </c>
      <c r="J636" s="136">
        <v>1</v>
      </c>
      <c r="K636" s="241"/>
      <c r="L636" s="241"/>
    </row>
    <row r="637" spans="1:12" ht="15" customHeight="1">
      <c r="A637" s="131">
        <v>631</v>
      </c>
      <c r="B637" s="395" t="s">
        <v>407</v>
      </c>
      <c r="C637" s="396"/>
      <c r="D637" s="132" t="s">
        <v>770</v>
      </c>
      <c r="E637" s="406">
        <v>46188</v>
      </c>
      <c r="F637" s="407"/>
      <c r="G637" s="408"/>
      <c r="H637" s="133">
        <v>25</v>
      </c>
      <c r="I637" s="240">
        <v>7</v>
      </c>
      <c r="J637" s="136">
        <v>18</v>
      </c>
      <c r="K637" s="241"/>
      <c r="L637" s="241"/>
    </row>
    <row r="638" spans="1:12" ht="15.75" customHeight="1">
      <c r="A638" s="131">
        <v>632</v>
      </c>
      <c r="B638" s="395" t="s">
        <v>411</v>
      </c>
      <c r="C638" s="396"/>
      <c r="D638" s="132" t="s">
        <v>768</v>
      </c>
      <c r="E638" s="406">
        <v>46188</v>
      </c>
      <c r="F638" s="407"/>
      <c r="G638" s="408"/>
      <c r="H638" s="133">
        <v>15</v>
      </c>
      <c r="I638" s="240">
        <v>3</v>
      </c>
      <c r="J638" s="136">
        <v>12</v>
      </c>
      <c r="K638" s="241"/>
      <c r="L638" s="241"/>
    </row>
    <row r="639" spans="1:12" ht="15.75" customHeight="1">
      <c r="A639" s="131">
        <v>633</v>
      </c>
      <c r="B639" s="395" t="s">
        <v>360</v>
      </c>
      <c r="C639" s="396"/>
      <c r="D639" s="132" t="s">
        <v>764</v>
      </c>
      <c r="E639" s="406">
        <v>46189</v>
      </c>
      <c r="F639" s="407"/>
      <c r="G639" s="408"/>
      <c r="H639" s="133">
        <v>1</v>
      </c>
      <c r="I639" s="240">
        <v>1</v>
      </c>
      <c r="J639" s="136">
        <v>0</v>
      </c>
      <c r="K639" s="241"/>
      <c r="L639" s="241"/>
    </row>
    <row r="640" spans="1:12" ht="16.5" customHeight="1">
      <c r="A640" s="131">
        <v>634</v>
      </c>
      <c r="B640" s="395" t="s">
        <v>411</v>
      </c>
      <c r="C640" s="396"/>
      <c r="D640" s="132" t="s">
        <v>768</v>
      </c>
      <c r="E640" s="406">
        <v>46189</v>
      </c>
      <c r="F640" s="407"/>
      <c r="G640" s="408"/>
      <c r="H640" s="133">
        <v>2</v>
      </c>
      <c r="I640" s="240">
        <v>2</v>
      </c>
      <c r="J640" s="136">
        <v>0</v>
      </c>
      <c r="K640" s="241"/>
      <c r="L640" s="241"/>
    </row>
    <row r="641" spans="1:12" ht="14.25" customHeight="1">
      <c r="A641" s="131">
        <v>635</v>
      </c>
      <c r="B641" s="395" t="s">
        <v>451</v>
      </c>
      <c r="C641" s="396"/>
      <c r="D641" s="132" t="s">
        <v>771</v>
      </c>
      <c r="E641" s="406">
        <v>46189</v>
      </c>
      <c r="F641" s="407"/>
      <c r="G641" s="408"/>
      <c r="H641" s="133">
        <v>25</v>
      </c>
      <c r="I641" s="240">
        <v>6</v>
      </c>
      <c r="J641" s="136">
        <v>19</v>
      </c>
      <c r="K641" s="241"/>
      <c r="L641" s="241"/>
    </row>
    <row r="642" spans="1:12" ht="25.5" customHeight="1">
      <c r="A642" s="131">
        <v>636</v>
      </c>
      <c r="B642" s="395" t="s">
        <v>380</v>
      </c>
      <c r="C642" s="396"/>
      <c r="D642" s="132" t="s">
        <v>772</v>
      </c>
      <c r="E642" s="406">
        <v>46190</v>
      </c>
      <c r="F642" s="407"/>
      <c r="G642" s="408"/>
      <c r="H642" s="133">
        <v>30</v>
      </c>
      <c r="I642" s="240">
        <v>12</v>
      </c>
      <c r="J642" s="136">
        <v>18</v>
      </c>
      <c r="K642" s="241"/>
      <c r="L642" s="241"/>
    </row>
    <row r="643" spans="1:12" ht="25.5" customHeight="1">
      <c r="A643" s="131">
        <v>637</v>
      </c>
      <c r="B643" s="395" t="s">
        <v>380</v>
      </c>
      <c r="C643" s="396"/>
      <c r="D643" s="132" t="s">
        <v>772</v>
      </c>
      <c r="E643" s="406">
        <v>46191</v>
      </c>
      <c r="F643" s="407"/>
      <c r="G643" s="408"/>
      <c r="H643" s="133">
        <v>1</v>
      </c>
      <c r="I643" s="240">
        <v>0</v>
      </c>
      <c r="J643" s="136">
        <v>1</v>
      </c>
      <c r="K643" s="241"/>
      <c r="L643" s="241"/>
    </row>
    <row r="644" spans="1:12" ht="13.5" customHeight="1">
      <c r="A644" s="131">
        <v>638</v>
      </c>
      <c r="B644" s="395" t="s">
        <v>407</v>
      </c>
      <c r="C644" s="396"/>
      <c r="D644" s="132" t="s">
        <v>770</v>
      </c>
      <c r="E644" s="406">
        <v>46191</v>
      </c>
      <c r="F644" s="407"/>
      <c r="G644" s="408"/>
      <c r="H644" s="133">
        <v>2</v>
      </c>
      <c r="I644" s="240">
        <v>0</v>
      </c>
      <c r="J644" s="136">
        <v>2</v>
      </c>
      <c r="K644" s="241"/>
      <c r="L644" s="241"/>
    </row>
    <row r="645" spans="1:12" ht="16.5" customHeight="1">
      <c r="A645" s="131">
        <v>639</v>
      </c>
      <c r="B645" s="395" t="s">
        <v>433</v>
      </c>
      <c r="C645" s="396"/>
      <c r="D645" s="132" t="s">
        <v>773</v>
      </c>
      <c r="E645" s="406">
        <v>46191</v>
      </c>
      <c r="F645" s="407"/>
      <c r="G645" s="408"/>
      <c r="H645" s="133">
        <v>28</v>
      </c>
      <c r="I645" s="240">
        <v>16</v>
      </c>
      <c r="J645" s="136">
        <v>12</v>
      </c>
      <c r="K645" s="241"/>
      <c r="L645" s="241"/>
    </row>
    <row r="646" spans="1:12" ht="24.75" customHeight="1">
      <c r="A646" s="131">
        <v>640</v>
      </c>
      <c r="B646" s="395" t="s">
        <v>442</v>
      </c>
      <c r="C646" s="396"/>
      <c r="D646" s="132" t="s">
        <v>774</v>
      </c>
      <c r="E646" s="406">
        <v>46191</v>
      </c>
      <c r="F646" s="407"/>
      <c r="G646" s="408"/>
      <c r="H646" s="133">
        <v>8</v>
      </c>
      <c r="I646" s="240">
        <v>5</v>
      </c>
      <c r="J646" s="136">
        <v>3</v>
      </c>
      <c r="K646" s="241"/>
      <c r="L646" s="241"/>
    </row>
    <row r="647" spans="1:12" ht="15" customHeight="1">
      <c r="A647" s="131">
        <v>641</v>
      </c>
      <c r="B647" s="395" t="s">
        <v>451</v>
      </c>
      <c r="C647" s="396"/>
      <c r="D647" s="132" t="s">
        <v>775</v>
      </c>
      <c r="E647" s="406">
        <v>46191</v>
      </c>
      <c r="F647" s="407"/>
      <c r="G647" s="408"/>
      <c r="H647" s="133">
        <v>10</v>
      </c>
      <c r="I647" s="240">
        <v>1</v>
      </c>
      <c r="J647" s="136">
        <v>9</v>
      </c>
      <c r="K647" s="241"/>
      <c r="L647" s="241"/>
    </row>
    <row r="648" spans="1:12" ht="13.5" customHeight="1">
      <c r="A648" s="131">
        <v>642</v>
      </c>
      <c r="B648" s="395" t="s">
        <v>433</v>
      </c>
      <c r="C648" s="396"/>
      <c r="D648" s="132" t="s">
        <v>773</v>
      </c>
      <c r="E648" s="406">
        <v>46192</v>
      </c>
      <c r="F648" s="407"/>
      <c r="G648" s="408"/>
      <c r="H648" s="133">
        <v>1</v>
      </c>
      <c r="I648" s="240">
        <v>0</v>
      </c>
      <c r="J648" s="136">
        <v>1</v>
      </c>
      <c r="K648" s="241"/>
      <c r="L648" s="241"/>
    </row>
    <row r="649" spans="1:12" ht="17.25" customHeight="1">
      <c r="A649" s="131">
        <v>643</v>
      </c>
      <c r="B649" s="395" t="s">
        <v>754</v>
      </c>
      <c r="C649" s="396"/>
      <c r="D649" s="132" t="s">
        <v>776</v>
      </c>
      <c r="E649" s="406">
        <v>46195</v>
      </c>
      <c r="F649" s="407"/>
      <c r="G649" s="408"/>
      <c r="H649" s="133">
        <v>10</v>
      </c>
      <c r="I649" s="240">
        <v>1</v>
      </c>
      <c r="J649" s="136">
        <v>9</v>
      </c>
      <c r="K649" s="241"/>
      <c r="L649" s="241"/>
    </row>
    <row r="650" spans="1:12" ht="25.5" customHeight="1">
      <c r="A650" s="131">
        <v>644</v>
      </c>
      <c r="B650" s="395" t="s">
        <v>442</v>
      </c>
      <c r="C650" s="396"/>
      <c r="D650" s="132" t="s">
        <v>774</v>
      </c>
      <c r="E650" s="406">
        <v>46195</v>
      </c>
      <c r="F650" s="407"/>
      <c r="G650" s="408"/>
      <c r="H650" s="133">
        <v>6</v>
      </c>
      <c r="I650" s="240">
        <v>3</v>
      </c>
      <c r="J650" s="136">
        <v>3</v>
      </c>
      <c r="K650" s="241"/>
      <c r="L650" s="241"/>
    </row>
    <row r="651" spans="1:12" ht="27" customHeight="1">
      <c r="A651" s="131">
        <v>645</v>
      </c>
      <c r="B651" s="395" t="s">
        <v>442</v>
      </c>
      <c r="C651" s="396"/>
      <c r="D651" s="132" t="s">
        <v>774</v>
      </c>
      <c r="E651" s="406">
        <v>46196</v>
      </c>
      <c r="F651" s="407"/>
      <c r="G651" s="408"/>
      <c r="H651" s="133">
        <v>3</v>
      </c>
      <c r="I651" s="240">
        <v>2</v>
      </c>
      <c r="J651" s="136">
        <v>1</v>
      </c>
      <c r="K651" s="241"/>
      <c r="L651" s="241"/>
    </row>
    <row r="652" spans="1:12" ht="18" customHeight="1">
      <c r="A652" s="131">
        <v>646</v>
      </c>
      <c r="B652" s="395" t="s">
        <v>754</v>
      </c>
      <c r="C652" s="396"/>
      <c r="D652" s="132" t="s">
        <v>776</v>
      </c>
      <c r="E652" s="406">
        <v>46197</v>
      </c>
      <c r="F652" s="407"/>
      <c r="G652" s="408"/>
      <c r="H652" s="133">
        <v>1</v>
      </c>
      <c r="I652" s="240">
        <v>0</v>
      </c>
      <c r="J652" s="136">
        <v>1</v>
      </c>
      <c r="K652" s="241"/>
      <c r="L652" s="241"/>
    </row>
    <row r="653" spans="1:12" ht="18.75" customHeight="1">
      <c r="A653" s="131">
        <v>647</v>
      </c>
      <c r="B653" s="395" t="s">
        <v>664</v>
      </c>
      <c r="C653" s="396"/>
      <c r="D653" s="132" t="s">
        <v>777</v>
      </c>
      <c r="E653" s="406">
        <v>46197</v>
      </c>
      <c r="F653" s="407"/>
      <c r="G653" s="408"/>
      <c r="H653" s="133">
        <v>5</v>
      </c>
      <c r="I653" s="240">
        <v>4</v>
      </c>
      <c r="J653" s="136">
        <v>1</v>
      </c>
      <c r="K653" s="241"/>
      <c r="L653" s="241"/>
    </row>
    <row r="654" spans="1:12" ht="15" customHeight="1">
      <c r="A654" s="131">
        <v>648</v>
      </c>
      <c r="B654" s="395" t="s">
        <v>389</v>
      </c>
      <c r="C654" s="396"/>
      <c r="D654" s="132" t="s">
        <v>778</v>
      </c>
      <c r="E654" s="406">
        <v>46197</v>
      </c>
      <c r="F654" s="407"/>
      <c r="G654" s="408"/>
      <c r="H654" s="133">
        <v>14</v>
      </c>
      <c r="I654" s="240">
        <v>3</v>
      </c>
      <c r="J654" s="136">
        <v>11</v>
      </c>
      <c r="K654" s="241"/>
      <c r="L654" s="241"/>
    </row>
    <row r="655" spans="1:12" ht="17.25" customHeight="1">
      <c r="A655" s="131">
        <v>649</v>
      </c>
      <c r="B655" s="395" t="s">
        <v>400</v>
      </c>
      <c r="C655" s="396"/>
      <c r="D655" s="132" t="s">
        <v>779</v>
      </c>
      <c r="E655" s="406">
        <v>46197</v>
      </c>
      <c r="F655" s="407"/>
      <c r="G655" s="408"/>
      <c r="H655" s="133">
        <v>6</v>
      </c>
      <c r="I655" s="240">
        <v>1</v>
      </c>
      <c r="J655" s="136">
        <v>5</v>
      </c>
      <c r="K655" s="241"/>
      <c r="L655" s="241"/>
    </row>
    <row r="656" spans="1:12" ht="27.75" customHeight="1">
      <c r="A656" s="131">
        <v>650</v>
      </c>
      <c r="B656" s="395" t="s">
        <v>442</v>
      </c>
      <c r="C656" s="396"/>
      <c r="D656" s="132" t="s">
        <v>774</v>
      </c>
      <c r="E656" s="406">
        <v>46197</v>
      </c>
      <c r="F656" s="407"/>
      <c r="G656" s="408"/>
      <c r="H656" s="133">
        <v>1</v>
      </c>
      <c r="I656" s="240">
        <v>1</v>
      </c>
      <c r="J656" s="136">
        <v>0</v>
      </c>
      <c r="K656" s="241"/>
      <c r="L656" s="241"/>
    </row>
    <row r="657" spans="1:12" ht="14.25" customHeight="1">
      <c r="A657" s="131">
        <v>651</v>
      </c>
      <c r="B657" s="395" t="s">
        <v>462</v>
      </c>
      <c r="C657" s="396"/>
      <c r="D657" s="132" t="s">
        <v>780</v>
      </c>
      <c r="E657" s="406">
        <v>46197</v>
      </c>
      <c r="F657" s="407"/>
      <c r="G657" s="408"/>
      <c r="H657" s="133">
        <v>29</v>
      </c>
      <c r="I657" s="240">
        <v>6</v>
      </c>
      <c r="J657" s="136">
        <v>23</v>
      </c>
      <c r="K657" s="241"/>
      <c r="L657" s="241"/>
    </row>
    <row r="658" spans="1:12" ht="17.25" customHeight="1">
      <c r="A658" s="131">
        <v>652</v>
      </c>
      <c r="B658" s="395" t="s">
        <v>664</v>
      </c>
      <c r="C658" s="396"/>
      <c r="D658" s="132" t="s">
        <v>777</v>
      </c>
      <c r="E658" s="406">
        <v>46198</v>
      </c>
      <c r="F658" s="407"/>
      <c r="G658" s="408"/>
      <c r="H658" s="133">
        <v>18</v>
      </c>
      <c r="I658" s="240">
        <v>6</v>
      </c>
      <c r="J658" s="136">
        <v>12</v>
      </c>
      <c r="K658" s="241"/>
      <c r="L658" s="241"/>
    </row>
    <row r="659" spans="1:12" ht="16.5" customHeight="1">
      <c r="A659" s="131">
        <v>653</v>
      </c>
      <c r="B659" s="395" t="s">
        <v>400</v>
      </c>
      <c r="C659" s="396"/>
      <c r="D659" s="132" t="s">
        <v>779</v>
      </c>
      <c r="E659" s="406">
        <v>46198</v>
      </c>
      <c r="F659" s="407"/>
      <c r="G659" s="408"/>
      <c r="H659" s="133">
        <v>17</v>
      </c>
      <c r="I659" s="240">
        <v>5</v>
      </c>
      <c r="J659" s="136">
        <v>12</v>
      </c>
      <c r="K659" s="241"/>
      <c r="L659" s="241"/>
    </row>
    <row r="660" spans="1:12" ht="24.75" customHeight="1">
      <c r="A660" s="131">
        <v>654</v>
      </c>
      <c r="B660" s="395" t="s">
        <v>442</v>
      </c>
      <c r="C660" s="396"/>
      <c r="D660" s="132" t="s">
        <v>774</v>
      </c>
      <c r="E660" s="406">
        <v>46198</v>
      </c>
      <c r="F660" s="407"/>
      <c r="G660" s="408"/>
      <c r="H660" s="133">
        <v>1</v>
      </c>
      <c r="I660" s="240">
        <v>0</v>
      </c>
      <c r="J660" s="136">
        <v>1</v>
      </c>
      <c r="K660" s="241"/>
      <c r="L660" s="241"/>
    </row>
    <row r="661" spans="1:12" ht="18" customHeight="1">
      <c r="A661" s="131">
        <v>655</v>
      </c>
      <c r="B661" s="395" t="s">
        <v>664</v>
      </c>
      <c r="C661" s="396"/>
      <c r="D661" s="132" t="s">
        <v>777</v>
      </c>
      <c r="E661" s="406">
        <v>46199</v>
      </c>
      <c r="F661" s="407"/>
      <c r="G661" s="408"/>
      <c r="H661" s="133">
        <v>5</v>
      </c>
      <c r="I661" s="240">
        <v>3</v>
      </c>
      <c r="J661" s="136">
        <v>2</v>
      </c>
      <c r="K661" s="241"/>
      <c r="L661" s="241"/>
    </row>
    <row r="662" spans="1:12" ht="15" customHeight="1">
      <c r="A662" s="131">
        <v>656</v>
      </c>
      <c r="B662" s="395" t="s">
        <v>751</v>
      </c>
      <c r="C662" s="396"/>
      <c r="D662" s="132" t="s">
        <v>758</v>
      </c>
      <c r="E662" s="406">
        <v>46199</v>
      </c>
      <c r="F662" s="407"/>
      <c r="G662" s="408"/>
      <c r="H662" s="133">
        <v>1</v>
      </c>
      <c r="I662" s="240">
        <v>0</v>
      </c>
      <c r="J662" s="136">
        <v>1</v>
      </c>
      <c r="K662" s="241"/>
      <c r="L662" s="241"/>
    </row>
    <row r="663" spans="1:12" ht="17.25" customHeight="1">
      <c r="A663" s="131">
        <v>657</v>
      </c>
      <c r="B663" s="395" t="s">
        <v>400</v>
      </c>
      <c r="C663" s="396"/>
      <c r="D663" s="132" t="s">
        <v>779</v>
      </c>
      <c r="E663" s="406">
        <v>46199</v>
      </c>
      <c r="F663" s="407"/>
      <c r="G663" s="408"/>
      <c r="H663" s="133">
        <v>6</v>
      </c>
      <c r="I663" s="240">
        <v>2</v>
      </c>
      <c r="J663" s="136">
        <v>4</v>
      </c>
      <c r="K663" s="241"/>
      <c r="L663" s="241"/>
    </row>
    <row r="664" spans="1:12" ht="14.25" customHeight="1">
      <c r="A664" s="131">
        <v>658</v>
      </c>
      <c r="B664" s="395" t="s">
        <v>451</v>
      </c>
      <c r="C664" s="396"/>
      <c r="D664" s="132" t="s">
        <v>775</v>
      </c>
      <c r="E664" s="406">
        <v>46199</v>
      </c>
      <c r="F664" s="407"/>
      <c r="G664" s="408"/>
      <c r="H664" s="133">
        <v>7</v>
      </c>
      <c r="I664" s="240">
        <v>1</v>
      </c>
      <c r="J664" s="136">
        <v>6</v>
      </c>
      <c r="K664" s="241"/>
      <c r="L664" s="241"/>
    </row>
    <row r="665" spans="1:12" ht="28.5" customHeight="1">
      <c r="A665" s="131">
        <v>659</v>
      </c>
      <c r="B665" s="395" t="s">
        <v>459</v>
      </c>
      <c r="C665" s="396"/>
      <c r="D665" s="132" t="s">
        <v>781</v>
      </c>
      <c r="E665" s="406">
        <v>46199</v>
      </c>
      <c r="F665" s="407"/>
      <c r="G665" s="408"/>
      <c r="H665" s="226">
        <v>5</v>
      </c>
      <c r="I665" s="249">
        <v>1</v>
      </c>
      <c r="J665" s="134">
        <v>4</v>
      </c>
      <c r="K665" s="241"/>
      <c r="L665" s="241"/>
    </row>
    <row r="666" spans="1:12" ht="15.75" customHeight="1">
      <c r="A666" s="131">
        <v>660</v>
      </c>
      <c r="B666" s="395" t="s">
        <v>360</v>
      </c>
      <c r="C666" s="396"/>
      <c r="D666" s="132" t="s">
        <v>782</v>
      </c>
      <c r="E666" s="406">
        <v>46203</v>
      </c>
      <c r="F666" s="407"/>
      <c r="G666" s="408"/>
      <c r="H666" s="137">
        <v>10</v>
      </c>
      <c r="I666" s="250">
        <v>7</v>
      </c>
      <c r="J666" s="134">
        <v>3</v>
      </c>
      <c r="K666" s="241"/>
      <c r="L666" s="241"/>
    </row>
    <row r="667" spans="1:12" ht="14.25" customHeight="1">
      <c r="A667" s="131">
        <v>661</v>
      </c>
      <c r="B667" s="395" t="s">
        <v>360</v>
      </c>
      <c r="C667" s="396"/>
      <c r="D667" s="132" t="s">
        <v>783</v>
      </c>
      <c r="E667" s="406">
        <v>46203</v>
      </c>
      <c r="F667" s="407"/>
      <c r="G667" s="408"/>
      <c r="H667" s="137">
        <v>21</v>
      </c>
      <c r="I667" s="250">
        <v>5</v>
      </c>
      <c r="J667" s="134">
        <v>16</v>
      </c>
      <c r="K667" s="241"/>
      <c r="L667" s="241"/>
    </row>
    <row r="668" spans="1:12" ht="12.75" customHeight="1">
      <c r="A668" s="131">
        <v>662</v>
      </c>
      <c r="B668" s="395" t="s">
        <v>754</v>
      </c>
      <c r="C668" s="396"/>
      <c r="D668" s="132" t="s">
        <v>776</v>
      </c>
      <c r="E668" s="406">
        <v>46203</v>
      </c>
      <c r="F668" s="407"/>
      <c r="G668" s="408"/>
      <c r="H668" s="226">
        <v>3</v>
      </c>
      <c r="I668" s="249">
        <v>2</v>
      </c>
      <c r="J668" s="135">
        <v>1</v>
      </c>
      <c r="K668" s="241"/>
      <c r="L668" s="241"/>
    </row>
    <row r="669" spans="1:12" ht="18" customHeight="1">
      <c r="A669" s="131">
        <v>663</v>
      </c>
      <c r="B669" s="395" t="s">
        <v>389</v>
      </c>
      <c r="C669" s="396"/>
      <c r="D669" s="132" t="s">
        <v>778</v>
      </c>
      <c r="E669" s="406">
        <v>46203</v>
      </c>
      <c r="F669" s="407"/>
      <c r="G669" s="408"/>
      <c r="H669" s="226">
        <v>1</v>
      </c>
      <c r="I669" s="249">
        <v>0</v>
      </c>
      <c r="J669" s="134">
        <v>1</v>
      </c>
      <c r="K669" s="241"/>
      <c r="L669" s="241"/>
    </row>
    <row r="670" spans="1:12" ht="14.25" customHeight="1">
      <c r="A670" s="131">
        <v>664</v>
      </c>
      <c r="B670" s="395" t="s">
        <v>784</v>
      </c>
      <c r="C670" s="396"/>
      <c r="D670" s="132" t="s">
        <v>785</v>
      </c>
      <c r="E670" s="406">
        <v>46203</v>
      </c>
      <c r="F670" s="407"/>
      <c r="G670" s="408"/>
      <c r="H670" s="226">
        <v>4</v>
      </c>
      <c r="I670" s="249">
        <v>1</v>
      </c>
      <c r="J670" s="134">
        <v>3</v>
      </c>
      <c r="K670" s="241"/>
      <c r="L670" s="241"/>
    </row>
    <row r="671" spans="1:12" ht="13.5" customHeight="1">
      <c r="A671" s="131">
        <v>665</v>
      </c>
      <c r="B671" s="395" t="s">
        <v>462</v>
      </c>
      <c r="C671" s="396"/>
      <c r="D671" s="132" t="s">
        <v>780</v>
      </c>
      <c r="E671" s="406">
        <v>46203</v>
      </c>
      <c r="F671" s="407"/>
      <c r="G671" s="408"/>
      <c r="H671" s="226">
        <v>1</v>
      </c>
      <c r="I671" s="249">
        <v>0</v>
      </c>
      <c r="J671" s="134">
        <v>1</v>
      </c>
      <c r="K671" s="241"/>
      <c r="L671" s="241"/>
    </row>
    <row r="672" spans="1:12" ht="24.6" customHeight="1">
      <c r="A672" s="401" t="s">
        <v>5</v>
      </c>
      <c r="B672" s="402"/>
      <c r="C672" s="402"/>
      <c r="D672" s="402"/>
      <c r="E672" s="402"/>
      <c r="F672" s="402"/>
      <c r="G672" s="403"/>
      <c r="H672" s="256">
        <v>6708</v>
      </c>
      <c r="I672" s="257"/>
      <c r="J672" s="257"/>
      <c r="K672" s="241"/>
      <c r="L672" s="241"/>
    </row>
    <row r="673" spans="1:11" ht="16.7" customHeight="1">
      <c r="A673" s="404" t="s">
        <v>786</v>
      </c>
      <c r="B673" s="404"/>
      <c r="C673" s="404"/>
      <c r="D673" s="404"/>
      <c r="E673" s="404"/>
      <c r="F673" s="404"/>
      <c r="G673" s="404"/>
      <c r="H673" s="258">
        <v>6707</v>
      </c>
      <c r="I673" s="258">
        <f>SUM(I7:I671)</f>
        <v>2431</v>
      </c>
      <c r="J673" s="258">
        <f>SUM(J7:J671)</f>
        <v>4276</v>
      </c>
      <c r="K673" s="241"/>
    </row>
    <row r="674" spans="1:11" ht="16.7" customHeight="1">
      <c r="A674" s="252"/>
      <c r="B674" s="405" t="s">
        <v>789</v>
      </c>
      <c r="C674" s="405"/>
      <c r="D674" s="405"/>
      <c r="E674" s="405"/>
      <c r="F674" s="405"/>
      <c r="G674" s="252"/>
      <c r="H674" s="251"/>
      <c r="I674" s="251"/>
      <c r="J674" s="251"/>
      <c r="K674" s="241"/>
    </row>
    <row r="675" spans="1:11">
      <c r="B675" s="6" t="s">
        <v>790</v>
      </c>
    </row>
    <row r="676" spans="1:11">
      <c r="B676" s="6" t="s">
        <v>787</v>
      </c>
    </row>
    <row r="677" spans="1:11">
      <c r="B677" s="6" t="s">
        <v>791</v>
      </c>
    </row>
    <row r="678" spans="1:11">
      <c r="D678" s="227"/>
      <c r="F678" s="227"/>
    </row>
  </sheetData>
  <mergeCells count="1342">
    <mergeCell ref="A1:J1"/>
    <mergeCell ref="A2:J2"/>
    <mergeCell ref="A3:J3"/>
    <mergeCell ref="F4:J4"/>
    <mergeCell ref="A5:B5"/>
    <mergeCell ref="C5:F5"/>
    <mergeCell ref="G5:J5"/>
    <mergeCell ref="B12:C12"/>
    <mergeCell ref="E12:G12"/>
    <mergeCell ref="B13:C13"/>
    <mergeCell ref="E13:G13"/>
    <mergeCell ref="B14:C14"/>
    <mergeCell ref="E14:G14"/>
    <mergeCell ref="B9:C9"/>
    <mergeCell ref="E9:G9"/>
    <mergeCell ref="B10:C10"/>
    <mergeCell ref="E10:G10"/>
    <mergeCell ref="B11:C11"/>
    <mergeCell ref="E11:G11"/>
    <mergeCell ref="B6:C6"/>
    <mergeCell ref="E6:G6"/>
    <mergeCell ref="B7:C7"/>
    <mergeCell ref="E7:G7"/>
    <mergeCell ref="B8:C8"/>
    <mergeCell ref="E8:G8"/>
    <mergeCell ref="B21:C21"/>
    <mergeCell ref="E21:G21"/>
    <mergeCell ref="B22:C22"/>
    <mergeCell ref="E22:G22"/>
    <mergeCell ref="B23:C23"/>
    <mergeCell ref="E23:G23"/>
    <mergeCell ref="B18:C18"/>
    <mergeCell ref="E18:G18"/>
    <mergeCell ref="B19:C19"/>
    <mergeCell ref="E19:G19"/>
    <mergeCell ref="B20:C20"/>
    <mergeCell ref="E20:G20"/>
    <mergeCell ref="B15:C15"/>
    <mergeCell ref="E15:G15"/>
    <mergeCell ref="B16:C16"/>
    <mergeCell ref="E16:G16"/>
    <mergeCell ref="B17:C17"/>
    <mergeCell ref="E17:G17"/>
    <mergeCell ref="B30:C30"/>
    <mergeCell ref="E30:G30"/>
    <mergeCell ref="B31:C31"/>
    <mergeCell ref="E31:G31"/>
    <mergeCell ref="B32:C32"/>
    <mergeCell ref="E32:G32"/>
    <mergeCell ref="B27:C27"/>
    <mergeCell ref="E27:G27"/>
    <mergeCell ref="B28:C28"/>
    <mergeCell ref="E28:G28"/>
    <mergeCell ref="B29:C29"/>
    <mergeCell ref="E29:G29"/>
    <mergeCell ref="B24:C24"/>
    <mergeCell ref="E24:G24"/>
    <mergeCell ref="B25:C25"/>
    <mergeCell ref="E25:G25"/>
    <mergeCell ref="B26:C26"/>
    <mergeCell ref="E26:G26"/>
    <mergeCell ref="B39:C39"/>
    <mergeCell ref="E39:G39"/>
    <mergeCell ref="B40:C40"/>
    <mergeCell ref="E40:G40"/>
    <mergeCell ref="B41:C41"/>
    <mergeCell ref="E41:G41"/>
    <mergeCell ref="B36:C36"/>
    <mergeCell ref="E36:G36"/>
    <mergeCell ref="B37:C37"/>
    <mergeCell ref="E37:G37"/>
    <mergeCell ref="B38:C38"/>
    <mergeCell ref="E38:G38"/>
    <mergeCell ref="B33:C33"/>
    <mergeCell ref="E33:G33"/>
    <mergeCell ref="B34:C34"/>
    <mergeCell ref="E34:G34"/>
    <mergeCell ref="B35:C35"/>
    <mergeCell ref="E35:G35"/>
    <mergeCell ref="B48:C48"/>
    <mergeCell ref="E48:G48"/>
    <mergeCell ref="B49:C49"/>
    <mergeCell ref="E49:G49"/>
    <mergeCell ref="B50:C50"/>
    <mergeCell ref="E50:G50"/>
    <mergeCell ref="B45:C45"/>
    <mergeCell ref="E45:G45"/>
    <mergeCell ref="B46:C46"/>
    <mergeCell ref="E46:G46"/>
    <mergeCell ref="B47:C47"/>
    <mergeCell ref="E47:G47"/>
    <mergeCell ref="B42:C42"/>
    <mergeCell ref="E42:G42"/>
    <mergeCell ref="B43:C43"/>
    <mergeCell ref="E43:G43"/>
    <mergeCell ref="B44:C44"/>
    <mergeCell ref="E44:G44"/>
    <mergeCell ref="B57:C57"/>
    <mergeCell ref="E57:G57"/>
    <mergeCell ref="B58:C58"/>
    <mergeCell ref="E58:G58"/>
    <mergeCell ref="B59:C59"/>
    <mergeCell ref="E59:G59"/>
    <mergeCell ref="B54:C54"/>
    <mergeCell ref="E54:G54"/>
    <mergeCell ref="B55:C55"/>
    <mergeCell ref="E55:G55"/>
    <mergeCell ref="B56:C56"/>
    <mergeCell ref="E56:G56"/>
    <mergeCell ref="B51:C51"/>
    <mergeCell ref="E51:G51"/>
    <mergeCell ref="B52:C52"/>
    <mergeCell ref="E52:G52"/>
    <mergeCell ref="B53:C53"/>
    <mergeCell ref="E53:G53"/>
    <mergeCell ref="B66:C66"/>
    <mergeCell ref="E66:G66"/>
    <mergeCell ref="B67:C67"/>
    <mergeCell ref="E67:G67"/>
    <mergeCell ref="B68:C68"/>
    <mergeCell ref="E68:G68"/>
    <mergeCell ref="B63:C63"/>
    <mergeCell ref="E63:G63"/>
    <mergeCell ref="B64:C64"/>
    <mergeCell ref="E64:G64"/>
    <mergeCell ref="B65:C65"/>
    <mergeCell ref="E65:G65"/>
    <mergeCell ref="B60:C60"/>
    <mergeCell ref="E60:G60"/>
    <mergeCell ref="B61:C61"/>
    <mergeCell ref="E61:G61"/>
    <mergeCell ref="B62:C62"/>
    <mergeCell ref="E62:G62"/>
    <mergeCell ref="B75:C75"/>
    <mergeCell ref="E75:G75"/>
    <mergeCell ref="B76:C76"/>
    <mergeCell ref="E76:G76"/>
    <mergeCell ref="B77:C77"/>
    <mergeCell ref="E77:G77"/>
    <mergeCell ref="B72:C72"/>
    <mergeCell ref="E72:G72"/>
    <mergeCell ref="B73:C73"/>
    <mergeCell ref="E73:G73"/>
    <mergeCell ref="B74:C74"/>
    <mergeCell ref="E74:G74"/>
    <mergeCell ref="B69:C69"/>
    <mergeCell ref="E69:G69"/>
    <mergeCell ref="B70:C70"/>
    <mergeCell ref="E70:G70"/>
    <mergeCell ref="B71:C71"/>
    <mergeCell ref="E71:G71"/>
    <mergeCell ref="B84:C84"/>
    <mergeCell ref="E84:G84"/>
    <mergeCell ref="B85:C85"/>
    <mergeCell ref="E85:G85"/>
    <mergeCell ref="B86:C86"/>
    <mergeCell ref="E86:G86"/>
    <mergeCell ref="B81:C81"/>
    <mergeCell ref="E81:G81"/>
    <mergeCell ref="B82:C82"/>
    <mergeCell ref="E82:G82"/>
    <mergeCell ref="B83:C83"/>
    <mergeCell ref="E83:G83"/>
    <mergeCell ref="B78:C78"/>
    <mergeCell ref="E78:G78"/>
    <mergeCell ref="B79:C79"/>
    <mergeCell ref="E79:G79"/>
    <mergeCell ref="B80:C80"/>
    <mergeCell ref="E80:G80"/>
    <mergeCell ref="B93:C93"/>
    <mergeCell ref="E93:G93"/>
    <mergeCell ref="B94:C94"/>
    <mergeCell ref="E94:G94"/>
    <mergeCell ref="B95:C95"/>
    <mergeCell ref="E95:G95"/>
    <mergeCell ref="B90:C90"/>
    <mergeCell ref="E90:G90"/>
    <mergeCell ref="B91:C91"/>
    <mergeCell ref="E91:G91"/>
    <mergeCell ref="B92:C92"/>
    <mergeCell ref="E92:G92"/>
    <mergeCell ref="B87:C87"/>
    <mergeCell ref="E87:G87"/>
    <mergeCell ref="B88:C88"/>
    <mergeCell ref="E88:G88"/>
    <mergeCell ref="B89:C89"/>
    <mergeCell ref="E89:G89"/>
    <mergeCell ref="B102:C102"/>
    <mergeCell ref="E102:G102"/>
    <mergeCell ref="B103:C103"/>
    <mergeCell ref="E103:G103"/>
    <mergeCell ref="B104:C104"/>
    <mergeCell ref="E104:G104"/>
    <mergeCell ref="B99:C99"/>
    <mergeCell ref="E99:G99"/>
    <mergeCell ref="B100:C100"/>
    <mergeCell ref="E100:G100"/>
    <mergeCell ref="B101:C101"/>
    <mergeCell ref="E101:G101"/>
    <mergeCell ref="B96:C96"/>
    <mergeCell ref="E96:G96"/>
    <mergeCell ref="B97:C97"/>
    <mergeCell ref="E97:G97"/>
    <mergeCell ref="B98:C98"/>
    <mergeCell ref="E98:G98"/>
    <mergeCell ref="B111:C111"/>
    <mergeCell ref="E111:G111"/>
    <mergeCell ref="B112:C112"/>
    <mergeCell ref="E112:G112"/>
    <mergeCell ref="B113:C113"/>
    <mergeCell ref="E113:G113"/>
    <mergeCell ref="B108:C108"/>
    <mergeCell ref="E108:G108"/>
    <mergeCell ref="B109:C109"/>
    <mergeCell ref="E109:G109"/>
    <mergeCell ref="B110:C110"/>
    <mergeCell ref="E110:G110"/>
    <mergeCell ref="B105:C105"/>
    <mergeCell ref="E105:G105"/>
    <mergeCell ref="B106:C106"/>
    <mergeCell ref="E106:G106"/>
    <mergeCell ref="B107:C107"/>
    <mergeCell ref="E107:G107"/>
    <mergeCell ref="B120:C120"/>
    <mergeCell ref="E120:G120"/>
    <mergeCell ref="B121:C121"/>
    <mergeCell ref="E121:G121"/>
    <mergeCell ref="B122:C122"/>
    <mergeCell ref="E122:G122"/>
    <mergeCell ref="B117:C117"/>
    <mergeCell ref="E117:G117"/>
    <mergeCell ref="B118:C118"/>
    <mergeCell ref="E118:G118"/>
    <mergeCell ref="B119:C119"/>
    <mergeCell ref="E119:G119"/>
    <mergeCell ref="B114:C114"/>
    <mergeCell ref="E114:G114"/>
    <mergeCell ref="B115:C115"/>
    <mergeCell ref="E115:G115"/>
    <mergeCell ref="B116:C116"/>
    <mergeCell ref="E116:G116"/>
    <mergeCell ref="B129:C129"/>
    <mergeCell ref="E129:G129"/>
    <mergeCell ref="B130:C130"/>
    <mergeCell ref="E130:G130"/>
    <mergeCell ref="B131:C131"/>
    <mergeCell ref="E131:G131"/>
    <mergeCell ref="B126:C126"/>
    <mergeCell ref="E126:G126"/>
    <mergeCell ref="B127:C127"/>
    <mergeCell ref="E127:G127"/>
    <mergeCell ref="B128:C128"/>
    <mergeCell ref="E128:G128"/>
    <mergeCell ref="B123:C123"/>
    <mergeCell ref="E123:G123"/>
    <mergeCell ref="B124:C124"/>
    <mergeCell ref="E124:G124"/>
    <mergeCell ref="B125:C125"/>
    <mergeCell ref="E125:G125"/>
    <mergeCell ref="B138:C138"/>
    <mergeCell ref="E138:G138"/>
    <mergeCell ref="B139:C139"/>
    <mergeCell ref="E139:G139"/>
    <mergeCell ref="B140:C140"/>
    <mergeCell ref="E140:G140"/>
    <mergeCell ref="B135:C135"/>
    <mergeCell ref="E135:G135"/>
    <mergeCell ref="B136:C136"/>
    <mergeCell ref="E136:G136"/>
    <mergeCell ref="B137:C137"/>
    <mergeCell ref="E137:G137"/>
    <mergeCell ref="B132:C132"/>
    <mergeCell ref="E132:G132"/>
    <mergeCell ref="B133:C133"/>
    <mergeCell ref="E133:G133"/>
    <mergeCell ref="B134:C134"/>
    <mergeCell ref="E134:G134"/>
    <mergeCell ref="B147:C147"/>
    <mergeCell ref="E147:G147"/>
    <mergeCell ref="B148:C148"/>
    <mergeCell ref="E148:G148"/>
    <mergeCell ref="B149:C149"/>
    <mergeCell ref="E149:G149"/>
    <mergeCell ref="B144:C144"/>
    <mergeCell ref="E144:G144"/>
    <mergeCell ref="B145:C145"/>
    <mergeCell ref="E145:G145"/>
    <mergeCell ref="B146:C146"/>
    <mergeCell ref="E146:G146"/>
    <mergeCell ref="B141:C141"/>
    <mergeCell ref="E141:G141"/>
    <mergeCell ref="B142:C142"/>
    <mergeCell ref="E142:G142"/>
    <mergeCell ref="B143:C143"/>
    <mergeCell ref="E143:G143"/>
    <mergeCell ref="B156:C156"/>
    <mergeCell ref="E156:G156"/>
    <mergeCell ref="B157:C157"/>
    <mergeCell ref="E157:G157"/>
    <mergeCell ref="B158:C158"/>
    <mergeCell ref="E158:G158"/>
    <mergeCell ref="B153:C153"/>
    <mergeCell ref="E153:G153"/>
    <mergeCell ref="B154:C154"/>
    <mergeCell ref="E154:G154"/>
    <mergeCell ref="B155:C155"/>
    <mergeCell ref="E155:G155"/>
    <mergeCell ref="B150:C150"/>
    <mergeCell ref="E150:G150"/>
    <mergeCell ref="B151:C151"/>
    <mergeCell ref="E151:G151"/>
    <mergeCell ref="B152:C152"/>
    <mergeCell ref="E152:G152"/>
    <mergeCell ref="B165:C165"/>
    <mergeCell ref="E165:G165"/>
    <mergeCell ref="B166:C166"/>
    <mergeCell ref="E166:G166"/>
    <mergeCell ref="B167:C167"/>
    <mergeCell ref="E167:G167"/>
    <mergeCell ref="B162:C162"/>
    <mergeCell ref="E162:G162"/>
    <mergeCell ref="B163:C163"/>
    <mergeCell ref="E163:G163"/>
    <mergeCell ref="B164:C164"/>
    <mergeCell ref="E164:G164"/>
    <mergeCell ref="B159:C159"/>
    <mergeCell ref="E159:G159"/>
    <mergeCell ref="B160:C160"/>
    <mergeCell ref="E160:G160"/>
    <mergeCell ref="B161:C161"/>
    <mergeCell ref="E161:G161"/>
    <mergeCell ref="B174:C174"/>
    <mergeCell ref="E174:G174"/>
    <mergeCell ref="B175:C175"/>
    <mergeCell ref="E175:G175"/>
    <mergeCell ref="B176:C176"/>
    <mergeCell ref="E176:G176"/>
    <mergeCell ref="B171:C171"/>
    <mergeCell ref="E171:G171"/>
    <mergeCell ref="B172:C172"/>
    <mergeCell ref="E172:G172"/>
    <mergeCell ref="B173:C173"/>
    <mergeCell ref="E173:G173"/>
    <mergeCell ref="B168:C168"/>
    <mergeCell ref="E168:G168"/>
    <mergeCell ref="B169:C169"/>
    <mergeCell ref="E169:G169"/>
    <mergeCell ref="B170:C170"/>
    <mergeCell ref="E170:G170"/>
    <mergeCell ref="B183:C183"/>
    <mergeCell ref="E183:G183"/>
    <mergeCell ref="B184:C184"/>
    <mergeCell ref="E184:G184"/>
    <mergeCell ref="B185:C185"/>
    <mergeCell ref="E185:G185"/>
    <mergeCell ref="B180:C180"/>
    <mergeCell ref="E180:G180"/>
    <mergeCell ref="B181:C181"/>
    <mergeCell ref="E181:G181"/>
    <mergeCell ref="B182:C182"/>
    <mergeCell ref="E182:G182"/>
    <mergeCell ref="B177:C177"/>
    <mergeCell ref="E177:G177"/>
    <mergeCell ref="B178:C178"/>
    <mergeCell ref="E178:G178"/>
    <mergeCell ref="B179:C179"/>
    <mergeCell ref="E179:G179"/>
    <mergeCell ref="B192:C192"/>
    <mergeCell ref="E192:G192"/>
    <mergeCell ref="B193:C193"/>
    <mergeCell ref="E193:G193"/>
    <mergeCell ref="B194:C194"/>
    <mergeCell ref="E194:G194"/>
    <mergeCell ref="B189:C189"/>
    <mergeCell ref="E189:G189"/>
    <mergeCell ref="B190:C190"/>
    <mergeCell ref="E190:G190"/>
    <mergeCell ref="B191:C191"/>
    <mergeCell ref="E191:G191"/>
    <mergeCell ref="B186:C186"/>
    <mergeCell ref="E186:G186"/>
    <mergeCell ref="B187:C187"/>
    <mergeCell ref="E187:G187"/>
    <mergeCell ref="B188:C188"/>
    <mergeCell ref="E188:G188"/>
    <mergeCell ref="B201:C201"/>
    <mergeCell ref="E201:G201"/>
    <mergeCell ref="B202:C202"/>
    <mergeCell ref="E202:G202"/>
    <mergeCell ref="B203:C203"/>
    <mergeCell ref="E203:G203"/>
    <mergeCell ref="B198:C198"/>
    <mergeCell ref="E198:G198"/>
    <mergeCell ref="B199:C199"/>
    <mergeCell ref="E199:G199"/>
    <mergeCell ref="B200:C200"/>
    <mergeCell ref="E200:G200"/>
    <mergeCell ref="B195:C195"/>
    <mergeCell ref="E195:G195"/>
    <mergeCell ref="B196:C196"/>
    <mergeCell ref="E196:G196"/>
    <mergeCell ref="B197:C197"/>
    <mergeCell ref="E197:G197"/>
    <mergeCell ref="B210:C210"/>
    <mergeCell ref="E210:G210"/>
    <mergeCell ref="B211:C211"/>
    <mergeCell ref="E211:G211"/>
    <mergeCell ref="B212:C212"/>
    <mergeCell ref="E212:G212"/>
    <mergeCell ref="B207:C207"/>
    <mergeCell ref="E207:G207"/>
    <mergeCell ref="B208:C208"/>
    <mergeCell ref="E208:G208"/>
    <mergeCell ref="B209:C209"/>
    <mergeCell ref="E209:G209"/>
    <mergeCell ref="B204:C204"/>
    <mergeCell ref="E204:G204"/>
    <mergeCell ref="B205:C205"/>
    <mergeCell ref="E205:G205"/>
    <mergeCell ref="B206:C206"/>
    <mergeCell ref="E206:G206"/>
    <mergeCell ref="B219:C219"/>
    <mergeCell ref="E219:G219"/>
    <mergeCell ref="B220:C220"/>
    <mergeCell ref="E220:G220"/>
    <mergeCell ref="B221:C221"/>
    <mergeCell ref="E221:G221"/>
    <mergeCell ref="B216:C216"/>
    <mergeCell ref="E216:G216"/>
    <mergeCell ref="B217:C217"/>
    <mergeCell ref="E217:G217"/>
    <mergeCell ref="B218:C218"/>
    <mergeCell ref="E218:G218"/>
    <mergeCell ref="B213:C213"/>
    <mergeCell ref="E213:G213"/>
    <mergeCell ref="B214:C214"/>
    <mergeCell ref="E214:G214"/>
    <mergeCell ref="B215:C215"/>
    <mergeCell ref="E215:G215"/>
    <mergeCell ref="B228:C228"/>
    <mergeCell ref="E228:G228"/>
    <mergeCell ref="B229:C229"/>
    <mergeCell ref="E229:G229"/>
    <mergeCell ref="B230:C230"/>
    <mergeCell ref="E230:G230"/>
    <mergeCell ref="B225:C225"/>
    <mergeCell ref="E225:G225"/>
    <mergeCell ref="B226:C226"/>
    <mergeCell ref="E226:G226"/>
    <mergeCell ref="B227:C227"/>
    <mergeCell ref="E227:G227"/>
    <mergeCell ref="B222:C222"/>
    <mergeCell ref="E222:G222"/>
    <mergeCell ref="B223:C223"/>
    <mergeCell ref="E223:G223"/>
    <mergeCell ref="B224:C224"/>
    <mergeCell ref="E224:G224"/>
    <mergeCell ref="B237:C237"/>
    <mergeCell ref="E237:G237"/>
    <mergeCell ref="B238:C238"/>
    <mergeCell ref="E238:G238"/>
    <mergeCell ref="B239:C239"/>
    <mergeCell ref="E239:G239"/>
    <mergeCell ref="B234:C234"/>
    <mergeCell ref="E234:G234"/>
    <mergeCell ref="B235:C235"/>
    <mergeCell ref="E235:G235"/>
    <mergeCell ref="B236:C236"/>
    <mergeCell ref="E236:G236"/>
    <mergeCell ref="B231:C231"/>
    <mergeCell ref="E231:G231"/>
    <mergeCell ref="B232:C232"/>
    <mergeCell ref="E232:G232"/>
    <mergeCell ref="B233:C233"/>
    <mergeCell ref="E233:G233"/>
    <mergeCell ref="B246:C246"/>
    <mergeCell ref="E246:G246"/>
    <mergeCell ref="B247:C247"/>
    <mergeCell ref="E247:G247"/>
    <mergeCell ref="B248:C248"/>
    <mergeCell ref="E248:G248"/>
    <mergeCell ref="B243:C243"/>
    <mergeCell ref="E243:G243"/>
    <mergeCell ref="B244:C244"/>
    <mergeCell ref="E244:G244"/>
    <mergeCell ref="B245:C245"/>
    <mergeCell ref="E245:G245"/>
    <mergeCell ref="B240:C240"/>
    <mergeCell ref="E240:G240"/>
    <mergeCell ref="B241:C241"/>
    <mergeCell ref="E241:G241"/>
    <mergeCell ref="B242:C242"/>
    <mergeCell ref="E242:G242"/>
    <mergeCell ref="B255:C255"/>
    <mergeCell ref="E255:G255"/>
    <mergeCell ref="B256:C256"/>
    <mergeCell ref="E256:G256"/>
    <mergeCell ref="B257:C257"/>
    <mergeCell ref="E257:G257"/>
    <mergeCell ref="B252:C252"/>
    <mergeCell ref="E252:G252"/>
    <mergeCell ref="B253:C253"/>
    <mergeCell ref="E253:G253"/>
    <mergeCell ref="B254:C254"/>
    <mergeCell ref="E254:G254"/>
    <mergeCell ref="B249:C249"/>
    <mergeCell ref="E249:G249"/>
    <mergeCell ref="B250:C250"/>
    <mergeCell ref="E250:G250"/>
    <mergeCell ref="B251:C251"/>
    <mergeCell ref="E251:G251"/>
    <mergeCell ref="B264:C264"/>
    <mergeCell ref="E264:G264"/>
    <mergeCell ref="B265:C265"/>
    <mergeCell ref="E265:G265"/>
    <mergeCell ref="B266:C266"/>
    <mergeCell ref="E266:G266"/>
    <mergeCell ref="B261:C261"/>
    <mergeCell ref="E261:G261"/>
    <mergeCell ref="B262:C262"/>
    <mergeCell ref="E262:G262"/>
    <mergeCell ref="B263:C263"/>
    <mergeCell ref="E263:G263"/>
    <mergeCell ref="B258:C258"/>
    <mergeCell ref="E258:G258"/>
    <mergeCell ref="B259:C259"/>
    <mergeCell ref="E259:G259"/>
    <mergeCell ref="B260:C260"/>
    <mergeCell ref="E260:G260"/>
    <mergeCell ref="B273:C273"/>
    <mergeCell ref="E273:G273"/>
    <mergeCell ref="B274:C274"/>
    <mergeCell ref="E274:G274"/>
    <mergeCell ref="B275:C275"/>
    <mergeCell ref="E275:G275"/>
    <mergeCell ref="B270:C270"/>
    <mergeCell ref="E270:G270"/>
    <mergeCell ref="B271:C271"/>
    <mergeCell ref="E271:G271"/>
    <mergeCell ref="B272:C272"/>
    <mergeCell ref="E272:G272"/>
    <mergeCell ref="B267:C267"/>
    <mergeCell ref="E267:G267"/>
    <mergeCell ref="B268:C268"/>
    <mergeCell ref="E268:G268"/>
    <mergeCell ref="B269:C269"/>
    <mergeCell ref="E269:G269"/>
    <mergeCell ref="B282:C282"/>
    <mergeCell ref="E282:G282"/>
    <mergeCell ref="B283:C283"/>
    <mergeCell ref="E283:G283"/>
    <mergeCell ref="B284:C284"/>
    <mergeCell ref="E284:G284"/>
    <mergeCell ref="B279:C279"/>
    <mergeCell ref="E279:G279"/>
    <mergeCell ref="B280:C280"/>
    <mergeCell ref="E280:G280"/>
    <mergeCell ref="B281:C281"/>
    <mergeCell ref="E281:G281"/>
    <mergeCell ref="B276:C276"/>
    <mergeCell ref="E276:G276"/>
    <mergeCell ref="B277:C277"/>
    <mergeCell ref="E277:G277"/>
    <mergeCell ref="B278:C278"/>
    <mergeCell ref="E278:G278"/>
    <mergeCell ref="B291:C291"/>
    <mergeCell ref="E291:G291"/>
    <mergeCell ref="B292:C292"/>
    <mergeCell ref="E292:G292"/>
    <mergeCell ref="B293:C293"/>
    <mergeCell ref="E293:G293"/>
    <mergeCell ref="B288:C288"/>
    <mergeCell ref="E288:G288"/>
    <mergeCell ref="B289:C289"/>
    <mergeCell ref="E289:G289"/>
    <mergeCell ref="B290:C290"/>
    <mergeCell ref="E290:G290"/>
    <mergeCell ref="B285:C285"/>
    <mergeCell ref="E285:G285"/>
    <mergeCell ref="B286:C286"/>
    <mergeCell ref="E286:G286"/>
    <mergeCell ref="B287:C287"/>
    <mergeCell ref="E287:G287"/>
    <mergeCell ref="B300:C300"/>
    <mergeCell ref="E300:G300"/>
    <mergeCell ref="B301:C301"/>
    <mergeCell ref="E301:G301"/>
    <mergeCell ref="B302:C302"/>
    <mergeCell ref="E302:G302"/>
    <mergeCell ref="B297:C297"/>
    <mergeCell ref="E297:G297"/>
    <mergeCell ref="B298:C298"/>
    <mergeCell ref="E298:G298"/>
    <mergeCell ref="B299:C299"/>
    <mergeCell ref="E299:G299"/>
    <mergeCell ref="B294:C294"/>
    <mergeCell ref="E294:G294"/>
    <mergeCell ref="B295:C295"/>
    <mergeCell ref="E295:G295"/>
    <mergeCell ref="B296:C296"/>
    <mergeCell ref="E296:G296"/>
    <mergeCell ref="B309:C309"/>
    <mergeCell ref="E309:G309"/>
    <mergeCell ref="B310:C310"/>
    <mergeCell ref="E310:G310"/>
    <mergeCell ref="B311:C311"/>
    <mergeCell ref="E311:G311"/>
    <mergeCell ref="B306:C306"/>
    <mergeCell ref="E306:G306"/>
    <mergeCell ref="B307:C307"/>
    <mergeCell ref="E307:G307"/>
    <mergeCell ref="B308:C308"/>
    <mergeCell ref="E308:G308"/>
    <mergeCell ref="B303:C303"/>
    <mergeCell ref="E303:G303"/>
    <mergeCell ref="B304:C304"/>
    <mergeCell ref="E304:G304"/>
    <mergeCell ref="B305:C305"/>
    <mergeCell ref="E305:G305"/>
    <mergeCell ref="B318:C318"/>
    <mergeCell ref="E318:G318"/>
    <mergeCell ref="B319:C319"/>
    <mergeCell ref="E319:G319"/>
    <mergeCell ref="B320:C320"/>
    <mergeCell ref="E320:G320"/>
    <mergeCell ref="B315:C315"/>
    <mergeCell ref="E315:G315"/>
    <mergeCell ref="B316:C316"/>
    <mergeCell ref="E316:G316"/>
    <mergeCell ref="B317:C317"/>
    <mergeCell ref="E317:G317"/>
    <mergeCell ref="B312:C312"/>
    <mergeCell ref="E312:G312"/>
    <mergeCell ref="B313:C313"/>
    <mergeCell ref="E313:G313"/>
    <mergeCell ref="B314:C314"/>
    <mergeCell ref="E314:G314"/>
    <mergeCell ref="B327:C327"/>
    <mergeCell ref="E327:G327"/>
    <mergeCell ref="B328:C328"/>
    <mergeCell ref="E328:G328"/>
    <mergeCell ref="B329:C329"/>
    <mergeCell ref="E329:G329"/>
    <mergeCell ref="B324:C324"/>
    <mergeCell ref="E324:G324"/>
    <mergeCell ref="B325:C325"/>
    <mergeCell ref="E325:G325"/>
    <mergeCell ref="B326:C326"/>
    <mergeCell ref="E326:G326"/>
    <mergeCell ref="B321:C321"/>
    <mergeCell ref="E321:G321"/>
    <mergeCell ref="B322:C322"/>
    <mergeCell ref="E322:G322"/>
    <mergeCell ref="B323:C323"/>
    <mergeCell ref="E323:G323"/>
    <mergeCell ref="B336:C336"/>
    <mergeCell ref="E336:G336"/>
    <mergeCell ref="B337:C337"/>
    <mergeCell ref="E337:G337"/>
    <mergeCell ref="B338:C338"/>
    <mergeCell ref="E338:G338"/>
    <mergeCell ref="B333:C333"/>
    <mergeCell ref="E333:G333"/>
    <mergeCell ref="B334:C334"/>
    <mergeCell ref="E334:G334"/>
    <mergeCell ref="B335:C335"/>
    <mergeCell ref="E335:G335"/>
    <mergeCell ref="B330:C330"/>
    <mergeCell ref="E330:G330"/>
    <mergeCell ref="B331:C331"/>
    <mergeCell ref="E331:G331"/>
    <mergeCell ref="B332:C332"/>
    <mergeCell ref="E332:G332"/>
    <mergeCell ref="B345:C345"/>
    <mergeCell ref="E345:G345"/>
    <mergeCell ref="B346:C346"/>
    <mergeCell ref="E346:G346"/>
    <mergeCell ref="B347:C347"/>
    <mergeCell ref="E347:G347"/>
    <mergeCell ref="B342:C342"/>
    <mergeCell ref="E342:G342"/>
    <mergeCell ref="B343:C343"/>
    <mergeCell ref="E343:G343"/>
    <mergeCell ref="B344:C344"/>
    <mergeCell ref="E344:G344"/>
    <mergeCell ref="B339:C339"/>
    <mergeCell ref="E339:G339"/>
    <mergeCell ref="B340:C340"/>
    <mergeCell ref="E340:G340"/>
    <mergeCell ref="B341:C341"/>
    <mergeCell ref="E341:G341"/>
    <mergeCell ref="B354:C354"/>
    <mergeCell ref="E354:G354"/>
    <mergeCell ref="B355:C355"/>
    <mergeCell ref="E355:G355"/>
    <mergeCell ref="B356:C356"/>
    <mergeCell ref="E356:G356"/>
    <mergeCell ref="B351:C351"/>
    <mergeCell ref="E351:G351"/>
    <mergeCell ref="B352:C352"/>
    <mergeCell ref="E352:G352"/>
    <mergeCell ref="B353:C353"/>
    <mergeCell ref="E353:G353"/>
    <mergeCell ref="B348:C348"/>
    <mergeCell ref="E348:G348"/>
    <mergeCell ref="B349:C349"/>
    <mergeCell ref="E349:G349"/>
    <mergeCell ref="B350:C350"/>
    <mergeCell ref="E350:G350"/>
    <mergeCell ref="B363:C363"/>
    <mergeCell ref="E363:G363"/>
    <mergeCell ref="B364:C364"/>
    <mergeCell ref="E364:G364"/>
    <mergeCell ref="B365:C365"/>
    <mergeCell ref="E365:G365"/>
    <mergeCell ref="B360:C360"/>
    <mergeCell ref="E360:G360"/>
    <mergeCell ref="B361:C361"/>
    <mergeCell ref="E361:G361"/>
    <mergeCell ref="B362:C362"/>
    <mergeCell ref="E362:G362"/>
    <mergeCell ref="B357:C357"/>
    <mergeCell ref="E357:G357"/>
    <mergeCell ref="B358:C358"/>
    <mergeCell ref="E358:G358"/>
    <mergeCell ref="B359:C359"/>
    <mergeCell ref="E359:G359"/>
    <mergeCell ref="B372:C372"/>
    <mergeCell ref="E372:G372"/>
    <mergeCell ref="B373:C373"/>
    <mergeCell ref="E373:G373"/>
    <mergeCell ref="B374:C374"/>
    <mergeCell ref="E374:G374"/>
    <mergeCell ref="B369:C369"/>
    <mergeCell ref="E369:G369"/>
    <mergeCell ref="B370:C370"/>
    <mergeCell ref="E370:G370"/>
    <mergeCell ref="B371:C371"/>
    <mergeCell ref="E371:G371"/>
    <mergeCell ref="B366:C366"/>
    <mergeCell ref="E366:G366"/>
    <mergeCell ref="B367:C367"/>
    <mergeCell ref="E367:G367"/>
    <mergeCell ref="B368:C368"/>
    <mergeCell ref="E368:G368"/>
    <mergeCell ref="B381:C381"/>
    <mergeCell ref="E381:G381"/>
    <mergeCell ref="B382:C382"/>
    <mergeCell ref="E382:G382"/>
    <mergeCell ref="B383:C383"/>
    <mergeCell ref="E383:G383"/>
    <mergeCell ref="B378:C378"/>
    <mergeCell ref="E378:G378"/>
    <mergeCell ref="B379:C379"/>
    <mergeCell ref="E379:G379"/>
    <mergeCell ref="B380:C380"/>
    <mergeCell ref="E380:G380"/>
    <mergeCell ref="B375:C375"/>
    <mergeCell ref="E375:G375"/>
    <mergeCell ref="B376:C376"/>
    <mergeCell ref="E376:G376"/>
    <mergeCell ref="B377:C377"/>
    <mergeCell ref="E377:G377"/>
    <mergeCell ref="B390:C390"/>
    <mergeCell ref="E390:G390"/>
    <mergeCell ref="B391:C391"/>
    <mergeCell ref="E391:G391"/>
    <mergeCell ref="B392:C392"/>
    <mergeCell ref="E392:G392"/>
    <mergeCell ref="B387:C387"/>
    <mergeCell ref="E387:G387"/>
    <mergeCell ref="B388:C388"/>
    <mergeCell ref="E388:G388"/>
    <mergeCell ref="B389:C389"/>
    <mergeCell ref="E389:G389"/>
    <mergeCell ref="B384:C384"/>
    <mergeCell ref="E384:G384"/>
    <mergeCell ref="B385:C385"/>
    <mergeCell ref="E385:G385"/>
    <mergeCell ref="B386:C386"/>
    <mergeCell ref="E386:G386"/>
    <mergeCell ref="B399:C399"/>
    <mergeCell ref="E399:G399"/>
    <mergeCell ref="B400:C400"/>
    <mergeCell ref="E400:G400"/>
    <mergeCell ref="B401:C401"/>
    <mergeCell ref="E401:G401"/>
    <mergeCell ref="B396:C396"/>
    <mergeCell ref="E396:G396"/>
    <mergeCell ref="B397:C397"/>
    <mergeCell ref="E397:G397"/>
    <mergeCell ref="B398:C398"/>
    <mergeCell ref="E398:G398"/>
    <mergeCell ref="B393:C393"/>
    <mergeCell ref="E393:G393"/>
    <mergeCell ref="B394:C394"/>
    <mergeCell ref="E394:G394"/>
    <mergeCell ref="B395:C395"/>
    <mergeCell ref="E395:G395"/>
    <mergeCell ref="B408:C408"/>
    <mergeCell ref="E408:G408"/>
    <mergeCell ref="B409:C409"/>
    <mergeCell ref="E409:G409"/>
    <mergeCell ref="B410:C410"/>
    <mergeCell ref="E410:G410"/>
    <mergeCell ref="B405:C405"/>
    <mergeCell ref="E405:G405"/>
    <mergeCell ref="B406:C406"/>
    <mergeCell ref="E406:G406"/>
    <mergeCell ref="B407:C407"/>
    <mergeCell ref="E407:G407"/>
    <mergeCell ref="B402:C402"/>
    <mergeCell ref="E402:G402"/>
    <mergeCell ref="B403:C403"/>
    <mergeCell ref="E403:G403"/>
    <mergeCell ref="B404:C404"/>
    <mergeCell ref="E404:G404"/>
    <mergeCell ref="B417:C417"/>
    <mergeCell ref="E417:G417"/>
    <mergeCell ref="B418:C418"/>
    <mergeCell ref="E418:G418"/>
    <mergeCell ref="B419:C419"/>
    <mergeCell ref="E419:G419"/>
    <mergeCell ref="B414:C414"/>
    <mergeCell ref="E414:G414"/>
    <mergeCell ref="B415:C415"/>
    <mergeCell ref="E415:G415"/>
    <mergeCell ref="B416:C416"/>
    <mergeCell ref="E416:G416"/>
    <mergeCell ref="B411:C411"/>
    <mergeCell ref="E411:G411"/>
    <mergeCell ref="B412:C412"/>
    <mergeCell ref="E412:G412"/>
    <mergeCell ref="B413:C413"/>
    <mergeCell ref="E413:G413"/>
    <mergeCell ref="B426:C426"/>
    <mergeCell ref="E426:G426"/>
    <mergeCell ref="B427:C427"/>
    <mergeCell ref="E427:G427"/>
    <mergeCell ref="B428:C428"/>
    <mergeCell ref="E428:G428"/>
    <mergeCell ref="B423:C423"/>
    <mergeCell ref="E423:G423"/>
    <mergeCell ref="B424:C424"/>
    <mergeCell ref="E424:G424"/>
    <mergeCell ref="B425:C425"/>
    <mergeCell ref="E425:G425"/>
    <mergeCell ref="B420:C420"/>
    <mergeCell ref="E420:G420"/>
    <mergeCell ref="B421:C421"/>
    <mergeCell ref="E421:G421"/>
    <mergeCell ref="B422:C422"/>
    <mergeCell ref="E422:G422"/>
    <mergeCell ref="B435:C435"/>
    <mergeCell ref="E435:G435"/>
    <mergeCell ref="B436:C436"/>
    <mergeCell ref="E436:G436"/>
    <mergeCell ref="B437:C437"/>
    <mergeCell ref="E437:G437"/>
    <mergeCell ref="B432:C432"/>
    <mergeCell ref="E432:G432"/>
    <mergeCell ref="B433:C433"/>
    <mergeCell ref="E433:G433"/>
    <mergeCell ref="B434:C434"/>
    <mergeCell ref="E434:G434"/>
    <mergeCell ref="B429:C429"/>
    <mergeCell ref="E429:G429"/>
    <mergeCell ref="B430:C430"/>
    <mergeCell ref="E430:G430"/>
    <mergeCell ref="B431:C431"/>
    <mergeCell ref="E431:G431"/>
    <mergeCell ref="B444:C444"/>
    <mergeCell ref="E444:G444"/>
    <mergeCell ref="B445:C445"/>
    <mergeCell ref="E445:G445"/>
    <mergeCell ref="B446:C446"/>
    <mergeCell ref="E446:G446"/>
    <mergeCell ref="B441:C441"/>
    <mergeCell ref="E441:G441"/>
    <mergeCell ref="B442:C442"/>
    <mergeCell ref="E442:G442"/>
    <mergeCell ref="B443:C443"/>
    <mergeCell ref="E443:G443"/>
    <mergeCell ref="B438:C438"/>
    <mergeCell ref="E438:G438"/>
    <mergeCell ref="B439:C439"/>
    <mergeCell ref="E439:G439"/>
    <mergeCell ref="B440:C440"/>
    <mergeCell ref="E440:G440"/>
    <mergeCell ref="B453:C453"/>
    <mergeCell ref="E453:G453"/>
    <mergeCell ref="B454:C454"/>
    <mergeCell ref="E454:G454"/>
    <mergeCell ref="B455:C455"/>
    <mergeCell ref="E455:G455"/>
    <mergeCell ref="B450:C450"/>
    <mergeCell ref="E450:G450"/>
    <mergeCell ref="B451:C451"/>
    <mergeCell ref="E451:G451"/>
    <mergeCell ref="B452:C452"/>
    <mergeCell ref="E452:G452"/>
    <mergeCell ref="B447:C447"/>
    <mergeCell ref="E447:G447"/>
    <mergeCell ref="B448:C448"/>
    <mergeCell ref="E448:G448"/>
    <mergeCell ref="B449:C449"/>
    <mergeCell ref="E449:G449"/>
    <mergeCell ref="B462:C462"/>
    <mergeCell ref="E462:G462"/>
    <mergeCell ref="B463:C463"/>
    <mergeCell ref="E463:G463"/>
    <mergeCell ref="B464:C464"/>
    <mergeCell ref="E464:G464"/>
    <mergeCell ref="B459:C459"/>
    <mergeCell ref="E459:G459"/>
    <mergeCell ref="B460:C460"/>
    <mergeCell ref="E460:G460"/>
    <mergeCell ref="B461:C461"/>
    <mergeCell ref="E461:G461"/>
    <mergeCell ref="B456:C456"/>
    <mergeCell ref="E456:G456"/>
    <mergeCell ref="B457:C457"/>
    <mergeCell ref="E457:G457"/>
    <mergeCell ref="B458:C458"/>
    <mergeCell ref="E458:G458"/>
    <mergeCell ref="B471:C471"/>
    <mergeCell ref="E471:G471"/>
    <mergeCell ref="B472:C472"/>
    <mergeCell ref="E472:G472"/>
    <mergeCell ref="B473:C473"/>
    <mergeCell ref="E473:G473"/>
    <mergeCell ref="B468:C468"/>
    <mergeCell ref="E468:G468"/>
    <mergeCell ref="B469:C469"/>
    <mergeCell ref="E469:G469"/>
    <mergeCell ref="B470:C470"/>
    <mergeCell ref="E470:G470"/>
    <mergeCell ref="B465:C465"/>
    <mergeCell ref="E465:G465"/>
    <mergeCell ref="B466:C466"/>
    <mergeCell ref="E466:G466"/>
    <mergeCell ref="B467:C467"/>
    <mergeCell ref="E467:G467"/>
    <mergeCell ref="B480:C480"/>
    <mergeCell ref="E480:G480"/>
    <mergeCell ref="B481:C481"/>
    <mergeCell ref="E481:G481"/>
    <mergeCell ref="B482:C482"/>
    <mergeCell ref="E482:G482"/>
    <mergeCell ref="B477:C477"/>
    <mergeCell ref="E477:G477"/>
    <mergeCell ref="B478:C478"/>
    <mergeCell ref="E478:G478"/>
    <mergeCell ref="B479:C479"/>
    <mergeCell ref="E479:G479"/>
    <mergeCell ref="B474:C474"/>
    <mergeCell ref="E474:G474"/>
    <mergeCell ref="B475:C475"/>
    <mergeCell ref="E475:G475"/>
    <mergeCell ref="B476:C476"/>
    <mergeCell ref="E476:G476"/>
    <mergeCell ref="B489:C489"/>
    <mergeCell ref="E489:G489"/>
    <mergeCell ref="B490:C490"/>
    <mergeCell ref="E490:G490"/>
    <mergeCell ref="B491:C491"/>
    <mergeCell ref="E491:G491"/>
    <mergeCell ref="B486:C486"/>
    <mergeCell ref="E486:G486"/>
    <mergeCell ref="B487:C487"/>
    <mergeCell ref="E487:G487"/>
    <mergeCell ref="B488:C488"/>
    <mergeCell ref="E488:G488"/>
    <mergeCell ref="B483:C483"/>
    <mergeCell ref="E483:G483"/>
    <mergeCell ref="B484:C484"/>
    <mergeCell ref="E484:G484"/>
    <mergeCell ref="B485:C485"/>
    <mergeCell ref="E485:G485"/>
    <mergeCell ref="B498:C498"/>
    <mergeCell ref="E498:G498"/>
    <mergeCell ref="B499:C499"/>
    <mergeCell ref="E499:G499"/>
    <mergeCell ref="B500:C500"/>
    <mergeCell ref="E500:G500"/>
    <mergeCell ref="B495:C495"/>
    <mergeCell ref="E495:G495"/>
    <mergeCell ref="B496:C496"/>
    <mergeCell ref="E496:G496"/>
    <mergeCell ref="B497:C497"/>
    <mergeCell ref="E497:G497"/>
    <mergeCell ref="B492:C492"/>
    <mergeCell ref="E492:G492"/>
    <mergeCell ref="B493:C493"/>
    <mergeCell ref="E493:G493"/>
    <mergeCell ref="B494:C494"/>
    <mergeCell ref="E494:G494"/>
    <mergeCell ref="B507:C507"/>
    <mergeCell ref="E507:G507"/>
    <mergeCell ref="B508:C508"/>
    <mergeCell ref="E508:G508"/>
    <mergeCell ref="B509:C509"/>
    <mergeCell ref="E509:G509"/>
    <mergeCell ref="B504:C504"/>
    <mergeCell ref="E504:G504"/>
    <mergeCell ref="B505:C505"/>
    <mergeCell ref="E505:G505"/>
    <mergeCell ref="B506:C506"/>
    <mergeCell ref="E506:G506"/>
    <mergeCell ref="B501:C501"/>
    <mergeCell ref="E501:G501"/>
    <mergeCell ref="B502:C502"/>
    <mergeCell ref="E502:G502"/>
    <mergeCell ref="B503:C503"/>
    <mergeCell ref="E503:G503"/>
    <mergeCell ref="B516:C516"/>
    <mergeCell ref="E516:G516"/>
    <mergeCell ref="B517:C517"/>
    <mergeCell ref="E517:G517"/>
    <mergeCell ref="B518:C518"/>
    <mergeCell ref="E518:G518"/>
    <mergeCell ref="B513:C513"/>
    <mergeCell ref="E513:G513"/>
    <mergeCell ref="B514:C514"/>
    <mergeCell ref="E514:G514"/>
    <mergeCell ref="B515:C515"/>
    <mergeCell ref="E515:G515"/>
    <mergeCell ref="B510:C510"/>
    <mergeCell ref="E510:G510"/>
    <mergeCell ref="B511:C511"/>
    <mergeCell ref="E511:G511"/>
    <mergeCell ref="B512:C512"/>
    <mergeCell ref="E512:G512"/>
    <mergeCell ref="B525:C525"/>
    <mergeCell ref="E525:G525"/>
    <mergeCell ref="B526:C526"/>
    <mergeCell ref="E526:G526"/>
    <mergeCell ref="B527:C527"/>
    <mergeCell ref="E527:G527"/>
    <mergeCell ref="B522:C522"/>
    <mergeCell ref="E522:G522"/>
    <mergeCell ref="B523:C523"/>
    <mergeCell ref="E523:G523"/>
    <mergeCell ref="B524:C524"/>
    <mergeCell ref="E524:G524"/>
    <mergeCell ref="B519:C519"/>
    <mergeCell ref="E519:G519"/>
    <mergeCell ref="B520:C520"/>
    <mergeCell ref="E520:G520"/>
    <mergeCell ref="B521:C521"/>
    <mergeCell ref="E521:G521"/>
    <mergeCell ref="B534:C534"/>
    <mergeCell ref="E534:G534"/>
    <mergeCell ref="B535:C535"/>
    <mergeCell ref="E535:G535"/>
    <mergeCell ref="B536:C536"/>
    <mergeCell ref="E536:G536"/>
    <mergeCell ref="B531:C531"/>
    <mergeCell ref="E531:G531"/>
    <mergeCell ref="B532:C532"/>
    <mergeCell ref="E532:G532"/>
    <mergeCell ref="B533:C533"/>
    <mergeCell ref="E533:G533"/>
    <mergeCell ref="B528:C528"/>
    <mergeCell ref="E528:G528"/>
    <mergeCell ref="B529:C529"/>
    <mergeCell ref="E529:G529"/>
    <mergeCell ref="B530:C530"/>
    <mergeCell ref="E530:G530"/>
    <mergeCell ref="B543:C543"/>
    <mergeCell ref="E543:G543"/>
    <mergeCell ref="B544:C544"/>
    <mergeCell ref="E544:G544"/>
    <mergeCell ref="B545:C545"/>
    <mergeCell ref="E545:G545"/>
    <mergeCell ref="B540:C540"/>
    <mergeCell ref="E540:G540"/>
    <mergeCell ref="B541:C541"/>
    <mergeCell ref="E541:G541"/>
    <mergeCell ref="B542:C542"/>
    <mergeCell ref="E542:G542"/>
    <mergeCell ref="B537:C537"/>
    <mergeCell ref="E537:G537"/>
    <mergeCell ref="B538:C538"/>
    <mergeCell ref="E538:G538"/>
    <mergeCell ref="B539:C539"/>
    <mergeCell ref="E539:G539"/>
    <mergeCell ref="B552:C552"/>
    <mergeCell ref="E552:G552"/>
    <mergeCell ref="B553:C553"/>
    <mergeCell ref="E553:G553"/>
    <mergeCell ref="B554:C554"/>
    <mergeCell ref="E554:G554"/>
    <mergeCell ref="B549:C549"/>
    <mergeCell ref="E549:G549"/>
    <mergeCell ref="B550:C550"/>
    <mergeCell ref="E550:G550"/>
    <mergeCell ref="B551:C551"/>
    <mergeCell ref="E551:G551"/>
    <mergeCell ref="B546:C546"/>
    <mergeCell ref="E546:G546"/>
    <mergeCell ref="B547:C547"/>
    <mergeCell ref="E547:G547"/>
    <mergeCell ref="B548:C548"/>
    <mergeCell ref="E548:G548"/>
    <mergeCell ref="B561:C561"/>
    <mergeCell ref="E561:G561"/>
    <mergeCell ref="B562:C562"/>
    <mergeCell ref="E562:G562"/>
    <mergeCell ref="B563:C563"/>
    <mergeCell ref="E563:G563"/>
    <mergeCell ref="B558:C558"/>
    <mergeCell ref="E558:G558"/>
    <mergeCell ref="B559:C559"/>
    <mergeCell ref="E559:G559"/>
    <mergeCell ref="B560:C560"/>
    <mergeCell ref="E560:G560"/>
    <mergeCell ref="B555:C555"/>
    <mergeCell ref="E555:G555"/>
    <mergeCell ref="B556:C556"/>
    <mergeCell ref="E556:G556"/>
    <mergeCell ref="B557:C557"/>
    <mergeCell ref="E557:G557"/>
    <mergeCell ref="B570:C570"/>
    <mergeCell ref="E570:G570"/>
    <mergeCell ref="B571:C571"/>
    <mergeCell ref="E571:G571"/>
    <mergeCell ref="B572:C572"/>
    <mergeCell ref="E572:G572"/>
    <mergeCell ref="B567:C567"/>
    <mergeCell ref="E567:G567"/>
    <mergeCell ref="B568:C568"/>
    <mergeCell ref="E568:G568"/>
    <mergeCell ref="B569:C569"/>
    <mergeCell ref="E569:G569"/>
    <mergeCell ref="B564:C564"/>
    <mergeCell ref="E564:G564"/>
    <mergeCell ref="B565:C565"/>
    <mergeCell ref="E565:G565"/>
    <mergeCell ref="B566:C566"/>
    <mergeCell ref="E566:G566"/>
    <mergeCell ref="B579:C579"/>
    <mergeCell ref="E579:G579"/>
    <mergeCell ref="B580:C580"/>
    <mergeCell ref="E580:G580"/>
    <mergeCell ref="B581:C581"/>
    <mergeCell ref="E581:G581"/>
    <mergeCell ref="B576:C576"/>
    <mergeCell ref="E576:G576"/>
    <mergeCell ref="B577:C577"/>
    <mergeCell ref="E577:G577"/>
    <mergeCell ref="B578:C578"/>
    <mergeCell ref="E578:G578"/>
    <mergeCell ref="B573:C573"/>
    <mergeCell ref="E573:G573"/>
    <mergeCell ref="B574:C574"/>
    <mergeCell ref="E574:G574"/>
    <mergeCell ref="B575:C575"/>
    <mergeCell ref="E575:G575"/>
    <mergeCell ref="B588:C588"/>
    <mergeCell ref="E588:G588"/>
    <mergeCell ref="B589:C589"/>
    <mergeCell ref="E589:G589"/>
    <mergeCell ref="B590:C590"/>
    <mergeCell ref="E590:G590"/>
    <mergeCell ref="B585:C585"/>
    <mergeCell ref="E585:G585"/>
    <mergeCell ref="B586:C586"/>
    <mergeCell ref="E586:G586"/>
    <mergeCell ref="B587:C587"/>
    <mergeCell ref="E587:G587"/>
    <mergeCell ref="B582:C582"/>
    <mergeCell ref="E582:G582"/>
    <mergeCell ref="B583:C583"/>
    <mergeCell ref="E583:G583"/>
    <mergeCell ref="B584:C584"/>
    <mergeCell ref="E584:G584"/>
    <mergeCell ref="B597:C597"/>
    <mergeCell ref="E597:G597"/>
    <mergeCell ref="B598:C598"/>
    <mergeCell ref="E598:G598"/>
    <mergeCell ref="B599:C599"/>
    <mergeCell ref="E599:G599"/>
    <mergeCell ref="B594:C594"/>
    <mergeCell ref="E594:G594"/>
    <mergeCell ref="B595:C595"/>
    <mergeCell ref="E595:G595"/>
    <mergeCell ref="B596:C596"/>
    <mergeCell ref="E596:G596"/>
    <mergeCell ref="B591:C591"/>
    <mergeCell ref="E591:G591"/>
    <mergeCell ref="B592:C592"/>
    <mergeCell ref="E592:G592"/>
    <mergeCell ref="B593:C593"/>
    <mergeCell ref="E593:G593"/>
    <mergeCell ref="B606:C606"/>
    <mergeCell ref="E606:G606"/>
    <mergeCell ref="B607:C607"/>
    <mergeCell ref="E607:G607"/>
    <mergeCell ref="B608:C608"/>
    <mergeCell ref="E608:G608"/>
    <mergeCell ref="B603:C603"/>
    <mergeCell ref="E603:G603"/>
    <mergeCell ref="B604:C604"/>
    <mergeCell ref="E604:G604"/>
    <mergeCell ref="B605:C605"/>
    <mergeCell ref="E605:G605"/>
    <mergeCell ref="B600:C600"/>
    <mergeCell ref="E600:G600"/>
    <mergeCell ref="B601:C601"/>
    <mergeCell ref="E601:G601"/>
    <mergeCell ref="B602:C602"/>
    <mergeCell ref="E602:G602"/>
    <mergeCell ref="B615:C615"/>
    <mergeCell ref="E615:G615"/>
    <mergeCell ref="B616:C616"/>
    <mergeCell ref="E616:G616"/>
    <mergeCell ref="B617:C617"/>
    <mergeCell ref="E617:G617"/>
    <mergeCell ref="B612:C612"/>
    <mergeCell ref="E612:G612"/>
    <mergeCell ref="B613:C613"/>
    <mergeCell ref="E613:G613"/>
    <mergeCell ref="B614:C614"/>
    <mergeCell ref="E614:G614"/>
    <mergeCell ref="B609:C609"/>
    <mergeCell ref="E609:G609"/>
    <mergeCell ref="B610:C610"/>
    <mergeCell ref="E610:G610"/>
    <mergeCell ref="B611:C611"/>
    <mergeCell ref="E611:G611"/>
    <mergeCell ref="B624:C624"/>
    <mergeCell ref="E624:G624"/>
    <mergeCell ref="B625:C625"/>
    <mergeCell ref="E625:G625"/>
    <mergeCell ref="B626:C626"/>
    <mergeCell ref="E626:G626"/>
    <mergeCell ref="B621:C621"/>
    <mergeCell ref="E621:G621"/>
    <mergeCell ref="B622:C622"/>
    <mergeCell ref="E622:G622"/>
    <mergeCell ref="B623:C623"/>
    <mergeCell ref="E623:G623"/>
    <mergeCell ref="B618:C618"/>
    <mergeCell ref="E618:G618"/>
    <mergeCell ref="B619:C619"/>
    <mergeCell ref="E619:G619"/>
    <mergeCell ref="B620:C620"/>
    <mergeCell ref="E620:G620"/>
    <mergeCell ref="B633:C633"/>
    <mergeCell ref="E633:G633"/>
    <mergeCell ref="B634:C634"/>
    <mergeCell ref="E634:G634"/>
    <mergeCell ref="B635:C635"/>
    <mergeCell ref="E635:G635"/>
    <mergeCell ref="B630:C630"/>
    <mergeCell ref="E630:G630"/>
    <mergeCell ref="B631:C631"/>
    <mergeCell ref="E631:G631"/>
    <mergeCell ref="B632:C632"/>
    <mergeCell ref="E632:G632"/>
    <mergeCell ref="B627:C627"/>
    <mergeCell ref="E627:G627"/>
    <mergeCell ref="B628:C628"/>
    <mergeCell ref="E628:G628"/>
    <mergeCell ref="B629:C629"/>
    <mergeCell ref="E629:G629"/>
    <mergeCell ref="B642:C642"/>
    <mergeCell ref="E642:G642"/>
    <mergeCell ref="B643:C643"/>
    <mergeCell ref="E643:G643"/>
    <mergeCell ref="B644:C644"/>
    <mergeCell ref="E644:G644"/>
    <mergeCell ref="B639:C639"/>
    <mergeCell ref="E639:G639"/>
    <mergeCell ref="B640:C640"/>
    <mergeCell ref="E640:G640"/>
    <mergeCell ref="B641:C641"/>
    <mergeCell ref="E641:G641"/>
    <mergeCell ref="B636:C636"/>
    <mergeCell ref="E636:G636"/>
    <mergeCell ref="B637:C637"/>
    <mergeCell ref="E637:G637"/>
    <mergeCell ref="B638:C638"/>
    <mergeCell ref="E638:G638"/>
    <mergeCell ref="B651:C651"/>
    <mergeCell ref="E651:G651"/>
    <mergeCell ref="B652:C652"/>
    <mergeCell ref="E652:G652"/>
    <mergeCell ref="B653:C653"/>
    <mergeCell ref="E653:G653"/>
    <mergeCell ref="B648:C648"/>
    <mergeCell ref="E648:G648"/>
    <mergeCell ref="B649:C649"/>
    <mergeCell ref="E649:G649"/>
    <mergeCell ref="B650:C650"/>
    <mergeCell ref="E650:G650"/>
    <mergeCell ref="B645:C645"/>
    <mergeCell ref="E645:G645"/>
    <mergeCell ref="B646:C646"/>
    <mergeCell ref="E646:G646"/>
    <mergeCell ref="B647:C647"/>
    <mergeCell ref="E647:G647"/>
    <mergeCell ref="B660:C660"/>
    <mergeCell ref="E660:G660"/>
    <mergeCell ref="B661:C661"/>
    <mergeCell ref="E661:G661"/>
    <mergeCell ref="B662:C662"/>
    <mergeCell ref="E662:G662"/>
    <mergeCell ref="B657:C657"/>
    <mergeCell ref="E657:G657"/>
    <mergeCell ref="B658:C658"/>
    <mergeCell ref="E658:G658"/>
    <mergeCell ref="B659:C659"/>
    <mergeCell ref="E659:G659"/>
    <mergeCell ref="B654:C654"/>
    <mergeCell ref="E654:G654"/>
    <mergeCell ref="B655:C655"/>
    <mergeCell ref="E655:G655"/>
    <mergeCell ref="B656:C656"/>
    <mergeCell ref="E656:G656"/>
    <mergeCell ref="A672:G672"/>
    <mergeCell ref="A673:G673"/>
    <mergeCell ref="B674:F674"/>
    <mergeCell ref="B669:C669"/>
    <mergeCell ref="E669:G669"/>
    <mergeCell ref="B670:C670"/>
    <mergeCell ref="E670:G670"/>
    <mergeCell ref="B671:C671"/>
    <mergeCell ref="E671:G671"/>
    <mergeCell ref="B666:C666"/>
    <mergeCell ref="E666:G666"/>
    <mergeCell ref="B667:C667"/>
    <mergeCell ref="E667:G667"/>
    <mergeCell ref="B668:C668"/>
    <mergeCell ref="E668:G668"/>
    <mergeCell ref="B663:C663"/>
    <mergeCell ref="E663:G663"/>
    <mergeCell ref="B664:C664"/>
    <mergeCell ref="E664:G664"/>
    <mergeCell ref="B665:C665"/>
    <mergeCell ref="E665:G665"/>
  </mergeCells>
  <pageMargins left="0.7" right="0.7" top="0.75" bottom="0.75" header="0.3" footer="0.3"/>
  <pageSetup scale="6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7"/>
  <sheetViews>
    <sheetView zoomScaleNormal="100" workbookViewId="0">
      <selection activeCell="A4" sqref="A4"/>
    </sheetView>
  </sheetViews>
  <sheetFormatPr baseColWidth="10" defaultRowHeight="12.75"/>
  <cols>
    <col min="1" max="1" width="56.33203125" customWidth="1"/>
    <col min="2" max="2" width="13.83203125" customWidth="1"/>
    <col min="5" max="5" width="13" customWidth="1"/>
  </cols>
  <sheetData>
    <row r="1" spans="1:10" ht="110.25" customHeight="1">
      <c r="A1" s="350"/>
      <c r="B1" s="350"/>
      <c r="C1" s="350"/>
      <c r="D1" s="350"/>
      <c r="E1" s="350"/>
      <c r="F1" s="350"/>
      <c r="G1" s="350"/>
      <c r="H1" s="350"/>
      <c r="I1" s="350"/>
      <c r="J1" s="350"/>
    </row>
    <row r="2" spans="1:10" ht="21.75" customHeight="1">
      <c r="A2" s="430" t="s">
        <v>910</v>
      </c>
      <c r="B2" s="430"/>
      <c r="C2" s="430"/>
      <c r="D2" s="430"/>
      <c r="E2" s="430"/>
      <c r="F2" s="430"/>
      <c r="G2" s="430"/>
      <c r="H2" s="138"/>
      <c r="I2" s="138"/>
      <c r="J2" s="138"/>
    </row>
    <row r="3" spans="1:10" ht="25.5" customHeight="1">
      <c r="A3" s="431" t="s">
        <v>599</v>
      </c>
      <c r="B3" s="431"/>
      <c r="C3" s="431"/>
      <c r="D3" s="431"/>
      <c r="E3" s="431"/>
      <c r="F3" s="431"/>
      <c r="G3" s="431"/>
      <c r="H3" s="230"/>
      <c r="I3" s="230"/>
      <c r="J3" s="230"/>
    </row>
    <row r="4" spans="1:10" ht="38.25" customHeight="1">
      <c r="A4" s="130"/>
      <c r="B4" s="130"/>
      <c r="C4" s="363" t="s">
        <v>908</v>
      </c>
      <c r="D4" s="363"/>
      <c r="E4" s="363"/>
      <c r="F4" s="363"/>
      <c r="G4" s="363"/>
      <c r="H4" s="230"/>
      <c r="I4" s="230"/>
      <c r="J4" s="230"/>
    </row>
    <row r="5" spans="1:10" ht="19.5" customHeight="1">
      <c r="A5" s="364" t="s">
        <v>623</v>
      </c>
      <c r="B5" s="364"/>
      <c r="C5" s="432" t="s">
        <v>909</v>
      </c>
      <c r="D5" s="432"/>
      <c r="E5" s="432"/>
      <c r="F5" s="432"/>
      <c r="G5" s="432"/>
      <c r="H5" s="231"/>
      <c r="I5" s="231"/>
      <c r="J5" s="231"/>
    </row>
    <row r="7" spans="1:10" ht="32.25" customHeight="1">
      <c r="A7" s="427" t="s">
        <v>905</v>
      </c>
      <c r="B7" s="428" t="s">
        <v>913</v>
      </c>
      <c r="C7" s="427" t="s">
        <v>37</v>
      </c>
      <c r="D7" s="427"/>
      <c r="E7" s="428" t="s">
        <v>103</v>
      </c>
      <c r="F7" s="428" t="s">
        <v>907</v>
      </c>
      <c r="G7" s="429" t="s">
        <v>313</v>
      </c>
    </row>
    <row r="8" spans="1:10" ht="22.5" customHeight="1">
      <c r="A8" s="427"/>
      <c r="B8" s="428"/>
      <c r="C8" s="265" t="s">
        <v>906</v>
      </c>
      <c r="D8" s="265" t="s">
        <v>13</v>
      </c>
      <c r="E8" s="428"/>
      <c r="F8" s="428"/>
      <c r="G8" s="429"/>
    </row>
    <row r="9" spans="1:10">
      <c r="A9" s="261" t="s">
        <v>792</v>
      </c>
      <c r="B9" s="262">
        <v>34</v>
      </c>
      <c r="C9" s="262">
        <v>7</v>
      </c>
      <c r="D9" s="262">
        <v>27</v>
      </c>
      <c r="E9" s="262">
        <v>2</v>
      </c>
      <c r="F9" s="262">
        <v>30</v>
      </c>
      <c r="G9" s="262">
        <v>60</v>
      </c>
    </row>
    <row r="10" spans="1:10">
      <c r="A10" s="263" t="s">
        <v>793</v>
      </c>
      <c r="B10" s="264">
        <v>19</v>
      </c>
      <c r="C10" s="264">
        <v>7</v>
      </c>
      <c r="D10" s="264">
        <v>12</v>
      </c>
      <c r="E10" s="264"/>
      <c r="F10" s="264"/>
      <c r="G10" s="264">
        <v>0</v>
      </c>
    </row>
    <row r="11" spans="1:10">
      <c r="A11" s="263" t="s">
        <v>794</v>
      </c>
      <c r="B11" s="264">
        <v>15</v>
      </c>
      <c r="C11" s="264">
        <v>0</v>
      </c>
      <c r="D11" s="264">
        <v>15</v>
      </c>
      <c r="E11" s="264"/>
      <c r="F11" s="264"/>
      <c r="G11" s="264">
        <v>0</v>
      </c>
    </row>
    <row r="12" spans="1:10">
      <c r="A12" s="261" t="s">
        <v>128</v>
      </c>
      <c r="B12" s="262">
        <v>26</v>
      </c>
      <c r="C12" s="262">
        <v>5</v>
      </c>
      <c r="D12" s="262">
        <v>21</v>
      </c>
      <c r="E12" s="262">
        <v>1</v>
      </c>
      <c r="F12" s="262">
        <v>39</v>
      </c>
      <c r="G12" s="262">
        <v>39</v>
      </c>
    </row>
    <row r="13" spans="1:10">
      <c r="A13" s="263" t="s">
        <v>219</v>
      </c>
      <c r="B13" s="264">
        <v>26</v>
      </c>
      <c r="C13" s="264">
        <v>5</v>
      </c>
      <c r="D13" s="264">
        <v>21</v>
      </c>
      <c r="E13" s="264"/>
      <c r="F13" s="264"/>
      <c r="G13" s="264">
        <v>0</v>
      </c>
    </row>
    <row r="14" spans="1:10" ht="25.5">
      <c r="A14" s="261" t="s">
        <v>130</v>
      </c>
      <c r="B14" s="262">
        <v>105</v>
      </c>
      <c r="C14" s="262">
        <v>38</v>
      </c>
      <c r="D14" s="262">
        <v>67</v>
      </c>
      <c r="E14" s="262">
        <v>4</v>
      </c>
      <c r="F14" s="262">
        <v>15</v>
      </c>
      <c r="G14" s="262">
        <v>60</v>
      </c>
    </row>
    <row r="15" spans="1:10">
      <c r="A15" s="263" t="s">
        <v>302</v>
      </c>
      <c r="B15" s="264">
        <v>33</v>
      </c>
      <c r="C15" s="264">
        <v>11</v>
      </c>
      <c r="D15" s="264">
        <v>22</v>
      </c>
      <c r="E15" s="264"/>
      <c r="F15" s="264"/>
      <c r="G15" s="264">
        <v>0</v>
      </c>
    </row>
    <row r="16" spans="1:10">
      <c r="A16" s="263" t="s">
        <v>291</v>
      </c>
      <c r="B16" s="264">
        <v>20</v>
      </c>
      <c r="C16" s="264">
        <v>7</v>
      </c>
      <c r="D16" s="264">
        <v>13</v>
      </c>
      <c r="E16" s="264"/>
      <c r="F16" s="264"/>
      <c r="G16" s="264">
        <v>0</v>
      </c>
    </row>
    <row r="17" spans="1:7">
      <c r="A17" s="263" t="s">
        <v>218</v>
      </c>
      <c r="B17" s="264">
        <v>28</v>
      </c>
      <c r="C17" s="264">
        <v>11</v>
      </c>
      <c r="D17" s="264">
        <v>17</v>
      </c>
      <c r="E17" s="264"/>
      <c r="F17" s="264"/>
      <c r="G17" s="264">
        <v>0</v>
      </c>
    </row>
    <row r="18" spans="1:7">
      <c r="A18" s="263" t="s">
        <v>795</v>
      </c>
      <c r="B18" s="264">
        <v>24</v>
      </c>
      <c r="C18" s="264">
        <v>9</v>
      </c>
      <c r="D18" s="264">
        <v>15</v>
      </c>
      <c r="E18" s="264"/>
      <c r="F18" s="264"/>
      <c r="G18" s="264">
        <v>0</v>
      </c>
    </row>
    <row r="19" spans="1:7" ht="25.5">
      <c r="A19" s="261" t="s">
        <v>97</v>
      </c>
      <c r="B19" s="262">
        <v>121</v>
      </c>
      <c r="C19" s="262">
        <v>32</v>
      </c>
      <c r="D19" s="262">
        <v>89</v>
      </c>
      <c r="E19" s="262">
        <v>5</v>
      </c>
      <c r="F19" s="262">
        <v>15</v>
      </c>
      <c r="G19" s="262">
        <v>75</v>
      </c>
    </row>
    <row r="20" spans="1:7">
      <c r="A20" s="263" t="s">
        <v>265</v>
      </c>
      <c r="B20" s="264">
        <v>31</v>
      </c>
      <c r="C20" s="264">
        <v>8</v>
      </c>
      <c r="D20" s="264">
        <v>23</v>
      </c>
      <c r="E20" s="264"/>
      <c r="F20" s="264"/>
      <c r="G20" s="264">
        <v>0</v>
      </c>
    </row>
    <row r="21" spans="1:7">
      <c r="A21" s="263" t="s">
        <v>298</v>
      </c>
      <c r="B21" s="264">
        <v>24</v>
      </c>
      <c r="C21" s="264">
        <v>7</v>
      </c>
      <c r="D21" s="264">
        <v>17</v>
      </c>
      <c r="E21" s="264"/>
      <c r="F21" s="264"/>
      <c r="G21" s="264">
        <v>0</v>
      </c>
    </row>
    <row r="22" spans="1:7">
      <c r="A22" s="263" t="s">
        <v>222</v>
      </c>
      <c r="B22" s="264">
        <v>34</v>
      </c>
      <c r="C22" s="264">
        <v>12</v>
      </c>
      <c r="D22" s="264">
        <v>22</v>
      </c>
      <c r="E22" s="264"/>
      <c r="F22" s="264"/>
      <c r="G22" s="264">
        <v>0</v>
      </c>
    </row>
    <row r="23" spans="1:7">
      <c r="A23" s="263" t="s">
        <v>796</v>
      </c>
      <c r="B23" s="264">
        <v>17</v>
      </c>
      <c r="C23" s="264">
        <v>2</v>
      </c>
      <c r="D23" s="264">
        <v>15</v>
      </c>
      <c r="E23" s="264"/>
      <c r="F23" s="264"/>
      <c r="G23" s="264">
        <v>0</v>
      </c>
    </row>
    <row r="24" spans="1:7">
      <c r="A24" s="263" t="s">
        <v>797</v>
      </c>
      <c r="B24" s="264">
        <v>15</v>
      </c>
      <c r="C24" s="264">
        <v>3</v>
      </c>
      <c r="D24" s="264">
        <v>12</v>
      </c>
      <c r="E24" s="264"/>
      <c r="F24" s="264"/>
      <c r="G24" s="264">
        <v>0</v>
      </c>
    </row>
    <row r="25" spans="1:7">
      <c r="A25" s="261" t="s">
        <v>132</v>
      </c>
      <c r="B25" s="262">
        <v>30</v>
      </c>
      <c r="C25" s="262">
        <v>5</v>
      </c>
      <c r="D25" s="262">
        <v>25</v>
      </c>
      <c r="E25" s="262">
        <v>2</v>
      </c>
      <c r="F25" s="262">
        <v>15</v>
      </c>
      <c r="G25" s="262">
        <v>30</v>
      </c>
    </row>
    <row r="26" spans="1:7">
      <c r="A26" s="263" t="s">
        <v>216</v>
      </c>
      <c r="B26" s="264">
        <v>15</v>
      </c>
      <c r="C26" s="264">
        <v>2</v>
      </c>
      <c r="D26" s="264">
        <v>13</v>
      </c>
      <c r="E26" s="264"/>
      <c r="F26" s="264"/>
      <c r="G26" s="264">
        <v>0</v>
      </c>
    </row>
    <row r="27" spans="1:7">
      <c r="A27" s="263" t="s">
        <v>798</v>
      </c>
      <c r="B27" s="264">
        <v>15</v>
      </c>
      <c r="C27" s="264">
        <v>3</v>
      </c>
      <c r="D27" s="264">
        <v>12</v>
      </c>
      <c r="E27" s="264"/>
      <c r="F27" s="264"/>
      <c r="G27" s="264">
        <v>0</v>
      </c>
    </row>
    <row r="28" spans="1:7" ht="25.5">
      <c r="A28" s="261" t="s">
        <v>799</v>
      </c>
      <c r="B28" s="262">
        <v>29</v>
      </c>
      <c r="C28" s="262">
        <v>6</v>
      </c>
      <c r="D28" s="262">
        <v>23</v>
      </c>
      <c r="E28" s="262">
        <v>1</v>
      </c>
      <c r="F28" s="262">
        <v>30</v>
      </c>
      <c r="G28" s="262">
        <v>30</v>
      </c>
    </row>
    <row r="29" spans="1:7">
      <c r="A29" s="263" t="s">
        <v>800</v>
      </c>
      <c r="B29" s="264">
        <v>29</v>
      </c>
      <c r="C29" s="264">
        <v>6</v>
      </c>
      <c r="D29" s="264">
        <v>23</v>
      </c>
      <c r="E29" s="264"/>
      <c r="F29" s="264"/>
      <c r="G29" s="264">
        <v>0</v>
      </c>
    </row>
    <row r="30" spans="1:7">
      <c r="A30" s="261" t="s">
        <v>23</v>
      </c>
      <c r="B30" s="262">
        <v>80</v>
      </c>
      <c r="C30" s="262">
        <v>23</v>
      </c>
      <c r="D30" s="262">
        <v>57</v>
      </c>
      <c r="E30" s="262">
        <v>3</v>
      </c>
      <c r="F30" s="262">
        <v>18</v>
      </c>
      <c r="G30" s="262">
        <v>54</v>
      </c>
    </row>
    <row r="31" spans="1:7">
      <c r="A31" s="263" t="s">
        <v>289</v>
      </c>
      <c r="B31" s="264">
        <v>24</v>
      </c>
      <c r="C31" s="264">
        <v>6</v>
      </c>
      <c r="D31" s="264">
        <v>18</v>
      </c>
      <c r="E31" s="264"/>
      <c r="F31" s="264"/>
      <c r="G31" s="264">
        <v>0</v>
      </c>
    </row>
    <row r="32" spans="1:7">
      <c r="A32" s="263" t="s">
        <v>217</v>
      </c>
      <c r="B32" s="264">
        <v>29</v>
      </c>
      <c r="C32" s="264">
        <v>12</v>
      </c>
      <c r="D32" s="264">
        <v>17</v>
      </c>
      <c r="E32" s="264"/>
      <c r="F32" s="264"/>
      <c r="G32" s="264">
        <v>0</v>
      </c>
    </row>
    <row r="33" spans="1:7">
      <c r="A33" s="263" t="s">
        <v>801</v>
      </c>
      <c r="B33" s="264">
        <v>27</v>
      </c>
      <c r="C33" s="264">
        <v>5</v>
      </c>
      <c r="D33" s="264">
        <v>22</v>
      </c>
      <c r="E33" s="264"/>
      <c r="F33" s="264"/>
      <c r="G33" s="264">
        <v>0</v>
      </c>
    </row>
    <row r="34" spans="1:7">
      <c r="A34" s="261" t="s">
        <v>120</v>
      </c>
      <c r="B34" s="262">
        <v>87</v>
      </c>
      <c r="C34" s="262">
        <v>21</v>
      </c>
      <c r="D34" s="262">
        <v>66</v>
      </c>
      <c r="E34" s="262">
        <v>4</v>
      </c>
      <c r="F34" s="262">
        <v>15</v>
      </c>
      <c r="G34" s="262">
        <v>60</v>
      </c>
    </row>
    <row r="35" spans="1:7">
      <c r="A35" s="263" t="s">
        <v>300</v>
      </c>
      <c r="B35" s="264">
        <v>32</v>
      </c>
      <c r="C35" s="264">
        <v>10</v>
      </c>
      <c r="D35" s="264">
        <v>22</v>
      </c>
      <c r="E35" s="264"/>
      <c r="F35" s="264"/>
      <c r="G35" s="264">
        <v>0</v>
      </c>
    </row>
    <row r="36" spans="1:7">
      <c r="A36" s="263" t="s">
        <v>223</v>
      </c>
      <c r="B36" s="264">
        <v>15</v>
      </c>
      <c r="C36" s="264">
        <v>3</v>
      </c>
      <c r="D36" s="264">
        <v>12</v>
      </c>
      <c r="E36" s="264"/>
      <c r="F36" s="264"/>
      <c r="G36" s="264">
        <v>0</v>
      </c>
    </row>
    <row r="37" spans="1:7">
      <c r="A37" s="263" t="s">
        <v>802</v>
      </c>
      <c r="B37" s="264">
        <v>21</v>
      </c>
      <c r="C37" s="264">
        <v>6</v>
      </c>
      <c r="D37" s="264">
        <v>15</v>
      </c>
      <c r="E37" s="264"/>
      <c r="F37" s="264"/>
      <c r="G37" s="264">
        <v>0</v>
      </c>
    </row>
    <row r="38" spans="1:7">
      <c r="A38" s="263" t="s">
        <v>803</v>
      </c>
      <c r="B38" s="264">
        <v>19</v>
      </c>
      <c r="C38" s="264">
        <v>2</v>
      </c>
      <c r="D38" s="264">
        <v>17</v>
      </c>
      <c r="E38" s="264"/>
      <c r="F38" s="264"/>
      <c r="G38" s="264">
        <v>0</v>
      </c>
    </row>
    <row r="39" spans="1:7" ht="25.5">
      <c r="A39" s="261" t="s">
        <v>121</v>
      </c>
      <c r="B39" s="262">
        <v>201</v>
      </c>
      <c r="C39" s="262">
        <v>67</v>
      </c>
      <c r="D39" s="262">
        <v>134</v>
      </c>
      <c r="E39" s="262">
        <v>7</v>
      </c>
      <c r="F39" s="262">
        <v>20</v>
      </c>
      <c r="G39" s="262">
        <v>140</v>
      </c>
    </row>
    <row r="40" spans="1:7">
      <c r="A40" s="263" t="s">
        <v>221</v>
      </c>
      <c r="B40" s="264">
        <v>35</v>
      </c>
      <c r="C40" s="264">
        <v>9</v>
      </c>
      <c r="D40" s="264">
        <v>26</v>
      </c>
      <c r="E40" s="264"/>
      <c r="F40" s="264"/>
      <c r="G40" s="264">
        <v>0</v>
      </c>
    </row>
    <row r="41" spans="1:7">
      <c r="A41" s="263" t="s">
        <v>277</v>
      </c>
      <c r="B41" s="264">
        <v>37</v>
      </c>
      <c r="C41" s="264">
        <v>11</v>
      </c>
      <c r="D41" s="264">
        <v>26</v>
      </c>
      <c r="E41" s="264"/>
      <c r="F41" s="264"/>
      <c r="G41" s="264">
        <v>0</v>
      </c>
    </row>
    <row r="42" spans="1:7">
      <c r="A42" s="263" t="s">
        <v>225</v>
      </c>
      <c r="B42" s="264">
        <v>27</v>
      </c>
      <c r="C42" s="264">
        <v>8</v>
      </c>
      <c r="D42" s="264">
        <v>19</v>
      </c>
      <c r="E42" s="264"/>
      <c r="F42" s="264"/>
      <c r="G42" s="264">
        <v>0</v>
      </c>
    </row>
    <row r="43" spans="1:7">
      <c r="A43" s="263" t="s">
        <v>228</v>
      </c>
      <c r="B43" s="264">
        <v>27</v>
      </c>
      <c r="C43" s="264">
        <v>15</v>
      </c>
      <c r="D43" s="264">
        <v>12</v>
      </c>
      <c r="E43" s="264"/>
      <c r="F43" s="264"/>
      <c r="G43" s="264">
        <v>0</v>
      </c>
    </row>
    <row r="44" spans="1:7">
      <c r="A44" s="263" t="s">
        <v>804</v>
      </c>
      <c r="B44" s="264">
        <v>24</v>
      </c>
      <c r="C44" s="264">
        <v>9</v>
      </c>
      <c r="D44" s="264">
        <v>15</v>
      </c>
      <c r="E44" s="264"/>
      <c r="F44" s="264"/>
      <c r="G44" s="264">
        <v>0</v>
      </c>
    </row>
    <row r="45" spans="1:7">
      <c r="A45" s="263" t="s">
        <v>224</v>
      </c>
      <c r="B45" s="264">
        <v>26</v>
      </c>
      <c r="C45" s="264">
        <v>7</v>
      </c>
      <c r="D45" s="264">
        <v>19</v>
      </c>
      <c r="E45" s="264"/>
      <c r="F45" s="264"/>
      <c r="G45" s="264">
        <v>0</v>
      </c>
    </row>
    <row r="46" spans="1:7">
      <c r="A46" s="263" t="s">
        <v>226</v>
      </c>
      <c r="B46" s="264">
        <v>25</v>
      </c>
      <c r="C46" s="264">
        <v>8</v>
      </c>
      <c r="D46" s="264">
        <v>17</v>
      </c>
      <c r="E46" s="264"/>
      <c r="F46" s="264"/>
      <c r="G46" s="264">
        <v>0</v>
      </c>
    </row>
    <row r="47" spans="1:7">
      <c r="A47" s="261" t="s">
        <v>127</v>
      </c>
      <c r="B47" s="262">
        <v>56</v>
      </c>
      <c r="C47" s="262">
        <v>12</v>
      </c>
      <c r="D47" s="262">
        <v>44</v>
      </c>
      <c r="E47" s="262">
        <v>2</v>
      </c>
      <c r="F47" s="262">
        <v>30</v>
      </c>
      <c r="G47" s="262">
        <v>60</v>
      </c>
    </row>
    <row r="48" spans="1:7">
      <c r="A48" s="263" t="s">
        <v>280</v>
      </c>
      <c r="B48" s="264">
        <v>27</v>
      </c>
      <c r="C48" s="264">
        <v>7</v>
      </c>
      <c r="D48" s="264">
        <v>20</v>
      </c>
      <c r="E48" s="264"/>
      <c r="F48" s="264"/>
      <c r="G48" s="264">
        <v>0</v>
      </c>
    </row>
    <row r="49" spans="1:7">
      <c r="A49" s="263" t="s">
        <v>805</v>
      </c>
      <c r="B49" s="264">
        <v>29</v>
      </c>
      <c r="C49" s="264">
        <v>5</v>
      </c>
      <c r="D49" s="264">
        <v>24</v>
      </c>
      <c r="E49" s="264"/>
      <c r="F49" s="264"/>
      <c r="G49" s="264">
        <v>0</v>
      </c>
    </row>
    <row r="50" spans="1:7">
      <c r="A50" s="261" t="s">
        <v>115</v>
      </c>
      <c r="B50" s="262">
        <v>40</v>
      </c>
      <c r="C50" s="262">
        <v>15</v>
      </c>
      <c r="D50" s="262">
        <v>25</v>
      </c>
      <c r="E50" s="262">
        <v>2</v>
      </c>
      <c r="F50" s="262">
        <v>30</v>
      </c>
      <c r="G50" s="262">
        <v>60</v>
      </c>
    </row>
    <row r="51" spans="1:7">
      <c r="A51" s="263" t="s">
        <v>215</v>
      </c>
      <c r="B51" s="264">
        <v>17</v>
      </c>
      <c r="C51" s="264">
        <v>10</v>
      </c>
      <c r="D51" s="264">
        <v>7</v>
      </c>
      <c r="E51" s="264"/>
      <c r="F51" s="264"/>
      <c r="G51" s="264">
        <v>0</v>
      </c>
    </row>
    <row r="52" spans="1:7">
      <c r="A52" s="263" t="s">
        <v>806</v>
      </c>
      <c r="B52" s="264">
        <v>23</v>
      </c>
      <c r="C52" s="264">
        <v>5</v>
      </c>
      <c r="D52" s="264">
        <v>18</v>
      </c>
      <c r="E52" s="264"/>
      <c r="F52" s="264"/>
      <c r="G52" s="264">
        <v>0</v>
      </c>
    </row>
    <row r="53" spans="1:7" ht="25.5">
      <c r="A53" s="261" t="s">
        <v>24</v>
      </c>
      <c r="B53" s="262">
        <v>156</v>
      </c>
      <c r="C53" s="262">
        <v>50</v>
      </c>
      <c r="D53" s="262">
        <v>106</v>
      </c>
      <c r="E53" s="262">
        <v>6</v>
      </c>
      <c r="F53" s="262">
        <v>25</v>
      </c>
      <c r="G53" s="262">
        <v>150</v>
      </c>
    </row>
    <row r="54" spans="1:7">
      <c r="A54" s="263" t="s">
        <v>257</v>
      </c>
      <c r="B54" s="264">
        <v>21</v>
      </c>
      <c r="C54" s="264">
        <v>4</v>
      </c>
      <c r="D54" s="264">
        <v>17</v>
      </c>
      <c r="E54" s="264"/>
      <c r="F54" s="264"/>
      <c r="G54" s="264">
        <v>0</v>
      </c>
    </row>
    <row r="55" spans="1:7">
      <c r="A55" s="263" t="s">
        <v>274</v>
      </c>
      <c r="B55" s="264">
        <v>36</v>
      </c>
      <c r="C55" s="264">
        <v>9</v>
      </c>
      <c r="D55" s="264">
        <v>27</v>
      </c>
      <c r="E55" s="264"/>
      <c r="F55" s="264"/>
      <c r="G55" s="264">
        <v>0</v>
      </c>
    </row>
    <row r="56" spans="1:7">
      <c r="A56" s="263" t="s">
        <v>227</v>
      </c>
      <c r="B56" s="264">
        <v>17</v>
      </c>
      <c r="C56" s="264">
        <v>7</v>
      </c>
      <c r="D56" s="264">
        <v>10</v>
      </c>
      <c r="E56" s="264"/>
      <c r="F56" s="264"/>
      <c r="G56" s="264">
        <v>0</v>
      </c>
    </row>
    <row r="57" spans="1:7">
      <c r="A57" s="263" t="s">
        <v>807</v>
      </c>
      <c r="B57" s="264">
        <v>30</v>
      </c>
      <c r="C57" s="264">
        <v>9</v>
      </c>
      <c r="D57" s="264">
        <v>21</v>
      </c>
      <c r="E57" s="264"/>
      <c r="F57" s="264"/>
      <c r="G57" s="264">
        <v>0</v>
      </c>
    </row>
    <row r="58" spans="1:7">
      <c r="A58" s="263" t="s">
        <v>808</v>
      </c>
      <c r="B58" s="264">
        <v>23</v>
      </c>
      <c r="C58" s="264">
        <v>13</v>
      </c>
      <c r="D58" s="264">
        <v>10</v>
      </c>
      <c r="E58" s="264"/>
      <c r="F58" s="264"/>
      <c r="G58" s="264">
        <v>0</v>
      </c>
    </row>
    <row r="59" spans="1:7">
      <c r="A59" s="263" t="s">
        <v>809</v>
      </c>
      <c r="B59" s="264">
        <v>29</v>
      </c>
      <c r="C59" s="264">
        <v>8</v>
      </c>
      <c r="D59" s="264">
        <v>21</v>
      </c>
      <c r="E59" s="264"/>
      <c r="F59" s="264"/>
      <c r="G59" s="264">
        <v>0</v>
      </c>
    </row>
    <row r="60" spans="1:7" ht="25.5">
      <c r="A60" s="261" t="s">
        <v>125</v>
      </c>
      <c r="B60" s="262">
        <v>66</v>
      </c>
      <c r="C60" s="262">
        <v>18</v>
      </c>
      <c r="D60" s="262">
        <v>48</v>
      </c>
      <c r="E60" s="262">
        <v>2</v>
      </c>
      <c r="F60" s="262">
        <v>15</v>
      </c>
      <c r="G60" s="262">
        <v>30</v>
      </c>
    </row>
    <row r="61" spans="1:7">
      <c r="A61" s="263" t="s">
        <v>290</v>
      </c>
      <c r="B61" s="264">
        <v>30</v>
      </c>
      <c r="C61" s="264">
        <v>9</v>
      </c>
      <c r="D61" s="264">
        <v>21</v>
      </c>
      <c r="E61" s="264"/>
      <c r="F61" s="264"/>
      <c r="G61" s="264">
        <v>0</v>
      </c>
    </row>
    <row r="62" spans="1:7">
      <c r="A62" s="263" t="s">
        <v>220</v>
      </c>
      <c r="B62" s="264">
        <v>36</v>
      </c>
      <c r="C62" s="264">
        <v>9</v>
      </c>
      <c r="D62" s="264">
        <v>27</v>
      </c>
      <c r="E62" s="264"/>
      <c r="F62" s="264"/>
      <c r="G62" s="264">
        <v>0</v>
      </c>
    </row>
    <row r="63" spans="1:7">
      <c r="A63" s="261" t="s">
        <v>25</v>
      </c>
      <c r="B63" s="262">
        <v>585</v>
      </c>
      <c r="C63" s="262">
        <v>236</v>
      </c>
      <c r="D63" s="262">
        <v>349</v>
      </c>
      <c r="E63" s="262">
        <v>22</v>
      </c>
      <c r="F63" s="262">
        <v>110</v>
      </c>
      <c r="G63" s="262">
        <v>2420</v>
      </c>
    </row>
    <row r="64" spans="1:7">
      <c r="A64" s="263" t="s">
        <v>255</v>
      </c>
      <c r="B64" s="264">
        <v>30</v>
      </c>
      <c r="C64" s="264">
        <v>15</v>
      </c>
      <c r="D64" s="264">
        <v>15</v>
      </c>
      <c r="E64" s="264"/>
      <c r="F64" s="264"/>
      <c r="G64" s="264">
        <v>0</v>
      </c>
    </row>
    <row r="65" spans="1:7">
      <c r="A65" s="263" t="s">
        <v>267</v>
      </c>
      <c r="B65" s="264">
        <v>33</v>
      </c>
      <c r="C65" s="264">
        <v>11</v>
      </c>
      <c r="D65" s="264">
        <v>22</v>
      </c>
      <c r="E65" s="264"/>
      <c r="F65" s="264"/>
      <c r="G65" s="264">
        <v>0</v>
      </c>
    </row>
    <row r="66" spans="1:7">
      <c r="A66" s="263" t="s">
        <v>296</v>
      </c>
      <c r="B66" s="264">
        <v>30</v>
      </c>
      <c r="C66" s="264">
        <v>11</v>
      </c>
      <c r="D66" s="264">
        <v>19</v>
      </c>
      <c r="E66" s="264"/>
      <c r="F66" s="264"/>
      <c r="G66" s="264">
        <v>0</v>
      </c>
    </row>
    <row r="67" spans="1:7">
      <c r="A67" s="263" t="s">
        <v>309</v>
      </c>
      <c r="B67" s="264">
        <v>35</v>
      </c>
      <c r="C67" s="264">
        <v>8</v>
      </c>
      <c r="D67" s="264">
        <v>27</v>
      </c>
      <c r="E67" s="264"/>
      <c r="F67" s="264"/>
      <c r="G67" s="264">
        <v>0</v>
      </c>
    </row>
    <row r="68" spans="1:7">
      <c r="A68" s="263" t="s">
        <v>305</v>
      </c>
      <c r="B68" s="264">
        <v>20</v>
      </c>
      <c r="C68" s="264">
        <v>8</v>
      </c>
      <c r="D68" s="264">
        <v>12</v>
      </c>
      <c r="E68" s="264"/>
      <c r="F68" s="264"/>
      <c r="G68" s="264">
        <v>0</v>
      </c>
    </row>
    <row r="69" spans="1:7">
      <c r="A69" s="263" t="s">
        <v>199</v>
      </c>
      <c r="B69" s="264">
        <v>27</v>
      </c>
      <c r="C69" s="264">
        <v>8</v>
      </c>
      <c r="D69" s="264">
        <v>19</v>
      </c>
      <c r="E69" s="264"/>
      <c r="F69" s="264"/>
      <c r="G69" s="264">
        <v>0</v>
      </c>
    </row>
    <row r="70" spans="1:7">
      <c r="A70" s="263" t="s">
        <v>200</v>
      </c>
      <c r="B70" s="264">
        <v>33</v>
      </c>
      <c r="C70" s="264">
        <v>14</v>
      </c>
      <c r="D70" s="264">
        <v>19</v>
      </c>
      <c r="E70" s="264"/>
      <c r="F70" s="264"/>
      <c r="G70" s="264">
        <v>0</v>
      </c>
    </row>
    <row r="71" spans="1:7">
      <c r="A71" s="263" t="s">
        <v>202</v>
      </c>
      <c r="B71" s="264">
        <v>30</v>
      </c>
      <c r="C71" s="264">
        <v>14</v>
      </c>
      <c r="D71" s="264">
        <v>16</v>
      </c>
      <c r="E71" s="264"/>
      <c r="F71" s="264"/>
      <c r="G71" s="264">
        <v>0</v>
      </c>
    </row>
    <row r="72" spans="1:7">
      <c r="A72" s="263" t="s">
        <v>810</v>
      </c>
      <c r="B72" s="264">
        <v>36</v>
      </c>
      <c r="C72" s="264">
        <v>15</v>
      </c>
      <c r="D72" s="264">
        <v>21</v>
      </c>
      <c r="E72" s="264"/>
      <c r="F72" s="264"/>
      <c r="G72" s="264">
        <v>0</v>
      </c>
    </row>
    <row r="73" spans="1:7">
      <c r="A73" s="263" t="s">
        <v>201</v>
      </c>
      <c r="B73" s="264">
        <v>17</v>
      </c>
      <c r="C73" s="264">
        <v>10</v>
      </c>
      <c r="D73" s="264">
        <v>7</v>
      </c>
      <c r="E73" s="264"/>
      <c r="F73" s="264"/>
      <c r="G73" s="264">
        <v>0</v>
      </c>
    </row>
    <row r="74" spans="1:7">
      <c r="A74" s="263" t="s">
        <v>203</v>
      </c>
      <c r="B74" s="264">
        <v>24</v>
      </c>
      <c r="C74" s="264">
        <v>11</v>
      </c>
      <c r="D74" s="264">
        <v>13</v>
      </c>
      <c r="E74" s="264"/>
      <c r="F74" s="264"/>
      <c r="G74" s="264">
        <v>0</v>
      </c>
    </row>
    <row r="75" spans="1:7">
      <c r="A75" s="263" t="s">
        <v>204</v>
      </c>
      <c r="B75" s="264">
        <v>24</v>
      </c>
      <c r="C75" s="264">
        <v>14</v>
      </c>
      <c r="D75" s="264">
        <v>10</v>
      </c>
      <c r="E75" s="264"/>
      <c r="F75" s="264"/>
      <c r="G75" s="264">
        <v>0</v>
      </c>
    </row>
    <row r="76" spans="1:7">
      <c r="A76" s="263" t="s">
        <v>811</v>
      </c>
      <c r="B76" s="264">
        <v>11</v>
      </c>
      <c r="C76" s="264">
        <v>5</v>
      </c>
      <c r="D76" s="264">
        <v>6</v>
      </c>
      <c r="E76" s="264"/>
      <c r="F76" s="264"/>
      <c r="G76" s="264">
        <v>0</v>
      </c>
    </row>
    <row r="77" spans="1:7">
      <c r="A77" s="263" t="s">
        <v>812</v>
      </c>
      <c r="B77" s="264">
        <v>15</v>
      </c>
      <c r="C77" s="264">
        <v>9</v>
      </c>
      <c r="D77" s="264">
        <v>6</v>
      </c>
      <c r="E77" s="264"/>
      <c r="F77" s="264"/>
      <c r="G77" s="264">
        <v>0</v>
      </c>
    </row>
    <row r="78" spans="1:7">
      <c r="A78" s="263" t="s">
        <v>813</v>
      </c>
      <c r="B78" s="264">
        <v>37</v>
      </c>
      <c r="C78" s="264">
        <v>9</v>
      </c>
      <c r="D78" s="264">
        <v>28</v>
      </c>
      <c r="E78" s="264"/>
      <c r="F78" s="264"/>
      <c r="G78" s="264">
        <v>0</v>
      </c>
    </row>
    <row r="79" spans="1:7">
      <c r="A79" s="263" t="s">
        <v>814</v>
      </c>
      <c r="B79" s="264">
        <v>39</v>
      </c>
      <c r="C79" s="264">
        <v>15</v>
      </c>
      <c r="D79" s="264">
        <v>24</v>
      </c>
      <c r="E79" s="264"/>
      <c r="F79" s="264"/>
      <c r="G79" s="264">
        <v>0</v>
      </c>
    </row>
    <row r="80" spans="1:7">
      <c r="A80" s="263" t="s">
        <v>815</v>
      </c>
      <c r="B80" s="264">
        <v>16</v>
      </c>
      <c r="C80" s="264">
        <v>8</v>
      </c>
      <c r="D80" s="264">
        <v>8</v>
      </c>
      <c r="E80" s="264"/>
      <c r="F80" s="264"/>
      <c r="G80" s="264">
        <v>0</v>
      </c>
    </row>
    <row r="81" spans="1:7">
      <c r="A81" s="263" t="s">
        <v>816</v>
      </c>
      <c r="B81" s="264">
        <v>37</v>
      </c>
      <c r="C81" s="264">
        <v>10</v>
      </c>
      <c r="D81" s="264">
        <v>27</v>
      </c>
      <c r="E81" s="264"/>
      <c r="F81" s="264"/>
      <c r="G81" s="264">
        <v>0</v>
      </c>
    </row>
    <row r="82" spans="1:7">
      <c r="A82" s="263" t="s">
        <v>817</v>
      </c>
      <c r="B82" s="264">
        <v>29</v>
      </c>
      <c r="C82" s="264">
        <v>15</v>
      </c>
      <c r="D82" s="264">
        <v>14</v>
      </c>
      <c r="E82" s="264"/>
      <c r="F82" s="264"/>
      <c r="G82" s="264">
        <v>0</v>
      </c>
    </row>
    <row r="83" spans="1:7">
      <c r="A83" s="263" t="s">
        <v>818</v>
      </c>
      <c r="B83" s="264">
        <v>31</v>
      </c>
      <c r="C83" s="264">
        <v>14</v>
      </c>
      <c r="D83" s="264">
        <v>17</v>
      </c>
      <c r="E83" s="264"/>
      <c r="F83" s="264"/>
      <c r="G83" s="264">
        <v>0</v>
      </c>
    </row>
    <row r="84" spans="1:7">
      <c r="A84" s="263" t="s">
        <v>819</v>
      </c>
      <c r="B84" s="264">
        <v>10</v>
      </c>
      <c r="C84" s="264">
        <v>7</v>
      </c>
      <c r="D84" s="264">
        <v>3</v>
      </c>
      <c r="E84" s="264"/>
      <c r="F84" s="264"/>
      <c r="G84" s="264">
        <v>0</v>
      </c>
    </row>
    <row r="85" spans="1:7">
      <c r="A85" s="263" t="s">
        <v>820</v>
      </c>
      <c r="B85" s="264">
        <v>21</v>
      </c>
      <c r="C85" s="264">
        <v>5</v>
      </c>
      <c r="D85" s="264">
        <v>16</v>
      </c>
      <c r="E85" s="264"/>
      <c r="F85" s="264"/>
      <c r="G85" s="264">
        <v>0</v>
      </c>
    </row>
    <row r="86" spans="1:7">
      <c r="A86" s="261" t="s">
        <v>56</v>
      </c>
      <c r="B86" s="262">
        <v>26</v>
      </c>
      <c r="C86" s="262">
        <v>9</v>
      </c>
      <c r="D86" s="262">
        <v>17</v>
      </c>
      <c r="E86" s="262">
        <v>1</v>
      </c>
      <c r="F86" s="262">
        <v>30</v>
      </c>
      <c r="G86" s="262">
        <v>30</v>
      </c>
    </row>
    <row r="87" spans="1:7">
      <c r="A87" s="263" t="s">
        <v>283</v>
      </c>
      <c r="B87" s="264">
        <v>26</v>
      </c>
      <c r="C87" s="264">
        <v>9</v>
      </c>
      <c r="D87" s="264">
        <v>17</v>
      </c>
      <c r="E87" s="264"/>
      <c r="F87" s="264"/>
      <c r="G87" s="264">
        <v>0</v>
      </c>
    </row>
    <row r="88" spans="1:7" ht="25.5">
      <c r="A88" s="261" t="s">
        <v>154</v>
      </c>
      <c r="B88" s="262">
        <v>62</v>
      </c>
      <c r="C88" s="262">
        <v>25</v>
      </c>
      <c r="D88" s="262">
        <v>37</v>
      </c>
      <c r="E88" s="262">
        <v>2</v>
      </c>
      <c r="F88" s="262">
        <v>30</v>
      </c>
      <c r="G88" s="262">
        <v>60</v>
      </c>
    </row>
    <row r="89" spans="1:7">
      <c r="A89" s="263" t="s">
        <v>284</v>
      </c>
      <c r="B89" s="264">
        <v>32</v>
      </c>
      <c r="C89" s="264">
        <v>14</v>
      </c>
      <c r="D89" s="264">
        <v>18</v>
      </c>
      <c r="E89" s="264"/>
      <c r="F89" s="264"/>
      <c r="G89" s="264">
        <v>0</v>
      </c>
    </row>
    <row r="90" spans="1:7">
      <c r="A90" s="263" t="s">
        <v>821</v>
      </c>
      <c r="B90" s="264">
        <v>30</v>
      </c>
      <c r="C90" s="264">
        <v>11</v>
      </c>
      <c r="D90" s="264">
        <v>19</v>
      </c>
      <c r="E90" s="264"/>
      <c r="F90" s="264"/>
      <c r="G90" s="264">
        <v>0</v>
      </c>
    </row>
    <row r="91" spans="1:7" ht="25.5">
      <c r="A91" s="261" t="s">
        <v>122</v>
      </c>
      <c r="B91" s="262">
        <v>652</v>
      </c>
      <c r="C91" s="262">
        <v>327</v>
      </c>
      <c r="D91" s="262">
        <v>325</v>
      </c>
      <c r="E91" s="262">
        <v>21</v>
      </c>
      <c r="F91" s="262">
        <v>16</v>
      </c>
      <c r="G91" s="262">
        <v>336</v>
      </c>
    </row>
    <row r="92" spans="1:7">
      <c r="A92" s="263" t="s">
        <v>269</v>
      </c>
      <c r="B92" s="264">
        <v>35</v>
      </c>
      <c r="C92" s="264">
        <v>18</v>
      </c>
      <c r="D92" s="264">
        <v>17</v>
      </c>
      <c r="E92" s="264"/>
      <c r="F92" s="264"/>
      <c r="G92" s="264">
        <v>0</v>
      </c>
    </row>
    <row r="93" spans="1:7">
      <c r="A93" s="263" t="s">
        <v>307</v>
      </c>
      <c r="B93" s="264">
        <v>35</v>
      </c>
      <c r="C93" s="264">
        <v>18</v>
      </c>
      <c r="D93" s="264">
        <v>17</v>
      </c>
      <c r="E93" s="264"/>
      <c r="F93" s="264"/>
      <c r="G93" s="264">
        <v>0</v>
      </c>
    </row>
    <row r="94" spans="1:7">
      <c r="A94" s="263" t="s">
        <v>214</v>
      </c>
      <c r="B94" s="264">
        <v>41</v>
      </c>
      <c r="C94" s="264">
        <v>13</v>
      </c>
      <c r="D94" s="264">
        <v>28</v>
      </c>
      <c r="E94" s="264"/>
      <c r="F94" s="264"/>
      <c r="G94" s="264">
        <v>0</v>
      </c>
    </row>
    <row r="95" spans="1:7">
      <c r="A95" s="263" t="s">
        <v>212</v>
      </c>
      <c r="B95" s="264">
        <v>35</v>
      </c>
      <c r="C95" s="264">
        <v>19</v>
      </c>
      <c r="D95" s="264">
        <v>16</v>
      </c>
      <c r="E95" s="264"/>
      <c r="F95" s="264"/>
      <c r="G95" s="264">
        <v>0</v>
      </c>
    </row>
    <row r="96" spans="1:7">
      <c r="A96" s="263" t="s">
        <v>210</v>
      </c>
      <c r="B96" s="264">
        <v>35</v>
      </c>
      <c r="C96" s="264">
        <v>19</v>
      </c>
      <c r="D96" s="264">
        <v>16</v>
      </c>
      <c r="E96" s="264"/>
      <c r="F96" s="264"/>
      <c r="G96" s="264">
        <v>0</v>
      </c>
    </row>
    <row r="97" spans="1:7">
      <c r="A97" s="263" t="s">
        <v>209</v>
      </c>
      <c r="B97" s="264">
        <v>34</v>
      </c>
      <c r="C97" s="264">
        <v>19</v>
      </c>
      <c r="D97" s="264">
        <v>15</v>
      </c>
      <c r="E97" s="264"/>
      <c r="F97" s="264"/>
      <c r="G97" s="264">
        <v>0</v>
      </c>
    </row>
    <row r="98" spans="1:7">
      <c r="A98" s="263" t="s">
        <v>822</v>
      </c>
      <c r="B98" s="264">
        <v>34</v>
      </c>
      <c r="C98" s="264">
        <v>12</v>
      </c>
      <c r="D98" s="264">
        <v>22</v>
      </c>
      <c r="E98" s="264"/>
      <c r="F98" s="264"/>
      <c r="G98" s="264">
        <v>0</v>
      </c>
    </row>
    <row r="99" spans="1:7">
      <c r="A99" s="263" t="s">
        <v>823</v>
      </c>
      <c r="B99" s="264">
        <v>33</v>
      </c>
      <c r="C99" s="264">
        <v>3</v>
      </c>
      <c r="D99" s="264">
        <v>30</v>
      </c>
      <c r="E99" s="264"/>
      <c r="F99" s="264"/>
      <c r="G99" s="264">
        <v>0</v>
      </c>
    </row>
    <row r="100" spans="1:7">
      <c r="A100" s="263" t="s">
        <v>824</v>
      </c>
      <c r="B100" s="264">
        <v>22</v>
      </c>
      <c r="C100" s="264">
        <v>19</v>
      </c>
      <c r="D100" s="264">
        <v>3</v>
      </c>
      <c r="E100" s="264"/>
      <c r="F100" s="264"/>
      <c r="G100" s="264">
        <v>0</v>
      </c>
    </row>
    <row r="101" spans="1:7">
      <c r="A101" s="263" t="s">
        <v>825</v>
      </c>
      <c r="B101" s="264">
        <v>27</v>
      </c>
      <c r="C101" s="264">
        <v>12</v>
      </c>
      <c r="D101" s="264">
        <v>15</v>
      </c>
      <c r="E101" s="264"/>
      <c r="F101" s="264"/>
      <c r="G101" s="264">
        <v>0</v>
      </c>
    </row>
    <row r="102" spans="1:7">
      <c r="A102" s="263" t="s">
        <v>213</v>
      </c>
      <c r="B102" s="264">
        <v>38</v>
      </c>
      <c r="C102" s="264">
        <v>20</v>
      </c>
      <c r="D102" s="264">
        <v>18</v>
      </c>
      <c r="E102" s="264"/>
      <c r="F102" s="264"/>
      <c r="G102" s="264">
        <v>0</v>
      </c>
    </row>
    <row r="103" spans="1:7">
      <c r="A103" s="263" t="s">
        <v>211</v>
      </c>
      <c r="B103" s="264">
        <v>31</v>
      </c>
      <c r="C103" s="264">
        <v>16</v>
      </c>
      <c r="D103" s="264">
        <v>15</v>
      </c>
      <c r="E103" s="264"/>
      <c r="F103" s="264"/>
      <c r="G103" s="264">
        <v>0</v>
      </c>
    </row>
    <row r="104" spans="1:7">
      <c r="A104" s="263" t="s">
        <v>208</v>
      </c>
      <c r="B104" s="264">
        <v>31</v>
      </c>
      <c r="C104" s="264">
        <v>13</v>
      </c>
      <c r="D104" s="264">
        <v>18</v>
      </c>
      <c r="E104" s="264"/>
      <c r="F104" s="264"/>
      <c r="G104" s="264">
        <v>0</v>
      </c>
    </row>
    <row r="105" spans="1:7">
      <c r="A105" s="263" t="s">
        <v>826</v>
      </c>
      <c r="B105" s="264">
        <v>33</v>
      </c>
      <c r="C105" s="264">
        <v>16</v>
      </c>
      <c r="D105" s="264">
        <v>17</v>
      </c>
      <c r="E105" s="264"/>
      <c r="F105" s="264"/>
      <c r="G105" s="264">
        <v>0</v>
      </c>
    </row>
    <row r="106" spans="1:7">
      <c r="A106" s="263" t="s">
        <v>827</v>
      </c>
      <c r="B106" s="264">
        <v>16</v>
      </c>
      <c r="C106" s="264">
        <v>7</v>
      </c>
      <c r="D106" s="264">
        <v>9</v>
      </c>
      <c r="E106" s="264"/>
      <c r="F106" s="264"/>
      <c r="G106" s="264">
        <v>0</v>
      </c>
    </row>
    <row r="107" spans="1:7">
      <c r="A107" s="263" t="s">
        <v>828</v>
      </c>
      <c r="B107" s="264">
        <v>29</v>
      </c>
      <c r="C107" s="264">
        <v>10</v>
      </c>
      <c r="D107" s="264">
        <v>19</v>
      </c>
      <c r="E107" s="264"/>
      <c r="F107" s="264"/>
      <c r="G107" s="264">
        <v>0</v>
      </c>
    </row>
    <row r="108" spans="1:7">
      <c r="A108" s="263" t="s">
        <v>829</v>
      </c>
      <c r="B108" s="264">
        <v>33</v>
      </c>
      <c r="C108" s="264">
        <v>10</v>
      </c>
      <c r="D108" s="264">
        <v>23</v>
      </c>
      <c r="E108" s="264"/>
      <c r="F108" s="264"/>
      <c r="G108" s="264">
        <v>0</v>
      </c>
    </row>
    <row r="109" spans="1:7">
      <c r="A109" s="263" t="s">
        <v>830</v>
      </c>
      <c r="B109" s="264">
        <v>30</v>
      </c>
      <c r="C109" s="264">
        <v>21</v>
      </c>
      <c r="D109" s="264">
        <v>9</v>
      </c>
      <c r="E109" s="264"/>
      <c r="F109" s="264"/>
      <c r="G109" s="264">
        <v>0</v>
      </c>
    </row>
    <row r="110" spans="1:7">
      <c r="A110" s="263" t="s">
        <v>831</v>
      </c>
      <c r="B110" s="264">
        <v>30</v>
      </c>
      <c r="C110" s="264">
        <v>20</v>
      </c>
      <c r="D110" s="264">
        <v>10</v>
      </c>
      <c r="E110" s="264"/>
      <c r="F110" s="264"/>
      <c r="G110" s="264">
        <v>0</v>
      </c>
    </row>
    <row r="111" spans="1:7">
      <c r="A111" s="263" t="s">
        <v>832</v>
      </c>
      <c r="B111" s="264">
        <v>22</v>
      </c>
      <c r="C111" s="264">
        <v>18</v>
      </c>
      <c r="D111" s="264">
        <v>4</v>
      </c>
      <c r="E111" s="264"/>
      <c r="F111" s="264"/>
      <c r="G111" s="264">
        <v>0</v>
      </c>
    </row>
    <row r="112" spans="1:7">
      <c r="A112" s="263" t="s">
        <v>833</v>
      </c>
      <c r="B112" s="264">
        <v>28</v>
      </c>
      <c r="C112" s="264">
        <v>24</v>
      </c>
      <c r="D112" s="264">
        <v>4</v>
      </c>
      <c r="E112" s="264"/>
      <c r="F112" s="264"/>
      <c r="G112" s="264">
        <v>0</v>
      </c>
    </row>
    <row r="113" spans="1:7" ht="25.5">
      <c r="A113" s="261" t="s">
        <v>834</v>
      </c>
      <c r="B113" s="262">
        <v>47</v>
      </c>
      <c r="C113" s="262">
        <v>15</v>
      </c>
      <c r="D113" s="262">
        <v>32</v>
      </c>
      <c r="E113" s="262">
        <v>2</v>
      </c>
      <c r="F113" s="262">
        <v>32</v>
      </c>
      <c r="G113" s="262">
        <v>64</v>
      </c>
    </row>
    <row r="114" spans="1:7">
      <c r="A114" s="263" t="s">
        <v>835</v>
      </c>
      <c r="B114" s="264">
        <v>16</v>
      </c>
      <c r="C114" s="264">
        <v>7</v>
      </c>
      <c r="D114" s="264">
        <v>9</v>
      </c>
      <c r="E114" s="264"/>
      <c r="F114" s="264"/>
      <c r="G114" s="264">
        <v>0</v>
      </c>
    </row>
    <row r="115" spans="1:7">
      <c r="A115" s="263" t="s">
        <v>836</v>
      </c>
      <c r="B115" s="264">
        <v>31</v>
      </c>
      <c r="C115" s="264">
        <v>8</v>
      </c>
      <c r="D115" s="264">
        <v>23</v>
      </c>
      <c r="E115" s="264"/>
      <c r="F115" s="264"/>
      <c r="G115" s="264">
        <v>0</v>
      </c>
    </row>
    <row r="116" spans="1:7" ht="25.5">
      <c r="A116" s="261" t="s">
        <v>837</v>
      </c>
      <c r="B116" s="262">
        <v>29</v>
      </c>
      <c r="C116" s="262">
        <v>5</v>
      </c>
      <c r="D116" s="262">
        <v>24</v>
      </c>
      <c r="E116" s="262">
        <v>2</v>
      </c>
      <c r="F116" s="262">
        <v>40</v>
      </c>
      <c r="G116" s="262">
        <v>80</v>
      </c>
    </row>
    <row r="117" spans="1:7">
      <c r="A117" s="263" t="s">
        <v>838</v>
      </c>
      <c r="B117" s="264">
        <v>15</v>
      </c>
      <c r="C117" s="264">
        <v>2</v>
      </c>
      <c r="D117" s="264">
        <v>13</v>
      </c>
      <c r="E117" s="264"/>
      <c r="F117" s="264"/>
      <c r="G117" s="264">
        <v>0</v>
      </c>
    </row>
    <row r="118" spans="1:7">
      <c r="A118" s="263" t="s">
        <v>839</v>
      </c>
      <c r="B118" s="264">
        <v>14</v>
      </c>
      <c r="C118" s="264">
        <v>3</v>
      </c>
      <c r="D118" s="264">
        <v>11</v>
      </c>
      <c r="E118" s="264"/>
      <c r="F118" s="264"/>
      <c r="G118" s="264">
        <v>0</v>
      </c>
    </row>
    <row r="119" spans="1:7" ht="25.5">
      <c r="A119" s="261" t="s">
        <v>131</v>
      </c>
      <c r="B119" s="262">
        <v>146</v>
      </c>
      <c r="C119" s="262">
        <v>58</v>
      </c>
      <c r="D119" s="262">
        <v>88</v>
      </c>
      <c r="E119" s="262">
        <v>5</v>
      </c>
      <c r="F119" s="262">
        <v>40</v>
      </c>
      <c r="G119" s="262">
        <v>200</v>
      </c>
    </row>
    <row r="120" spans="1:7">
      <c r="A120" s="263" t="s">
        <v>273</v>
      </c>
      <c r="B120" s="264">
        <v>18</v>
      </c>
      <c r="C120" s="264">
        <v>5</v>
      </c>
      <c r="D120" s="264">
        <v>13</v>
      </c>
      <c r="E120" s="264"/>
      <c r="F120" s="264"/>
      <c r="G120" s="264">
        <v>0</v>
      </c>
    </row>
    <row r="121" spans="1:7">
      <c r="A121" s="263" t="s">
        <v>279</v>
      </c>
      <c r="B121" s="264">
        <v>30</v>
      </c>
      <c r="C121" s="264">
        <v>11</v>
      </c>
      <c r="D121" s="264">
        <v>19</v>
      </c>
      <c r="E121" s="264"/>
      <c r="F121" s="264"/>
      <c r="G121" s="264">
        <v>0</v>
      </c>
    </row>
    <row r="122" spans="1:7">
      <c r="A122" s="263" t="s">
        <v>297</v>
      </c>
      <c r="B122" s="264">
        <v>33</v>
      </c>
      <c r="C122" s="264">
        <v>19</v>
      </c>
      <c r="D122" s="264">
        <v>14</v>
      </c>
      <c r="E122" s="264"/>
      <c r="F122" s="264"/>
      <c r="G122" s="264">
        <v>0</v>
      </c>
    </row>
    <row r="123" spans="1:7">
      <c r="A123" s="263" t="s">
        <v>205</v>
      </c>
      <c r="B123" s="264">
        <v>32</v>
      </c>
      <c r="C123" s="264">
        <v>13</v>
      </c>
      <c r="D123" s="264">
        <v>19</v>
      </c>
      <c r="E123" s="264"/>
      <c r="F123" s="264"/>
      <c r="G123" s="264">
        <v>0</v>
      </c>
    </row>
    <row r="124" spans="1:7">
      <c r="A124" s="263" t="s">
        <v>840</v>
      </c>
      <c r="B124" s="264">
        <v>33</v>
      </c>
      <c r="C124" s="264">
        <v>10</v>
      </c>
      <c r="D124" s="264">
        <v>23</v>
      </c>
      <c r="E124" s="264"/>
      <c r="F124" s="264"/>
      <c r="G124" s="264">
        <v>0</v>
      </c>
    </row>
    <row r="125" spans="1:7" ht="25.5">
      <c r="A125" s="261" t="s">
        <v>26</v>
      </c>
      <c r="B125" s="262">
        <v>72</v>
      </c>
      <c r="C125" s="262">
        <v>28</v>
      </c>
      <c r="D125" s="262">
        <v>44</v>
      </c>
      <c r="E125" s="262">
        <v>3</v>
      </c>
      <c r="F125" s="262">
        <v>20</v>
      </c>
      <c r="G125" s="262">
        <v>60</v>
      </c>
    </row>
    <row r="126" spans="1:7">
      <c r="A126" s="263" t="s">
        <v>270</v>
      </c>
      <c r="B126" s="264">
        <v>29</v>
      </c>
      <c r="C126" s="264">
        <v>11</v>
      </c>
      <c r="D126" s="264">
        <v>18</v>
      </c>
      <c r="E126" s="264"/>
      <c r="F126" s="264"/>
      <c r="G126" s="264">
        <v>0</v>
      </c>
    </row>
    <row r="127" spans="1:7">
      <c r="A127" s="263" t="s">
        <v>841</v>
      </c>
      <c r="B127" s="264">
        <v>23</v>
      </c>
      <c r="C127" s="264">
        <v>6</v>
      </c>
      <c r="D127" s="264">
        <v>17</v>
      </c>
      <c r="E127" s="264"/>
      <c r="F127" s="264"/>
      <c r="G127" s="264">
        <v>0</v>
      </c>
    </row>
    <row r="128" spans="1:7">
      <c r="A128" s="263" t="s">
        <v>842</v>
      </c>
      <c r="B128" s="264">
        <v>20</v>
      </c>
      <c r="C128" s="264">
        <v>11</v>
      </c>
      <c r="D128" s="264">
        <v>9</v>
      </c>
      <c r="E128" s="264"/>
      <c r="F128" s="264"/>
      <c r="G128" s="264">
        <v>0</v>
      </c>
    </row>
    <row r="129" spans="1:7" ht="25.5">
      <c r="A129" s="261" t="s">
        <v>27</v>
      </c>
      <c r="B129" s="262">
        <v>76</v>
      </c>
      <c r="C129" s="262">
        <v>21</v>
      </c>
      <c r="D129" s="262">
        <v>55</v>
      </c>
      <c r="E129" s="262">
        <v>3</v>
      </c>
      <c r="F129" s="262">
        <v>9</v>
      </c>
      <c r="G129" s="262">
        <v>27</v>
      </c>
    </row>
    <row r="130" spans="1:7">
      <c r="A130" s="263" t="s">
        <v>268</v>
      </c>
      <c r="B130" s="264">
        <v>25</v>
      </c>
      <c r="C130" s="264">
        <v>5</v>
      </c>
      <c r="D130" s="264">
        <v>20</v>
      </c>
      <c r="E130" s="264"/>
      <c r="F130" s="264"/>
      <c r="G130" s="264">
        <v>0</v>
      </c>
    </row>
    <row r="131" spans="1:7">
      <c r="A131" s="263" t="s">
        <v>843</v>
      </c>
      <c r="B131" s="264">
        <v>20</v>
      </c>
      <c r="C131" s="264">
        <v>4</v>
      </c>
      <c r="D131" s="264">
        <v>16</v>
      </c>
      <c r="E131" s="264"/>
      <c r="F131" s="264"/>
      <c r="G131" s="264">
        <v>0</v>
      </c>
    </row>
    <row r="132" spans="1:7">
      <c r="A132" s="263" t="s">
        <v>844</v>
      </c>
      <c r="B132" s="264">
        <v>31</v>
      </c>
      <c r="C132" s="264">
        <v>12</v>
      </c>
      <c r="D132" s="264">
        <v>19</v>
      </c>
      <c r="E132" s="264"/>
      <c r="F132" s="264"/>
      <c r="G132" s="264">
        <v>0</v>
      </c>
    </row>
    <row r="133" spans="1:7" ht="25.5">
      <c r="A133" s="261" t="s">
        <v>845</v>
      </c>
      <c r="B133" s="262">
        <v>35</v>
      </c>
      <c r="C133" s="262">
        <v>15</v>
      </c>
      <c r="D133" s="262">
        <v>20</v>
      </c>
      <c r="E133" s="262">
        <v>1</v>
      </c>
      <c r="F133" s="262">
        <v>32</v>
      </c>
      <c r="G133" s="262">
        <v>32</v>
      </c>
    </row>
    <row r="134" spans="1:7">
      <c r="A134" s="263" t="s">
        <v>846</v>
      </c>
      <c r="B134" s="264">
        <v>35</v>
      </c>
      <c r="C134" s="264">
        <v>15</v>
      </c>
      <c r="D134" s="264">
        <v>20</v>
      </c>
      <c r="E134" s="264"/>
      <c r="F134" s="264"/>
      <c r="G134" s="264">
        <v>0</v>
      </c>
    </row>
    <row r="135" spans="1:7">
      <c r="A135" s="261" t="s">
        <v>192</v>
      </c>
      <c r="B135" s="262">
        <v>53</v>
      </c>
      <c r="C135" s="262">
        <v>31</v>
      </c>
      <c r="D135" s="262">
        <v>22</v>
      </c>
      <c r="E135" s="262">
        <v>1</v>
      </c>
      <c r="F135" s="262">
        <v>8</v>
      </c>
      <c r="G135" s="262">
        <v>8</v>
      </c>
    </row>
    <row r="136" spans="1:7">
      <c r="A136" s="263" t="s">
        <v>207</v>
      </c>
      <c r="B136" s="264">
        <v>53</v>
      </c>
      <c r="C136" s="264">
        <v>31</v>
      </c>
      <c r="D136" s="264">
        <v>22</v>
      </c>
      <c r="E136" s="264"/>
      <c r="F136" s="264"/>
      <c r="G136" s="264">
        <v>0</v>
      </c>
    </row>
    <row r="137" spans="1:7" ht="25.5">
      <c r="A137" s="261" t="s">
        <v>118</v>
      </c>
      <c r="B137" s="262">
        <v>88</v>
      </c>
      <c r="C137" s="262">
        <v>39</v>
      </c>
      <c r="D137" s="262">
        <v>49</v>
      </c>
      <c r="E137" s="262">
        <v>3</v>
      </c>
      <c r="F137" s="262">
        <v>50</v>
      </c>
      <c r="G137" s="262">
        <v>150</v>
      </c>
    </row>
    <row r="138" spans="1:7">
      <c r="A138" s="263" t="s">
        <v>206</v>
      </c>
      <c r="B138" s="264">
        <v>30</v>
      </c>
      <c r="C138" s="264">
        <v>13</v>
      </c>
      <c r="D138" s="264">
        <v>17</v>
      </c>
      <c r="E138" s="264"/>
      <c r="F138" s="264"/>
      <c r="G138" s="264">
        <v>0</v>
      </c>
    </row>
    <row r="139" spans="1:7">
      <c r="A139" s="263" t="s">
        <v>847</v>
      </c>
      <c r="B139" s="264">
        <v>30</v>
      </c>
      <c r="C139" s="264">
        <v>13</v>
      </c>
      <c r="D139" s="264">
        <v>17</v>
      </c>
      <c r="E139" s="264"/>
      <c r="F139" s="264"/>
      <c r="G139" s="264">
        <v>0</v>
      </c>
    </row>
    <row r="140" spans="1:7">
      <c r="A140" s="263" t="s">
        <v>848</v>
      </c>
      <c r="B140" s="264">
        <v>28</v>
      </c>
      <c r="C140" s="264">
        <v>13</v>
      </c>
      <c r="D140" s="264">
        <v>15</v>
      </c>
      <c r="E140" s="264"/>
      <c r="F140" s="264"/>
      <c r="G140" s="264">
        <v>0</v>
      </c>
    </row>
    <row r="141" spans="1:7" ht="25.5">
      <c r="A141" s="261" t="s">
        <v>193</v>
      </c>
      <c r="B141" s="262">
        <v>381</v>
      </c>
      <c r="C141" s="262">
        <v>123</v>
      </c>
      <c r="D141" s="262">
        <v>258</v>
      </c>
      <c r="E141" s="262">
        <v>12</v>
      </c>
      <c r="F141" s="262">
        <v>146</v>
      </c>
      <c r="G141" s="262">
        <v>1752</v>
      </c>
    </row>
    <row r="142" spans="1:7">
      <c r="A142" s="263" t="s">
        <v>259</v>
      </c>
      <c r="B142" s="264">
        <v>34</v>
      </c>
      <c r="C142" s="264">
        <v>5</v>
      </c>
      <c r="D142" s="264">
        <v>29</v>
      </c>
      <c r="E142" s="264"/>
      <c r="F142" s="264"/>
      <c r="G142" s="264">
        <v>0</v>
      </c>
    </row>
    <row r="143" spans="1:7">
      <c r="A143" s="263" t="s">
        <v>271</v>
      </c>
      <c r="B143" s="264">
        <v>29</v>
      </c>
      <c r="C143" s="264">
        <v>7</v>
      </c>
      <c r="D143" s="264">
        <v>22</v>
      </c>
      <c r="E143" s="264"/>
      <c r="F143" s="264"/>
      <c r="G143" s="264">
        <v>0</v>
      </c>
    </row>
    <row r="144" spans="1:7">
      <c r="A144" s="263" t="s">
        <v>281</v>
      </c>
      <c r="B144" s="264">
        <v>34</v>
      </c>
      <c r="C144" s="264">
        <v>7</v>
      </c>
      <c r="D144" s="264">
        <v>27</v>
      </c>
      <c r="E144" s="264"/>
      <c r="F144" s="264"/>
      <c r="G144" s="264">
        <v>0</v>
      </c>
    </row>
    <row r="145" spans="1:7">
      <c r="A145" s="263" t="s">
        <v>236</v>
      </c>
      <c r="B145" s="264">
        <v>41</v>
      </c>
      <c r="C145" s="264">
        <v>21</v>
      </c>
      <c r="D145" s="264">
        <v>20</v>
      </c>
      <c r="E145" s="264"/>
      <c r="F145" s="264"/>
      <c r="G145" s="264">
        <v>0</v>
      </c>
    </row>
    <row r="146" spans="1:7">
      <c r="A146" s="263" t="s">
        <v>231</v>
      </c>
      <c r="B146" s="264">
        <v>33</v>
      </c>
      <c r="C146" s="264">
        <v>5</v>
      </c>
      <c r="D146" s="264">
        <v>28</v>
      </c>
      <c r="E146" s="264"/>
      <c r="F146" s="264"/>
      <c r="G146" s="264">
        <v>0</v>
      </c>
    </row>
    <row r="147" spans="1:7">
      <c r="A147" s="263" t="s">
        <v>849</v>
      </c>
      <c r="B147" s="264">
        <v>35</v>
      </c>
      <c r="C147" s="264">
        <v>7</v>
      </c>
      <c r="D147" s="264">
        <v>28</v>
      </c>
      <c r="E147" s="264"/>
      <c r="F147" s="264"/>
      <c r="G147" s="264">
        <v>0</v>
      </c>
    </row>
    <row r="148" spans="1:7">
      <c r="A148" s="263" t="s">
        <v>850</v>
      </c>
      <c r="B148" s="264">
        <v>30</v>
      </c>
      <c r="C148" s="264">
        <v>15</v>
      </c>
      <c r="D148" s="264">
        <v>15</v>
      </c>
      <c r="E148" s="264"/>
      <c r="F148" s="264"/>
      <c r="G148" s="264">
        <v>0</v>
      </c>
    </row>
    <row r="149" spans="1:7">
      <c r="A149" s="263" t="s">
        <v>851</v>
      </c>
      <c r="B149" s="264">
        <v>35</v>
      </c>
      <c r="C149" s="264">
        <v>16</v>
      </c>
      <c r="D149" s="264">
        <v>19</v>
      </c>
      <c r="E149" s="264"/>
      <c r="F149" s="264"/>
      <c r="G149" s="264">
        <v>0</v>
      </c>
    </row>
    <row r="150" spans="1:7">
      <c r="A150" s="263" t="s">
        <v>852</v>
      </c>
      <c r="B150" s="264">
        <v>31</v>
      </c>
      <c r="C150" s="264">
        <v>8</v>
      </c>
      <c r="D150" s="264">
        <v>23</v>
      </c>
      <c r="E150" s="264"/>
      <c r="F150" s="264"/>
      <c r="G150" s="264">
        <v>0</v>
      </c>
    </row>
    <row r="151" spans="1:7">
      <c r="A151" s="263" t="s">
        <v>853</v>
      </c>
      <c r="B151" s="264">
        <v>23</v>
      </c>
      <c r="C151" s="264">
        <v>11</v>
      </c>
      <c r="D151" s="264">
        <v>12</v>
      </c>
      <c r="E151" s="264"/>
      <c r="F151" s="264"/>
      <c r="G151" s="264">
        <v>0</v>
      </c>
    </row>
    <row r="152" spans="1:7">
      <c r="A152" s="263" t="s">
        <v>854</v>
      </c>
      <c r="B152" s="264">
        <v>27</v>
      </c>
      <c r="C152" s="264">
        <v>7</v>
      </c>
      <c r="D152" s="264">
        <v>20</v>
      </c>
      <c r="E152" s="264"/>
      <c r="F152" s="264"/>
      <c r="G152" s="264">
        <v>0</v>
      </c>
    </row>
    <row r="153" spans="1:7">
      <c r="A153" s="263" t="s">
        <v>855</v>
      </c>
      <c r="B153" s="264">
        <v>29</v>
      </c>
      <c r="C153" s="264">
        <v>14</v>
      </c>
      <c r="D153" s="264">
        <v>15</v>
      </c>
      <c r="E153" s="264"/>
      <c r="F153" s="264"/>
      <c r="G153" s="264">
        <v>0</v>
      </c>
    </row>
    <row r="154" spans="1:7">
      <c r="A154" s="261" t="s">
        <v>195</v>
      </c>
      <c r="B154" s="262">
        <v>193</v>
      </c>
      <c r="C154" s="262">
        <v>50</v>
      </c>
      <c r="D154" s="262">
        <v>143</v>
      </c>
      <c r="E154" s="262">
        <v>6</v>
      </c>
      <c r="F154" s="262">
        <v>80</v>
      </c>
      <c r="G154" s="262">
        <v>480</v>
      </c>
    </row>
    <row r="155" spans="1:7">
      <c r="A155" s="263" t="s">
        <v>276</v>
      </c>
      <c r="B155" s="264">
        <v>30</v>
      </c>
      <c r="C155" s="264">
        <v>9</v>
      </c>
      <c r="D155" s="264">
        <v>21</v>
      </c>
      <c r="E155" s="264"/>
      <c r="F155" s="264"/>
      <c r="G155" s="264">
        <v>0</v>
      </c>
    </row>
    <row r="156" spans="1:7">
      <c r="A156" s="263" t="s">
        <v>303</v>
      </c>
      <c r="B156" s="264">
        <v>33</v>
      </c>
      <c r="C156" s="264">
        <v>9</v>
      </c>
      <c r="D156" s="264">
        <v>24</v>
      </c>
      <c r="E156" s="264"/>
      <c r="F156" s="264"/>
      <c r="G156" s="264">
        <v>0</v>
      </c>
    </row>
    <row r="157" spans="1:7">
      <c r="A157" s="263" t="s">
        <v>235</v>
      </c>
      <c r="B157" s="264">
        <v>34</v>
      </c>
      <c r="C157" s="264">
        <v>4</v>
      </c>
      <c r="D157" s="264">
        <v>30</v>
      </c>
      <c r="E157" s="264"/>
      <c r="F157" s="264"/>
      <c r="G157" s="264">
        <v>0</v>
      </c>
    </row>
    <row r="158" spans="1:7">
      <c r="A158" s="263" t="s">
        <v>856</v>
      </c>
      <c r="B158" s="264">
        <v>29</v>
      </c>
      <c r="C158" s="264">
        <v>15</v>
      </c>
      <c r="D158" s="264">
        <v>14</v>
      </c>
      <c r="E158" s="264"/>
      <c r="F158" s="264"/>
      <c r="G158" s="264">
        <v>0</v>
      </c>
    </row>
    <row r="159" spans="1:7">
      <c r="A159" s="263" t="s">
        <v>857</v>
      </c>
      <c r="B159" s="264">
        <v>34</v>
      </c>
      <c r="C159" s="264">
        <v>3</v>
      </c>
      <c r="D159" s="264">
        <v>31</v>
      </c>
      <c r="E159" s="264"/>
      <c r="F159" s="264"/>
      <c r="G159" s="264">
        <v>0</v>
      </c>
    </row>
    <row r="160" spans="1:7">
      <c r="A160" s="263" t="s">
        <v>858</v>
      </c>
      <c r="B160" s="264">
        <v>33</v>
      </c>
      <c r="C160" s="264">
        <v>10</v>
      </c>
      <c r="D160" s="264">
        <v>23</v>
      </c>
      <c r="E160" s="264"/>
      <c r="F160" s="264"/>
      <c r="G160" s="264">
        <v>0</v>
      </c>
    </row>
    <row r="161" spans="1:7" ht="25.5">
      <c r="A161" s="261" t="s">
        <v>194</v>
      </c>
      <c r="B161" s="262">
        <v>30</v>
      </c>
      <c r="C161" s="262">
        <v>9</v>
      </c>
      <c r="D161" s="262">
        <v>21</v>
      </c>
      <c r="E161" s="262">
        <v>1</v>
      </c>
      <c r="F161" s="262">
        <v>124</v>
      </c>
      <c r="G161" s="262">
        <v>124</v>
      </c>
    </row>
    <row r="162" spans="1:7">
      <c r="A162" s="263" t="s">
        <v>232</v>
      </c>
      <c r="B162" s="264">
        <v>30</v>
      </c>
      <c r="C162" s="264">
        <v>9</v>
      </c>
      <c r="D162" s="264">
        <v>21</v>
      </c>
      <c r="E162" s="264"/>
      <c r="F162" s="264"/>
      <c r="G162" s="264">
        <v>0</v>
      </c>
    </row>
    <row r="163" spans="1:7">
      <c r="A163" s="261" t="s">
        <v>869</v>
      </c>
      <c r="B163" s="262">
        <v>68</v>
      </c>
      <c r="C163" s="262">
        <v>21</v>
      </c>
      <c r="D163" s="262">
        <v>47</v>
      </c>
      <c r="E163" s="262">
        <v>3</v>
      </c>
      <c r="F163" s="262">
        <v>120</v>
      </c>
      <c r="G163" s="262">
        <v>360</v>
      </c>
    </row>
    <row r="164" spans="1:7">
      <c r="A164" s="263" t="s">
        <v>230</v>
      </c>
      <c r="B164" s="264">
        <v>31</v>
      </c>
      <c r="C164" s="264">
        <v>15</v>
      </c>
      <c r="D164" s="264">
        <v>16</v>
      </c>
      <c r="E164" s="264"/>
      <c r="F164" s="264"/>
      <c r="G164" s="264">
        <v>0</v>
      </c>
    </row>
    <row r="165" spans="1:7">
      <c r="A165" s="263" t="s">
        <v>237</v>
      </c>
      <c r="B165" s="264">
        <v>33</v>
      </c>
      <c r="C165" s="264">
        <v>5</v>
      </c>
      <c r="D165" s="264">
        <v>28</v>
      </c>
      <c r="E165" s="264"/>
      <c r="F165" s="264"/>
      <c r="G165" s="264">
        <v>0</v>
      </c>
    </row>
    <row r="166" spans="1:7">
      <c r="A166" s="263" t="s">
        <v>870</v>
      </c>
      <c r="B166" s="264">
        <v>4</v>
      </c>
      <c r="C166" s="264">
        <v>1</v>
      </c>
      <c r="D166" s="264">
        <v>3</v>
      </c>
      <c r="E166" s="264"/>
      <c r="F166" s="264"/>
      <c r="G166" s="264"/>
    </row>
    <row r="167" spans="1:7">
      <c r="A167" s="261" t="s">
        <v>180</v>
      </c>
      <c r="B167" s="262">
        <v>293</v>
      </c>
      <c r="C167" s="262">
        <v>87</v>
      </c>
      <c r="D167" s="262">
        <v>206</v>
      </c>
      <c r="E167" s="262">
        <v>11</v>
      </c>
      <c r="F167" s="262">
        <v>156</v>
      </c>
      <c r="G167" s="262">
        <v>1716</v>
      </c>
    </row>
    <row r="168" spans="1:7">
      <c r="A168" s="263" t="s">
        <v>266</v>
      </c>
      <c r="B168" s="264">
        <v>33</v>
      </c>
      <c r="C168" s="264">
        <v>9</v>
      </c>
      <c r="D168" s="264">
        <v>24</v>
      </c>
      <c r="E168" s="264"/>
      <c r="F168" s="264"/>
      <c r="G168" s="264">
        <v>0</v>
      </c>
    </row>
    <row r="169" spans="1:7">
      <c r="A169" s="263" t="s">
        <v>275</v>
      </c>
      <c r="B169" s="264">
        <v>35</v>
      </c>
      <c r="C169" s="264">
        <v>14</v>
      </c>
      <c r="D169" s="264">
        <v>21</v>
      </c>
      <c r="E169" s="264"/>
      <c r="F169" s="264"/>
      <c r="G169" s="264">
        <v>0</v>
      </c>
    </row>
    <row r="170" spans="1:7">
      <c r="A170" s="263" t="s">
        <v>312</v>
      </c>
      <c r="B170" s="264">
        <v>22</v>
      </c>
      <c r="C170" s="264">
        <v>5</v>
      </c>
      <c r="D170" s="264">
        <v>17</v>
      </c>
      <c r="E170" s="264"/>
      <c r="F170" s="264"/>
      <c r="G170" s="264">
        <v>0</v>
      </c>
    </row>
    <row r="171" spans="1:7">
      <c r="A171" s="263" t="s">
        <v>306</v>
      </c>
      <c r="B171" s="264">
        <v>21</v>
      </c>
      <c r="C171" s="264">
        <v>3</v>
      </c>
      <c r="D171" s="264">
        <v>18</v>
      </c>
      <c r="E171" s="264"/>
      <c r="F171" s="264"/>
      <c r="G171" s="264">
        <v>0</v>
      </c>
    </row>
    <row r="172" spans="1:7">
      <c r="A172" s="263" t="s">
        <v>229</v>
      </c>
      <c r="B172" s="264">
        <v>35</v>
      </c>
      <c r="C172" s="264">
        <v>9</v>
      </c>
      <c r="D172" s="264">
        <v>26</v>
      </c>
      <c r="E172" s="264"/>
      <c r="F172" s="264"/>
      <c r="G172" s="264">
        <v>0</v>
      </c>
    </row>
    <row r="173" spans="1:7">
      <c r="A173" s="263" t="s">
        <v>859</v>
      </c>
      <c r="B173" s="264">
        <v>28</v>
      </c>
      <c r="C173" s="264">
        <v>10</v>
      </c>
      <c r="D173" s="264">
        <v>18</v>
      </c>
      <c r="E173" s="264"/>
      <c r="F173" s="264"/>
      <c r="G173" s="264">
        <v>0</v>
      </c>
    </row>
    <row r="174" spans="1:7">
      <c r="A174" s="263" t="s">
        <v>860</v>
      </c>
      <c r="B174" s="264">
        <v>18</v>
      </c>
      <c r="C174" s="264">
        <v>8</v>
      </c>
      <c r="D174" s="264">
        <v>10</v>
      </c>
      <c r="E174" s="264"/>
      <c r="F174" s="264"/>
      <c r="G174" s="264">
        <v>0</v>
      </c>
    </row>
    <row r="175" spans="1:7">
      <c r="A175" s="263" t="s">
        <v>861</v>
      </c>
      <c r="B175" s="264">
        <v>20</v>
      </c>
      <c r="C175" s="264">
        <v>7</v>
      </c>
      <c r="D175" s="264">
        <v>13</v>
      </c>
      <c r="E175" s="264"/>
      <c r="F175" s="264"/>
      <c r="G175" s="264">
        <v>0</v>
      </c>
    </row>
    <row r="176" spans="1:7">
      <c r="A176" s="263" t="s">
        <v>862</v>
      </c>
      <c r="B176" s="264">
        <v>34</v>
      </c>
      <c r="C176" s="264">
        <v>11</v>
      </c>
      <c r="D176" s="264">
        <v>23</v>
      </c>
      <c r="E176" s="264"/>
      <c r="F176" s="264"/>
      <c r="G176" s="264">
        <v>0</v>
      </c>
    </row>
    <row r="177" spans="1:7">
      <c r="A177" s="263" t="s">
        <v>863</v>
      </c>
      <c r="B177" s="264">
        <v>25</v>
      </c>
      <c r="C177" s="264">
        <v>8</v>
      </c>
      <c r="D177" s="264">
        <v>17</v>
      </c>
      <c r="E177" s="264"/>
      <c r="F177" s="264"/>
      <c r="G177" s="264">
        <v>0</v>
      </c>
    </row>
    <row r="178" spans="1:7">
      <c r="A178" s="263" t="s">
        <v>864</v>
      </c>
      <c r="B178" s="264">
        <v>22</v>
      </c>
      <c r="C178" s="264">
        <v>3</v>
      </c>
      <c r="D178" s="264">
        <v>19</v>
      </c>
      <c r="E178" s="264"/>
      <c r="F178" s="264"/>
      <c r="G178" s="264">
        <v>0</v>
      </c>
    </row>
    <row r="179" spans="1:7" ht="25.5">
      <c r="A179" s="261" t="s">
        <v>177</v>
      </c>
      <c r="B179" s="262">
        <v>254</v>
      </c>
      <c r="C179" s="262">
        <v>85</v>
      </c>
      <c r="D179" s="262">
        <v>169</v>
      </c>
      <c r="E179" s="262">
        <v>9</v>
      </c>
      <c r="F179" s="262">
        <v>120</v>
      </c>
      <c r="G179" s="262">
        <v>1080</v>
      </c>
    </row>
    <row r="180" spans="1:7">
      <c r="A180" s="263" t="s">
        <v>263</v>
      </c>
      <c r="B180" s="264">
        <v>31</v>
      </c>
      <c r="C180" s="264">
        <v>13</v>
      </c>
      <c r="D180" s="264">
        <v>18</v>
      </c>
      <c r="E180" s="264"/>
      <c r="F180" s="264"/>
      <c r="G180" s="264">
        <v>0</v>
      </c>
    </row>
    <row r="181" spans="1:7">
      <c r="A181" s="263" t="s">
        <v>288</v>
      </c>
      <c r="B181" s="264">
        <v>33</v>
      </c>
      <c r="C181" s="264">
        <v>9</v>
      </c>
      <c r="D181" s="264">
        <v>24</v>
      </c>
      <c r="E181" s="264"/>
      <c r="F181" s="264"/>
      <c r="G181" s="264">
        <v>0</v>
      </c>
    </row>
    <row r="182" spans="1:7">
      <c r="A182" s="263" t="s">
        <v>238</v>
      </c>
      <c r="B182" s="264">
        <v>19</v>
      </c>
      <c r="C182" s="264">
        <v>9</v>
      </c>
      <c r="D182" s="264">
        <v>10</v>
      </c>
      <c r="E182" s="264"/>
      <c r="F182" s="264"/>
      <c r="G182" s="264">
        <v>0</v>
      </c>
    </row>
    <row r="183" spans="1:7">
      <c r="A183" s="263" t="s">
        <v>233</v>
      </c>
      <c r="B183" s="264">
        <v>19</v>
      </c>
      <c r="C183" s="264">
        <v>9</v>
      </c>
      <c r="D183" s="264">
        <v>10</v>
      </c>
      <c r="E183" s="264"/>
      <c r="F183" s="264"/>
      <c r="G183" s="264">
        <v>0</v>
      </c>
    </row>
    <row r="184" spans="1:7">
      <c r="A184" s="263" t="s">
        <v>234</v>
      </c>
      <c r="B184" s="264">
        <v>22</v>
      </c>
      <c r="C184" s="264">
        <v>7</v>
      </c>
      <c r="D184" s="264">
        <v>15</v>
      </c>
      <c r="E184" s="264"/>
      <c r="F184" s="264"/>
      <c r="G184" s="264">
        <v>0</v>
      </c>
    </row>
    <row r="185" spans="1:7">
      <c r="A185" s="263" t="s">
        <v>865</v>
      </c>
      <c r="B185" s="264">
        <v>21</v>
      </c>
      <c r="C185" s="264">
        <v>6</v>
      </c>
      <c r="D185" s="264">
        <v>15</v>
      </c>
      <c r="E185" s="264"/>
      <c r="F185" s="264"/>
      <c r="G185" s="264">
        <v>0</v>
      </c>
    </row>
    <row r="186" spans="1:7">
      <c r="A186" s="263" t="s">
        <v>866</v>
      </c>
      <c r="B186" s="264">
        <v>35</v>
      </c>
      <c r="C186" s="264">
        <v>11</v>
      </c>
      <c r="D186" s="264">
        <v>24</v>
      </c>
      <c r="E186" s="264"/>
      <c r="F186" s="264"/>
      <c r="G186" s="264">
        <v>0</v>
      </c>
    </row>
    <row r="187" spans="1:7">
      <c r="A187" s="263" t="s">
        <v>867</v>
      </c>
      <c r="B187" s="264">
        <v>37</v>
      </c>
      <c r="C187" s="264">
        <v>11</v>
      </c>
      <c r="D187" s="264">
        <v>26</v>
      </c>
      <c r="E187" s="264"/>
      <c r="F187" s="264"/>
      <c r="G187" s="264">
        <v>0</v>
      </c>
    </row>
    <row r="188" spans="1:7">
      <c r="A188" s="263" t="s">
        <v>868</v>
      </c>
      <c r="B188" s="264">
        <v>37</v>
      </c>
      <c r="C188" s="264">
        <v>10</v>
      </c>
      <c r="D188" s="264">
        <v>27</v>
      </c>
      <c r="E188" s="264"/>
      <c r="F188" s="264"/>
      <c r="G188" s="264">
        <v>0</v>
      </c>
    </row>
    <row r="189" spans="1:7">
      <c r="A189" s="261" t="s">
        <v>124</v>
      </c>
      <c r="B189" s="262">
        <v>142</v>
      </c>
      <c r="C189" s="262">
        <v>40</v>
      </c>
      <c r="D189" s="262">
        <v>102</v>
      </c>
      <c r="E189" s="262">
        <v>5</v>
      </c>
      <c r="F189" s="262">
        <v>178</v>
      </c>
      <c r="G189" s="264">
        <v>890</v>
      </c>
    </row>
    <row r="190" spans="1:7">
      <c r="A190" s="263" t="s">
        <v>292</v>
      </c>
      <c r="B190" s="264">
        <v>31</v>
      </c>
      <c r="C190" s="264">
        <v>4</v>
      </c>
      <c r="D190" s="264">
        <v>27</v>
      </c>
      <c r="E190" s="264"/>
      <c r="F190" s="264"/>
      <c r="G190" s="264">
        <v>0</v>
      </c>
    </row>
    <row r="191" spans="1:7">
      <c r="A191" s="263" t="s">
        <v>311</v>
      </c>
      <c r="B191" s="264">
        <v>35</v>
      </c>
      <c r="C191" s="264">
        <v>8</v>
      </c>
      <c r="D191" s="264">
        <v>27</v>
      </c>
      <c r="E191" s="264"/>
      <c r="F191" s="264"/>
      <c r="G191" s="264">
        <v>0</v>
      </c>
    </row>
    <row r="192" spans="1:7">
      <c r="A192" s="263" t="s">
        <v>871</v>
      </c>
      <c r="B192" s="264">
        <v>25</v>
      </c>
      <c r="C192" s="264">
        <v>18</v>
      </c>
      <c r="D192" s="264">
        <v>7</v>
      </c>
      <c r="E192" s="264"/>
      <c r="F192" s="264"/>
      <c r="G192" s="264">
        <v>0</v>
      </c>
    </row>
    <row r="193" spans="1:7">
      <c r="A193" s="263" t="s">
        <v>872</v>
      </c>
      <c r="B193" s="264">
        <v>28</v>
      </c>
      <c r="C193" s="264">
        <v>3</v>
      </c>
      <c r="D193" s="264">
        <v>25</v>
      </c>
      <c r="E193" s="264"/>
      <c r="F193" s="264"/>
      <c r="G193" s="264">
        <v>0</v>
      </c>
    </row>
    <row r="194" spans="1:7">
      <c r="A194" s="263" t="s">
        <v>873</v>
      </c>
      <c r="B194" s="264">
        <v>23</v>
      </c>
      <c r="C194" s="264">
        <v>7</v>
      </c>
      <c r="D194" s="264">
        <v>16</v>
      </c>
      <c r="E194" s="264"/>
      <c r="F194" s="264"/>
      <c r="G194" s="264">
        <v>0</v>
      </c>
    </row>
    <row r="195" spans="1:7">
      <c r="A195" s="261" t="s">
        <v>29</v>
      </c>
      <c r="B195" s="262">
        <v>132</v>
      </c>
      <c r="C195" s="262">
        <v>41</v>
      </c>
      <c r="D195" s="262">
        <v>91</v>
      </c>
      <c r="E195" s="262">
        <v>5</v>
      </c>
      <c r="F195" s="262">
        <v>150</v>
      </c>
      <c r="G195" s="262">
        <v>750</v>
      </c>
    </row>
    <row r="196" spans="1:7">
      <c r="A196" s="263" t="s">
        <v>301</v>
      </c>
      <c r="B196" s="264">
        <v>32</v>
      </c>
      <c r="C196" s="264">
        <v>8</v>
      </c>
      <c r="D196" s="264">
        <v>24</v>
      </c>
      <c r="E196" s="264"/>
      <c r="F196" s="264"/>
      <c r="G196" s="264">
        <v>0</v>
      </c>
    </row>
    <row r="197" spans="1:7">
      <c r="A197" s="263" t="s">
        <v>285</v>
      </c>
      <c r="B197" s="264">
        <v>31</v>
      </c>
      <c r="C197" s="264">
        <v>4</v>
      </c>
      <c r="D197" s="264">
        <v>27</v>
      </c>
      <c r="E197" s="264"/>
      <c r="F197" s="264"/>
      <c r="G197" s="264">
        <v>0</v>
      </c>
    </row>
    <row r="198" spans="1:7">
      <c r="A198" s="263" t="s">
        <v>874</v>
      </c>
      <c r="B198" s="264">
        <v>36</v>
      </c>
      <c r="C198" s="264">
        <v>13</v>
      </c>
      <c r="D198" s="264">
        <v>23</v>
      </c>
      <c r="E198" s="264"/>
      <c r="F198" s="264"/>
      <c r="G198" s="264">
        <v>0</v>
      </c>
    </row>
    <row r="199" spans="1:7">
      <c r="A199" s="263" t="s">
        <v>875</v>
      </c>
      <c r="B199" s="264">
        <v>16</v>
      </c>
      <c r="C199" s="264">
        <v>9</v>
      </c>
      <c r="D199" s="264">
        <v>7</v>
      </c>
      <c r="E199" s="264"/>
      <c r="F199" s="264"/>
      <c r="G199" s="264">
        <v>0</v>
      </c>
    </row>
    <row r="200" spans="1:7">
      <c r="A200" s="263" t="s">
        <v>876</v>
      </c>
      <c r="B200" s="264">
        <v>17</v>
      </c>
      <c r="C200" s="264">
        <v>7</v>
      </c>
      <c r="D200" s="264">
        <v>10</v>
      </c>
      <c r="E200" s="264"/>
      <c r="F200" s="264"/>
      <c r="G200" s="264">
        <v>0</v>
      </c>
    </row>
    <row r="201" spans="1:7" ht="25.5">
      <c r="A201" s="261" t="s">
        <v>196</v>
      </c>
      <c r="B201" s="262">
        <v>1046</v>
      </c>
      <c r="C201" s="262">
        <v>307</v>
      </c>
      <c r="D201" s="262">
        <v>739</v>
      </c>
      <c r="E201" s="262">
        <v>8</v>
      </c>
      <c r="F201" s="262">
        <v>2</v>
      </c>
      <c r="G201" s="262">
        <v>16</v>
      </c>
    </row>
    <row r="202" spans="1:7">
      <c r="A202" s="263" t="s">
        <v>282</v>
      </c>
      <c r="B202" s="264">
        <v>146</v>
      </c>
      <c r="C202" s="264">
        <v>67</v>
      </c>
      <c r="D202" s="264">
        <v>79</v>
      </c>
      <c r="E202" s="264"/>
      <c r="F202" s="264"/>
      <c r="G202" s="264">
        <v>0</v>
      </c>
    </row>
    <row r="203" spans="1:7">
      <c r="A203" s="263" t="s">
        <v>286</v>
      </c>
      <c r="B203" s="264">
        <v>183</v>
      </c>
      <c r="C203" s="264">
        <v>44</v>
      </c>
      <c r="D203" s="264">
        <v>139</v>
      </c>
      <c r="E203" s="264"/>
      <c r="F203" s="264"/>
      <c r="G203" s="264">
        <v>0</v>
      </c>
    </row>
    <row r="204" spans="1:7">
      <c r="A204" s="263" t="s">
        <v>239</v>
      </c>
      <c r="B204" s="264">
        <v>109</v>
      </c>
      <c r="C204" s="264">
        <v>33</v>
      </c>
      <c r="D204" s="264">
        <v>76</v>
      </c>
      <c r="E204" s="264"/>
      <c r="F204" s="264"/>
      <c r="G204" s="264">
        <v>0</v>
      </c>
    </row>
    <row r="205" spans="1:7">
      <c r="A205" s="263" t="s">
        <v>241</v>
      </c>
      <c r="B205" s="264">
        <v>13</v>
      </c>
      <c r="C205" s="264">
        <v>0</v>
      </c>
      <c r="D205" s="264">
        <v>13</v>
      </c>
      <c r="E205" s="264"/>
      <c r="F205" s="264"/>
      <c r="G205" s="264">
        <v>0</v>
      </c>
    </row>
    <row r="206" spans="1:7">
      <c r="A206" s="263" t="s">
        <v>240</v>
      </c>
      <c r="B206" s="264">
        <v>475</v>
      </c>
      <c r="C206" s="264">
        <v>132</v>
      </c>
      <c r="D206" s="264">
        <v>343</v>
      </c>
      <c r="E206" s="264"/>
      <c r="F206" s="264"/>
      <c r="G206" s="264">
        <v>0</v>
      </c>
    </row>
    <row r="207" spans="1:7">
      <c r="A207" s="263" t="s">
        <v>877</v>
      </c>
      <c r="B207" s="264">
        <v>89</v>
      </c>
      <c r="C207" s="264">
        <v>24</v>
      </c>
      <c r="D207" s="264">
        <v>65</v>
      </c>
      <c r="E207" s="264"/>
      <c r="F207" s="264"/>
      <c r="G207" s="264">
        <v>0</v>
      </c>
    </row>
    <row r="208" spans="1:7">
      <c r="A208" s="263" t="s">
        <v>878</v>
      </c>
      <c r="B208" s="264">
        <v>10</v>
      </c>
      <c r="C208" s="264">
        <v>1</v>
      </c>
      <c r="D208" s="264">
        <v>9</v>
      </c>
      <c r="E208" s="264"/>
      <c r="F208" s="264"/>
      <c r="G208" s="264">
        <v>0</v>
      </c>
    </row>
    <row r="209" spans="1:7">
      <c r="A209" s="263" t="s">
        <v>879</v>
      </c>
      <c r="B209" s="264">
        <v>21</v>
      </c>
      <c r="C209" s="264">
        <v>6</v>
      </c>
      <c r="D209" s="264">
        <v>15</v>
      </c>
      <c r="E209" s="264"/>
      <c r="F209" s="264"/>
      <c r="G209" s="264">
        <v>0</v>
      </c>
    </row>
    <row r="210" spans="1:7">
      <c r="A210" s="261" t="s">
        <v>30</v>
      </c>
      <c r="B210" s="262">
        <v>352</v>
      </c>
      <c r="C210" s="262">
        <v>229</v>
      </c>
      <c r="D210" s="262">
        <v>123</v>
      </c>
      <c r="E210" s="262">
        <v>11</v>
      </c>
      <c r="F210" s="262">
        <v>8</v>
      </c>
      <c r="G210" s="262">
        <v>88</v>
      </c>
    </row>
    <row r="211" spans="1:7">
      <c r="A211" s="263" t="s">
        <v>256</v>
      </c>
      <c r="B211" s="264">
        <v>31</v>
      </c>
      <c r="C211" s="264">
        <v>19</v>
      </c>
      <c r="D211" s="264">
        <v>12</v>
      </c>
      <c r="E211" s="264"/>
      <c r="F211" s="264"/>
      <c r="G211" s="264">
        <v>0</v>
      </c>
    </row>
    <row r="212" spans="1:7">
      <c r="A212" s="263" t="s">
        <v>278</v>
      </c>
      <c r="B212" s="264">
        <v>34</v>
      </c>
      <c r="C212" s="264">
        <v>23</v>
      </c>
      <c r="D212" s="264">
        <v>11</v>
      </c>
      <c r="E212" s="264"/>
      <c r="F212" s="264"/>
      <c r="G212" s="264">
        <v>0</v>
      </c>
    </row>
    <row r="213" spans="1:7">
      <c r="A213" s="263" t="s">
        <v>295</v>
      </c>
      <c r="B213" s="264">
        <v>35</v>
      </c>
      <c r="C213" s="264">
        <v>19</v>
      </c>
      <c r="D213" s="264">
        <v>16</v>
      </c>
      <c r="E213" s="264"/>
      <c r="F213" s="264"/>
      <c r="G213" s="264">
        <v>0</v>
      </c>
    </row>
    <row r="214" spans="1:7">
      <c r="A214" s="263" t="s">
        <v>304</v>
      </c>
      <c r="B214" s="264">
        <v>34</v>
      </c>
      <c r="C214" s="264">
        <v>25</v>
      </c>
      <c r="D214" s="264">
        <v>9</v>
      </c>
      <c r="E214" s="264"/>
      <c r="F214" s="264"/>
      <c r="G214" s="264">
        <v>0</v>
      </c>
    </row>
    <row r="215" spans="1:7">
      <c r="A215" s="263" t="s">
        <v>242</v>
      </c>
      <c r="B215" s="264">
        <v>30</v>
      </c>
      <c r="C215" s="264">
        <v>23</v>
      </c>
      <c r="D215" s="264">
        <v>7</v>
      </c>
      <c r="E215" s="264"/>
      <c r="F215" s="264"/>
      <c r="G215" s="264">
        <v>0</v>
      </c>
    </row>
    <row r="216" spans="1:7">
      <c r="A216" s="263" t="s">
        <v>243</v>
      </c>
      <c r="B216" s="264">
        <v>33</v>
      </c>
      <c r="C216" s="264">
        <v>26</v>
      </c>
      <c r="D216" s="264">
        <v>7</v>
      </c>
      <c r="E216" s="264"/>
      <c r="F216" s="264"/>
      <c r="G216" s="264">
        <v>0</v>
      </c>
    </row>
    <row r="217" spans="1:7">
      <c r="A217" s="263" t="s">
        <v>880</v>
      </c>
      <c r="B217" s="264">
        <v>33</v>
      </c>
      <c r="C217" s="264">
        <v>22</v>
      </c>
      <c r="D217" s="264">
        <v>11</v>
      </c>
      <c r="E217" s="264"/>
      <c r="F217" s="264"/>
      <c r="G217" s="264">
        <v>0</v>
      </c>
    </row>
    <row r="218" spans="1:7">
      <c r="A218" s="263" t="s">
        <v>881</v>
      </c>
      <c r="B218" s="264">
        <v>27</v>
      </c>
      <c r="C218" s="264">
        <v>18</v>
      </c>
      <c r="D218" s="264">
        <v>9</v>
      </c>
      <c r="E218" s="264"/>
      <c r="F218" s="264"/>
      <c r="G218" s="264">
        <v>0</v>
      </c>
    </row>
    <row r="219" spans="1:7">
      <c r="A219" s="263" t="s">
        <v>882</v>
      </c>
      <c r="B219" s="264">
        <v>30</v>
      </c>
      <c r="C219" s="264">
        <v>17</v>
      </c>
      <c r="D219" s="264">
        <v>13</v>
      </c>
      <c r="E219" s="264"/>
      <c r="F219" s="264"/>
      <c r="G219" s="264">
        <v>0</v>
      </c>
    </row>
    <row r="220" spans="1:7">
      <c r="A220" s="263" t="s">
        <v>883</v>
      </c>
      <c r="B220" s="264">
        <v>36</v>
      </c>
      <c r="C220" s="264">
        <v>21</v>
      </c>
      <c r="D220" s="264">
        <v>15</v>
      </c>
      <c r="E220" s="264"/>
      <c r="F220" s="264"/>
      <c r="G220" s="264">
        <v>0</v>
      </c>
    </row>
    <row r="221" spans="1:7">
      <c r="A221" s="263" t="s">
        <v>884</v>
      </c>
      <c r="B221" s="264">
        <v>29</v>
      </c>
      <c r="C221" s="264">
        <v>16</v>
      </c>
      <c r="D221" s="264">
        <v>13</v>
      </c>
      <c r="E221" s="264"/>
      <c r="F221" s="264"/>
      <c r="G221" s="264">
        <v>0</v>
      </c>
    </row>
    <row r="222" spans="1:7" ht="25.5">
      <c r="A222" s="261" t="s">
        <v>134</v>
      </c>
      <c r="B222" s="262">
        <v>25</v>
      </c>
      <c r="C222" s="262">
        <v>15</v>
      </c>
      <c r="D222" s="262">
        <v>10</v>
      </c>
      <c r="E222" s="262">
        <v>2</v>
      </c>
      <c r="F222" s="262">
        <v>8</v>
      </c>
      <c r="G222" s="262">
        <v>16</v>
      </c>
    </row>
    <row r="223" spans="1:7">
      <c r="A223" s="263" t="s">
        <v>299</v>
      </c>
      <c r="B223" s="264">
        <v>16</v>
      </c>
      <c r="C223" s="264">
        <v>9</v>
      </c>
      <c r="D223" s="264">
        <v>7</v>
      </c>
      <c r="E223" s="264"/>
      <c r="F223" s="264"/>
      <c r="G223" s="264">
        <v>0</v>
      </c>
    </row>
    <row r="224" spans="1:7">
      <c r="A224" s="263" t="s">
        <v>885</v>
      </c>
      <c r="B224" s="264">
        <v>9</v>
      </c>
      <c r="C224" s="264">
        <v>6</v>
      </c>
      <c r="D224" s="264">
        <v>3</v>
      </c>
      <c r="E224" s="264"/>
      <c r="F224" s="264"/>
      <c r="G224" s="264">
        <v>0</v>
      </c>
    </row>
    <row r="225" spans="1:7" ht="25.5">
      <c r="A225" s="261" t="s">
        <v>137</v>
      </c>
      <c r="B225" s="262">
        <v>76</v>
      </c>
      <c r="C225" s="262">
        <v>43</v>
      </c>
      <c r="D225" s="262">
        <v>33</v>
      </c>
      <c r="E225" s="262">
        <v>4</v>
      </c>
      <c r="F225" s="262">
        <v>8</v>
      </c>
      <c r="G225" s="262">
        <v>32</v>
      </c>
    </row>
    <row r="226" spans="1:7">
      <c r="A226" s="263" t="s">
        <v>264</v>
      </c>
      <c r="B226" s="264">
        <v>24</v>
      </c>
      <c r="C226" s="264">
        <v>15</v>
      </c>
      <c r="D226" s="264">
        <v>9</v>
      </c>
      <c r="E226" s="264"/>
      <c r="F226" s="264"/>
      <c r="G226" s="264">
        <v>0</v>
      </c>
    </row>
    <row r="227" spans="1:7">
      <c r="A227" s="263" t="s">
        <v>246</v>
      </c>
      <c r="B227" s="264">
        <v>14</v>
      </c>
      <c r="C227" s="264">
        <v>6</v>
      </c>
      <c r="D227" s="264">
        <v>8</v>
      </c>
      <c r="E227" s="264"/>
      <c r="F227" s="264"/>
      <c r="G227" s="264">
        <v>0</v>
      </c>
    </row>
    <row r="228" spans="1:7">
      <c r="A228" s="263" t="s">
        <v>886</v>
      </c>
      <c r="B228" s="264">
        <v>19</v>
      </c>
      <c r="C228" s="264">
        <v>11</v>
      </c>
      <c r="D228" s="264">
        <v>8</v>
      </c>
      <c r="E228" s="264"/>
      <c r="F228" s="264"/>
      <c r="G228" s="264">
        <v>0</v>
      </c>
    </row>
    <row r="229" spans="1:7">
      <c r="A229" s="263" t="s">
        <v>887</v>
      </c>
      <c r="B229" s="264">
        <v>19</v>
      </c>
      <c r="C229" s="264">
        <v>11</v>
      </c>
      <c r="D229" s="264">
        <v>8</v>
      </c>
      <c r="E229" s="264"/>
      <c r="F229" s="264"/>
      <c r="G229" s="264">
        <v>0</v>
      </c>
    </row>
    <row r="230" spans="1:7" ht="25.5">
      <c r="A230" s="261" t="s">
        <v>168</v>
      </c>
      <c r="B230" s="262">
        <v>103</v>
      </c>
      <c r="C230" s="262">
        <v>54</v>
      </c>
      <c r="D230" s="262">
        <v>49</v>
      </c>
      <c r="E230" s="262">
        <v>5</v>
      </c>
      <c r="F230" s="262">
        <v>8</v>
      </c>
      <c r="G230" s="262">
        <v>40</v>
      </c>
    </row>
    <row r="231" spans="1:7">
      <c r="A231" s="263" t="s">
        <v>261</v>
      </c>
      <c r="B231" s="264">
        <v>10</v>
      </c>
      <c r="C231" s="264">
        <v>7</v>
      </c>
      <c r="D231" s="264">
        <v>3</v>
      </c>
      <c r="E231" s="264"/>
      <c r="F231" s="264"/>
      <c r="G231" s="264">
        <v>0</v>
      </c>
    </row>
    <row r="232" spans="1:7">
      <c r="A232" s="263" t="s">
        <v>310</v>
      </c>
      <c r="B232" s="264">
        <v>25</v>
      </c>
      <c r="C232" s="264">
        <v>13</v>
      </c>
      <c r="D232" s="264">
        <v>12</v>
      </c>
      <c r="E232" s="264"/>
      <c r="F232" s="264"/>
      <c r="G232" s="264">
        <v>0</v>
      </c>
    </row>
    <row r="233" spans="1:7">
      <c r="A233" s="263" t="s">
        <v>247</v>
      </c>
      <c r="B233" s="264">
        <v>27</v>
      </c>
      <c r="C233" s="264">
        <v>16</v>
      </c>
      <c r="D233" s="264">
        <v>11</v>
      </c>
      <c r="E233" s="264"/>
      <c r="F233" s="264"/>
      <c r="G233" s="264">
        <v>0</v>
      </c>
    </row>
    <row r="234" spans="1:7">
      <c r="A234" s="263" t="s">
        <v>888</v>
      </c>
      <c r="B234" s="264">
        <v>22</v>
      </c>
      <c r="C234" s="264">
        <v>12</v>
      </c>
      <c r="D234" s="264">
        <v>10</v>
      </c>
      <c r="E234" s="264"/>
      <c r="F234" s="264"/>
      <c r="G234" s="264">
        <v>0</v>
      </c>
    </row>
    <row r="235" spans="1:7">
      <c r="A235" s="263" t="s">
        <v>889</v>
      </c>
      <c r="B235" s="264">
        <v>19</v>
      </c>
      <c r="C235" s="264">
        <v>6</v>
      </c>
      <c r="D235" s="264">
        <v>13</v>
      </c>
      <c r="E235" s="264"/>
      <c r="F235" s="264"/>
      <c r="G235" s="264">
        <v>0</v>
      </c>
    </row>
    <row r="236" spans="1:7">
      <c r="A236" s="261" t="s">
        <v>31</v>
      </c>
      <c r="B236" s="262">
        <v>315</v>
      </c>
      <c r="C236" s="262">
        <v>101</v>
      </c>
      <c r="D236" s="262">
        <v>214</v>
      </c>
      <c r="E236" s="262">
        <v>14</v>
      </c>
      <c r="F236" s="262">
        <v>40</v>
      </c>
      <c r="G236" s="262">
        <v>560</v>
      </c>
    </row>
    <row r="237" spans="1:7">
      <c r="A237" s="263" t="s">
        <v>258</v>
      </c>
      <c r="B237" s="264">
        <v>27</v>
      </c>
      <c r="C237" s="264">
        <v>5</v>
      </c>
      <c r="D237" s="264">
        <v>22</v>
      </c>
      <c r="E237" s="264"/>
      <c r="F237" s="264"/>
      <c r="G237" s="264">
        <v>0</v>
      </c>
    </row>
    <row r="238" spans="1:7">
      <c r="A238" s="263" t="s">
        <v>287</v>
      </c>
      <c r="B238" s="264">
        <v>27</v>
      </c>
      <c r="C238" s="264">
        <v>7</v>
      </c>
      <c r="D238" s="264">
        <v>20</v>
      </c>
      <c r="E238" s="264"/>
      <c r="F238" s="264"/>
      <c r="G238" s="264">
        <v>0</v>
      </c>
    </row>
    <row r="239" spans="1:7">
      <c r="A239" s="263" t="s">
        <v>294</v>
      </c>
      <c r="B239" s="264">
        <v>16</v>
      </c>
      <c r="C239" s="264">
        <v>5</v>
      </c>
      <c r="D239" s="264">
        <v>11</v>
      </c>
      <c r="E239" s="264"/>
      <c r="F239" s="264"/>
      <c r="G239" s="264">
        <v>0</v>
      </c>
    </row>
    <row r="240" spans="1:7">
      <c r="A240" s="263" t="s">
        <v>308</v>
      </c>
      <c r="B240" s="264">
        <v>25</v>
      </c>
      <c r="C240" s="264">
        <v>8</v>
      </c>
      <c r="D240" s="264">
        <v>17</v>
      </c>
      <c r="E240" s="264"/>
      <c r="F240" s="264"/>
      <c r="G240" s="264">
        <v>0</v>
      </c>
    </row>
    <row r="241" spans="1:7">
      <c r="A241" s="263" t="s">
        <v>244</v>
      </c>
      <c r="B241" s="264">
        <v>22</v>
      </c>
      <c r="C241" s="264">
        <v>8</v>
      </c>
      <c r="D241" s="264">
        <v>14</v>
      </c>
      <c r="E241" s="264"/>
      <c r="F241" s="264"/>
      <c r="G241" s="264">
        <v>0</v>
      </c>
    </row>
    <row r="242" spans="1:7">
      <c r="A242" s="263" t="s">
        <v>245</v>
      </c>
      <c r="B242" s="264">
        <v>19</v>
      </c>
      <c r="C242" s="264">
        <v>4</v>
      </c>
      <c r="D242" s="264">
        <v>15</v>
      </c>
      <c r="E242" s="264"/>
      <c r="F242" s="264"/>
      <c r="G242" s="264">
        <v>0</v>
      </c>
    </row>
    <row r="243" spans="1:7">
      <c r="A243" s="263" t="s">
        <v>890</v>
      </c>
      <c r="B243" s="264">
        <v>25</v>
      </c>
      <c r="C243" s="264">
        <v>7</v>
      </c>
      <c r="D243" s="264">
        <v>18</v>
      </c>
      <c r="E243" s="264"/>
      <c r="F243" s="264"/>
      <c r="G243" s="264">
        <v>0</v>
      </c>
    </row>
    <row r="244" spans="1:7">
      <c r="A244" s="263" t="s">
        <v>891</v>
      </c>
      <c r="B244" s="264">
        <v>18</v>
      </c>
      <c r="C244" s="264">
        <v>6</v>
      </c>
      <c r="D244" s="264">
        <v>12</v>
      </c>
      <c r="E244" s="264"/>
      <c r="F244" s="264"/>
      <c r="G244" s="264">
        <v>0</v>
      </c>
    </row>
    <row r="245" spans="1:7">
      <c r="A245" s="263" t="s">
        <v>892</v>
      </c>
      <c r="B245" s="264">
        <v>22</v>
      </c>
      <c r="C245" s="264">
        <v>6</v>
      </c>
      <c r="D245" s="264">
        <v>16</v>
      </c>
      <c r="E245" s="264"/>
      <c r="F245" s="264"/>
      <c r="G245" s="264">
        <v>0</v>
      </c>
    </row>
    <row r="246" spans="1:7">
      <c r="A246" s="263" t="s">
        <v>893</v>
      </c>
      <c r="B246" s="264">
        <v>29</v>
      </c>
      <c r="C246" s="264">
        <v>18</v>
      </c>
      <c r="D246" s="264">
        <v>11</v>
      </c>
      <c r="E246" s="264"/>
      <c r="F246" s="264"/>
      <c r="G246" s="264">
        <v>0</v>
      </c>
    </row>
    <row r="247" spans="1:7">
      <c r="A247" s="263" t="s">
        <v>894</v>
      </c>
      <c r="B247" s="264">
        <v>25</v>
      </c>
      <c r="C247" s="264">
        <v>10</v>
      </c>
      <c r="D247" s="264">
        <v>15</v>
      </c>
      <c r="E247" s="264"/>
      <c r="F247" s="264"/>
      <c r="G247" s="264">
        <v>0</v>
      </c>
    </row>
    <row r="248" spans="1:7">
      <c r="A248" s="263" t="s">
        <v>895</v>
      </c>
      <c r="B248" s="264">
        <v>18</v>
      </c>
      <c r="C248" s="264">
        <v>9</v>
      </c>
      <c r="D248" s="264">
        <v>9</v>
      </c>
      <c r="E248" s="264"/>
      <c r="F248" s="264"/>
      <c r="G248" s="264">
        <v>0</v>
      </c>
    </row>
    <row r="249" spans="1:7">
      <c r="A249" s="263" t="s">
        <v>896</v>
      </c>
      <c r="B249" s="264">
        <v>25</v>
      </c>
      <c r="C249" s="264">
        <v>6</v>
      </c>
      <c r="D249" s="264">
        <v>19</v>
      </c>
      <c r="E249" s="264"/>
      <c r="F249" s="264"/>
      <c r="G249" s="264">
        <v>0</v>
      </c>
    </row>
    <row r="250" spans="1:7">
      <c r="A250" s="263" t="s">
        <v>897</v>
      </c>
      <c r="B250" s="264">
        <v>17</v>
      </c>
      <c r="C250" s="264">
        <v>2</v>
      </c>
      <c r="D250" s="264">
        <v>15</v>
      </c>
      <c r="E250" s="264"/>
      <c r="F250" s="264"/>
      <c r="G250" s="264">
        <v>0</v>
      </c>
    </row>
    <row r="251" spans="1:7" ht="25.5">
      <c r="A251" s="261" t="s">
        <v>197</v>
      </c>
      <c r="B251" s="262">
        <v>40</v>
      </c>
      <c r="C251" s="262">
        <v>11</v>
      </c>
      <c r="D251" s="262">
        <v>29</v>
      </c>
      <c r="E251" s="262">
        <v>1</v>
      </c>
      <c r="F251" s="262">
        <v>3</v>
      </c>
      <c r="G251" s="262">
        <v>3</v>
      </c>
    </row>
    <row r="252" spans="1:7">
      <c r="A252" s="263" t="s">
        <v>248</v>
      </c>
      <c r="B252" s="264">
        <v>40</v>
      </c>
      <c r="C252" s="264">
        <v>11</v>
      </c>
      <c r="D252" s="264">
        <v>29</v>
      </c>
      <c r="E252" s="264"/>
      <c r="F252" s="264"/>
      <c r="G252" s="264">
        <v>0</v>
      </c>
    </row>
    <row r="253" spans="1:7">
      <c r="A253" s="261" t="s">
        <v>254</v>
      </c>
      <c r="B253" s="262">
        <v>19</v>
      </c>
      <c r="C253" s="262">
        <v>13</v>
      </c>
      <c r="D253" s="262">
        <v>6</v>
      </c>
      <c r="E253" s="262">
        <v>1</v>
      </c>
      <c r="F253" s="262">
        <v>4</v>
      </c>
      <c r="G253" s="262">
        <v>4</v>
      </c>
    </row>
    <row r="254" spans="1:7">
      <c r="A254" s="263" t="s">
        <v>293</v>
      </c>
      <c r="B254" s="264">
        <v>19</v>
      </c>
      <c r="C254" s="264">
        <v>13</v>
      </c>
      <c r="D254" s="264">
        <v>6</v>
      </c>
      <c r="E254" s="264"/>
      <c r="F254" s="264"/>
      <c r="G254" s="264">
        <v>0</v>
      </c>
    </row>
    <row r="255" spans="1:7" ht="25.5">
      <c r="A255" s="261" t="s">
        <v>198</v>
      </c>
      <c r="B255" s="262">
        <v>33</v>
      </c>
      <c r="C255" s="262">
        <v>8</v>
      </c>
      <c r="D255" s="262">
        <v>25</v>
      </c>
      <c r="E255" s="262">
        <v>4</v>
      </c>
      <c r="F255" s="262">
        <v>8</v>
      </c>
      <c r="G255" s="262">
        <v>32</v>
      </c>
    </row>
    <row r="256" spans="1:7">
      <c r="A256" s="263" t="s">
        <v>252</v>
      </c>
      <c r="B256" s="264">
        <v>9</v>
      </c>
      <c r="C256" s="264">
        <v>1</v>
      </c>
      <c r="D256" s="264">
        <v>8</v>
      </c>
      <c r="E256" s="264"/>
      <c r="F256" s="264"/>
      <c r="G256" s="264">
        <v>0</v>
      </c>
    </row>
    <row r="257" spans="1:7">
      <c r="A257" s="263" t="s">
        <v>251</v>
      </c>
      <c r="B257" s="264">
        <v>5</v>
      </c>
      <c r="C257" s="264">
        <v>2</v>
      </c>
      <c r="D257" s="264">
        <v>3</v>
      </c>
      <c r="E257" s="264"/>
      <c r="F257" s="264"/>
      <c r="G257" s="264">
        <v>0</v>
      </c>
    </row>
    <row r="258" spans="1:7">
      <c r="A258" s="263" t="s">
        <v>898</v>
      </c>
      <c r="B258" s="264">
        <v>14</v>
      </c>
      <c r="C258" s="264">
        <v>4</v>
      </c>
      <c r="D258" s="264">
        <v>10</v>
      </c>
      <c r="E258" s="264"/>
      <c r="F258" s="264"/>
      <c r="G258" s="264">
        <v>0</v>
      </c>
    </row>
    <row r="259" spans="1:7">
      <c r="A259" s="263" t="s">
        <v>899</v>
      </c>
      <c r="B259" s="264">
        <v>5</v>
      </c>
      <c r="C259" s="264">
        <v>1</v>
      </c>
      <c r="D259" s="264">
        <v>4</v>
      </c>
      <c r="E259" s="264"/>
      <c r="F259" s="264"/>
      <c r="G259" s="264">
        <v>0</v>
      </c>
    </row>
    <row r="260" spans="1:7">
      <c r="A260" s="261" t="s">
        <v>123</v>
      </c>
      <c r="B260" s="262">
        <v>214</v>
      </c>
      <c r="C260" s="262">
        <v>62</v>
      </c>
      <c r="D260" s="262">
        <v>152</v>
      </c>
      <c r="E260" s="262">
        <v>7</v>
      </c>
      <c r="F260" s="262">
        <v>6</v>
      </c>
      <c r="G260" s="262">
        <v>42</v>
      </c>
    </row>
    <row r="261" spans="1:7">
      <c r="A261" s="263" t="s">
        <v>260</v>
      </c>
      <c r="B261" s="264">
        <v>32</v>
      </c>
      <c r="C261" s="264">
        <v>11</v>
      </c>
      <c r="D261" s="264">
        <v>21</v>
      </c>
      <c r="E261" s="264"/>
      <c r="F261" s="264"/>
      <c r="G261" s="264">
        <v>0</v>
      </c>
    </row>
    <row r="262" spans="1:7">
      <c r="A262" s="263" t="s">
        <v>272</v>
      </c>
      <c r="B262" s="264">
        <v>30</v>
      </c>
      <c r="C262" s="264">
        <v>7</v>
      </c>
      <c r="D262" s="264">
        <v>23</v>
      </c>
      <c r="E262" s="264"/>
      <c r="F262" s="264"/>
      <c r="G262" s="264">
        <v>0</v>
      </c>
    </row>
    <row r="263" spans="1:7">
      <c r="A263" s="263" t="s">
        <v>253</v>
      </c>
      <c r="B263" s="264">
        <v>25</v>
      </c>
      <c r="C263" s="264">
        <v>9</v>
      </c>
      <c r="D263" s="264">
        <v>16</v>
      </c>
      <c r="E263" s="264"/>
      <c r="F263" s="264"/>
      <c r="G263" s="264">
        <v>0</v>
      </c>
    </row>
    <row r="264" spans="1:7">
      <c r="A264" s="263" t="s">
        <v>900</v>
      </c>
      <c r="B264" s="264">
        <v>41</v>
      </c>
      <c r="C264" s="264">
        <v>15</v>
      </c>
      <c r="D264" s="264">
        <v>26</v>
      </c>
      <c r="E264" s="264"/>
      <c r="F264" s="264"/>
      <c r="G264" s="264">
        <v>0</v>
      </c>
    </row>
    <row r="265" spans="1:7">
      <c r="A265" s="263" t="s">
        <v>901</v>
      </c>
      <c r="B265" s="264">
        <v>28</v>
      </c>
      <c r="C265" s="264">
        <v>6</v>
      </c>
      <c r="D265" s="264">
        <v>22</v>
      </c>
      <c r="E265" s="264"/>
      <c r="F265" s="264"/>
      <c r="G265" s="264">
        <v>0</v>
      </c>
    </row>
    <row r="266" spans="1:7">
      <c r="A266" s="263" t="s">
        <v>902</v>
      </c>
      <c r="B266" s="264">
        <v>28</v>
      </c>
      <c r="C266" s="264">
        <v>8</v>
      </c>
      <c r="D266" s="264">
        <v>20</v>
      </c>
      <c r="E266" s="264"/>
      <c r="F266" s="264"/>
      <c r="G266" s="264">
        <v>0</v>
      </c>
    </row>
    <row r="267" spans="1:7">
      <c r="A267" s="263" t="s">
        <v>903</v>
      </c>
      <c r="B267" s="264">
        <v>30</v>
      </c>
      <c r="C267" s="264">
        <v>6</v>
      </c>
      <c r="D267" s="264">
        <v>24</v>
      </c>
      <c r="E267" s="264"/>
      <c r="F267" s="264"/>
      <c r="G267" s="264">
        <v>0</v>
      </c>
    </row>
    <row r="268" spans="1:7" ht="25.5">
      <c r="A268" s="261" t="s">
        <v>126</v>
      </c>
      <c r="B268" s="262">
        <v>89</v>
      </c>
      <c r="C268" s="262">
        <v>24</v>
      </c>
      <c r="D268" s="262">
        <v>65</v>
      </c>
      <c r="E268" s="262">
        <v>4</v>
      </c>
      <c r="F268" s="262">
        <v>8</v>
      </c>
      <c r="G268" s="262">
        <v>32</v>
      </c>
    </row>
    <row r="269" spans="1:7">
      <c r="A269" s="263" t="s">
        <v>262</v>
      </c>
      <c r="B269" s="264">
        <v>23</v>
      </c>
      <c r="C269" s="264">
        <v>4</v>
      </c>
      <c r="D269" s="264">
        <v>19</v>
      </c>
      <c r="E269" s="264"/>
      <c r="F269" s="264"/>
      <c r="G269" s="264">
        <v>0</v>
      </c>
    </row>
    <row r="270" spans="1:7">
      <c r="A270" s="263" t="s">
        <v>250</v>
      </c>
      <c r="B270" s="264">
        <v>18</v>
      </c>
      <c r="C270" s="264">
        <v>4</v>
      </c>
      <c r="D270" s="264">
        <v>14</v>
      </c>
      <c r="E270" s="264"/>
      <c r="F270" s="264"/>
      <c r="G270" s="264">
        <v>0</v>
      </c>
    </row>
    <row r="271" spans="1:7">
      <c r="A271" s="263" t="s">
        <v>249</v>
      </c>
      <c r="B271" s="264">
        <v>32</v>
      </c>
      <c r="C271" s="264">
        <v>11</v>
      </c>
      <c r="D271" s="264">
        <v>21</v>
      </c>
      <c r="E271" s="264"/>
      <c r="F271" s="264"/>
      <c r="G271" s="264">
        <v>0</v>
      </c>
    </row>
    <row r="272" spans="1:7">
      <c r="A272" s="263" t="s">
        <v>904</v>
      </c>
      <c r="B272" s="264">
        <v>16</v>
      </c>
      <c r="C272" s="264">
        <v>5</v>
      </c>
      <c r="D272" s="264">
        <v>11</v>
      </c>
      <c r="E272" s="264"/>
      <c r="F272" s="264"/>
      <c r="G272" s="264">
        <v>0</v>
      </c>
    </row>
    <row r="273" spans="1:11">
      <c r="A273" s="265" t="s">
        <v>969</v>
      </c>
      <c r="B273" s="262">
        <v>6707</v>
      </c>
      <c r="C273" s="262">
        <v>2431</v>
      </c>
      <c r="D273" s="262">
        <v>4276</v>
      </c>
      <c r="E273" s="262">
        <v>220</v>
      </c>
      <c r="F273" s="262">
        <v>2011</v>
      </c>
      <c r="G273" s="262">
        <v>12332</v>
      </c>
    </row>
    <row r="274" spans="1:11">
      <c r="A274" s="426" t="s">
        <v>911</v>
      </c>
      <c r="B274" s="426"/>
      <c r="C274" s="426"/>
      <c r="D274" s="426"/>
      <c r="E274" s="426"/>
      <c r="F274" s="426"/>
      <c r="G274" s="426"/>
      <c r="H274" s="266"/>
      <c r="I274" s="266"/>
      <c r="J274" s="266"/>
      <c r="K274" s="266"/>
    </row>
    <row r="275" spans="1:11" ht="51" customHeight="1">
      <c r="A275" s="424" t="s">
        <v>912</v>
      </c>
      <c r="B275" s="424"/>
      <c r="C275" s="424"/>
      <c r="D275" s="424"/>
      <c r="E275" s="424"/>
      <c r="F275" s="424"/>
      <c r="G275" s="424"/>
      <c r="H275" s="75"/>
      <c r="I275" s="75"/>
      <c r="J275" s="75"/>
      <c r="K275" s="75"/>
    </row>
    <row r="276" spans="1:11">
      <c r="A276" s="425"/>
      <c r="B276" s="425"/>
      <c r="C276" s="425"/>
      <c r="D276" s="425"/>
      <c r="E276" s="425"/>
      <c r="F276" s="425"/>
      <c r="G276" s="425"/>
      <c r="H276" s="154"/>
      <c r="I276" s="154"/>
      <c r="J276" s="154"/>
      <c r="K276" s="154"/>
    </row>
    <row r="277" spans="1:11" ht="12.75" customHeight="1">
      <c r="A277" s="366"/>
      <c r="B277" s="366"/>
      <c r="C277" s="366"/>
      <c r="D277" s="366"/>
      <c r="E277" s="366"/>
      <c r="F277" s="366"/>
      <c r="G277" s="366"/>
      <c r="H277" s="230"/>
      <c r="I277" s="230"/>
      <c r="J277" s="230"/>
      <c r="K277" s="230"/>
    </row>
  </sheetData>
  <mergeCells count="16">
    <mergeCell ref="A1:J1"/>
    <mergeCell ref="A5:B5"/>
    <mergeCell ref="A2:G2"/>
    <mergeCell ref="A3:G3"/>
    <mergeCell ref="C4:G4"/>
    <mergeCell ref="C5:G5"/>
    <mergeCell ref="A275:G275"/>
    <mergeCell ref="A276:G276"/>
    <mergeCell ref="A277:G277"/>
    <mergeCell ref="A274:G274"/>
    <mergeCell ref="C7:D7"/>
    <mergeCell ref="B7:B8"/>
    <mergeCell ref="E7:E8"/>
    <mergeCell ref="F7:F8"/>
    <mergeCell ref="G7:G8"/>
    <mergeCell ref="A7:A8"/>
  </mergeCells>
  <pageMargins left="0.7" right="0.7" top="0.75" bottom="0.75" header="0.3" footer="0.3"/>
  <pageSetup scale="77" orientation="portrait" horizontalDpi="0" verticalDpi="0"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76"/>
  <sheetViews>
    <sheetView topLeftCell="A237" zoomScale="70" zoomScaleNormal="70" workbookViewId="0">
      <selection activeCell="E237" sqref="E237"/>
    </sheetView>
  </sheetViews>
  <sheetFormatPr baseColWidth="10" defaultRowHeight="12.75"/>
  <cols>
    <col min="1" max="1" width="50.6640625" style="259" customWidth="1"/>
    <col min="2" max="2" width="6.5" customWidth="1"/>
    <col min="3" max="3" width="6.1640625" customWidth="1"/>
    <col min="4" max="4" width="7.33203125" customWidth="1"/>
    <col min="5" max="5" width="8.1640625" customWidth="1"/>
    <col min="6" max="6" width="7" customWidth="1"/>
    <col min="7" max="7" width="8.6640625" customWidth="1"/>
    <col min="8" max="8" width="8.5" customWidth="1"/>
    <col min="9" max="9" width="8.1640625" customWidth="1"/>
    <col min="10" max="10" width="7.33203125" customWidth="1"/>
    <col min="11" max="11" width="9.1640625" customWidth="1"/>
    <col min="12" max="12" width="5.1640625" customWidth="1"/>
    <col min="13" max="13" width="8" customWidth="1"/>
    <col min="14" max="14" width="8.1640625" customWidth="1"/>
    <col min="15" max="15" width="8.83203125" customWidth="1"/>
    <col min="16" max="16" width="7.1640625" customWidth="1"/>
    <col min="17" max="17" width="7.33203125" customWidth="1"/>
    <col min="18" max="18" width="8.1640625" customWidth="1"/>
    <col min="19" max="19" width="9.6640625" customWidth="1"/>
    <col min="20" max="20" width="7" customWidth="1"/>
    <col min="21" max="21" width="9" customWidth="1"/>
    <col min="22" max="22" width="11.33203125" customWidth="1"/>
  </cols>
  <sheetData>
    <row r="1" spans="1:22" ht="117.75" customHeight="1">
      <c r="A1" s="433"/>
      <c r="B1" s="433"/>
      <c r="C1" s="433"/>
      <c r="D1" s="433"/>
      <c r="E1" s="433"/>
      <c r="F1" s="433"/>
      <c r="G1" s="433"/>
      <c r="H1" s="433"/>
      <c r="I1" s="433"/>
      <c r="J1" s="433"/>
      <c r="K1" s="433"/>
      <c r="L1" s="433"/>
      <c r="M1" s="433"/>
      <c r="N1" s="433"/>
      <c r="O1" s="433"/>
      <c r="P1" s="433"/>
      <c r="Q1" s="433"/>
      <c r="R1" s="433"/>
      <c r="S1" s="433"/>
      <c r="T1" s="433"/>
      <c r="U1" s="433"/>
      <c r="V1" s="433"/>
    </row>
    <row r="4" spans="1:22" ht="17.25">
      <c r="A4" s="440" t="s">
        <v>941</v>
      </c>
      <c r="B4" s="440"/>
      <c r="C4" s="440"/>
      <c r="D4" s="440"/>
      <c r="E4" s="440"/>
      <c r="F4" s="440"/>
      <c r="G4" s="440"/>
      <c r="H4" s="440"/>
      <c r="I4" s="440"/>
      <c r="J4" s="440"/>
      <c r="K4" s="440"/>
      <c r="L4" s="440"/>
      <c r="M4" s="440"/>
      <c r="N4" s="440"/>
      <c r="O4" s="440"/>
      <c r="P4" s="440"/>
      <c r="Q4" s="440"/>
      <c r="R4" s="440"/>
      <c r="S4" s="440"/>
      <c r="T4" s="440"/>
      <c r="U4" s="440"/>
      <c r="V4" s="440"/>
    </row>
    <row r="5" spans="1:22" ht="17.25">
      <c r="A5" s="440" t="s">
        <v>599</v>
      </c>
      <c r="B5" s="440"/>
      <c r="C5" s="440"/>
      <c r="D5" s="440"/>
      <c r="E5" s="440"/>
      <c r="F5" s="440"/>
      <c r="G5" s="440"/>
      <c r="H5" s="440"/>
      <c r="I5" s="440"/>
      <c r="J5" s="440"/>
      <c r="K5" s="440"/>
      <c r="L5" s="440"/>
      <c r="M5" s="440"/>
      <c r="N5" s="440"/>
      <c r="O5" s="440"/>
      <c r="P5" s="440"/>
      <c r="Q5" s="440"/>
      <c r="R5" s="440"/>
      <c r="S5" s="440"/>
      <c r="T5" s="440"/>
      <c r="U5" s="440"/>
      <c r="V5" s="440"/>
    </row>
    <row r="7" spans="1:22" ht="15">
      <c r="A7" s="437" t="s">
        <v>940</v>
      </c>
      <c r="B7" s="434" t="s">
        <v>942</v>
      </c>
      <c r="C7" s="435"/>
      <c r="D7" s="435"/>
      <c r="E7" s="435"/>
      <c r="F7" s="435"/>
      <c r="G7" s="435"/>
      <c r="H7" s="435"/>
      <c r="I7" s="435"/>
      <c r="J7" s="435"/>
      <c r="K7" s="435"/>
      <c r="L7" s="435"/>
      <c r="M7" s="435"/>
      <c r="N7" s="435"/>
      <c r="O7" s="435"/>
      <c r="P7" s="435"/>
      <c r="Q7" s="435"/>
      <c r="R7" s="435"/>
      <c r="S7" s="435"/>
      <c r="T7" s="435"/>
      <c r="U7" s="435"/>
      <c r="V7" s="436"/>
    </row>
    <row r="8" spans="1:22" ht="15">
      <c r="A8" s="438"/>
      <c r="B8" s="434" t="s">
        <v>925</v>
      </c>
      <c r="C8" s="435"/>
      <c r="D8" s="436"/>
      <c r="E8" s="434" t="s">
        <v>927</v>
      </c>
      <c r="F8" s="435"/>
      <c r="G8" s="436"/>
      <c r="H8" s="434" t="s">
        <v>935</v>
      </c>
      <c r="I8" s="435"/>
      <c r="J8" s="436"/>
      <c r="K8" s="434" t="s">
        <v>914</v>
      </c>
      <c r="L8" s="435"/>
      <c r="M8" s="436"/>
      <c r="N8" s="434" t="s">
        <v>936</v>
      </c>
      <c r="O8" s="435"/>
      <c r="P8" s="435"/>
      <c r="Q8" s="436"/>
      <c r="R8" s="434" t="s">
        <v>928</v>
      </c>
      <c r="S8" s="435"/>
      <c r="T8" s="435"/>
      <c r="U8" s="436"/>
      <c r="V8" s="437" t="s">
        <v>32</v>
      </c>
    </row>
    <row r="9" spans="1:22" ht="117.75" customHeight="1">
      <c r="A9" s="439"/>
      <c r="B9" s="271" t="s">
        <v>38</v>
      </c>
      <c r="C9" s="271" t="s">
        <v>39</v>
      </c>
      <c r="D9" s="271" t="s">
        <v>939</v>
      </c>
      <c r="E9" s="271" t="s">
        <v>38</v>
      </c>
      <c r="F9" s="271" t="s">
        <v>39</v>
      </c>
      <c r="G9" s="271" t="s">
        <v>939</v>
      </c>
      <c r="H9" s="271" t="s">
        <v>38</v>
      </c>
      <c r="I9" s="271" t="s">
        <v>39</v>
      </c>
      <c r="J9" s="271" t="s">
        <v>939</v>
      </c>
      <c r="K9" s="271" t="s">
        <v>38</v>
      </c>
      <c r="L9" s="271" t="s">
        <v>39</v>
      </c>
      <c r="M9" s="271" t="s">
        <v>939</v>
      </c>
      <c r="N9" s="271" t="s">
        <v>38</v>
      </c>
      <c r="O9" s="271" t="s">
        <v>929</v>
      </c>
      <c r="P9" s="271" t="s">
        <v>39</v>
      </c>
      <c r="Q9" s="271" t="s">
        <v>939</v>
      </c>
      <c r="R9" s="271" t="s">
        <v>38</v>
      </c>
      <c r="S9" s="271" t="s">
        <v>929</v>
      </c>
      <c r="T9" s="271" t="s">
        <v>39</v>
      </c>
      <c r="U9" s="271" t="s">
        <v>939</v>
      </c>
      <c r="V9" s="439"/>
    </row>
    <row r="10" spans="1:22" ht="31.5" customHeight="1">
      <c r="A10" s="269" t="s">
        <v>25</v>
      </c>
      <c r="B10" s="267"/>
      <c r="C10" s="267">
        <v>22</v>
      </c>
      <c r="D10" s="267">
        <v>22</v>
      </c>
      <c r="E10" s="267">
        <v>2</v>
      </c>
      <c r="F10" s="267">
        <v>35</v>
      </c>
      <c r="G10" s="267">
        <v>37</v>
      </c>
      <c r="H10" s="267">
        <v>2</v>
      </c>
      <c r="I10" s="267">
        <v>58</v>
      </c>
      <c r="J10" s="267">
        <v>60</v>
      </c>
      <c r="K10" s="267">
        <v>3</v>
      </c>
      <c r="L10" s="267">
        <v>67</v>
      </c>
      <c r="M10" s="267">
        <v>70</v>
      </c>
      <c r="N10" s="267">
        <v>3</v>
      </c>
      <c r="O10" s="267"/>
      <c r="P10" s="267">
        <v>86</v>
      </c>
      <c r="Q10" s="267">
        <v>89</v>
      </c>
      <c r="R10" s="267">
        <v>7</v>
      </c>
      <c r="S10" s="267"/>
      <c r="T10" s="267">
        <v>90</v>
      </c>
      <c r="U10" s="267">
        <v>97</v>
      </c>
      <c r="V10" s="270">
        <v>375</v>
      </c>
    </row>
    <row r="11" spans="1:22" ht="15">
      <c r="A11" s="268" t="s">
        <v>255</v>
      </c>
      <c r="B11" s="267"/>
      <c r="C11" s="267"/>
      <c r="D11" s="267"/>
      <c r="E11" s="267"/>
      <c r="F11" s="267"/>
      <c r="G11" s="267"/>
      <c r="H11" s="267">
        <v>1</v>
      </c>
      <c r="I11" s="267"/>
      <c r="J11" s="267">
        <v>1</v>
      </c>
      <c r="K11" s="267"/>
      <c r="L11" s="267"/>
      <c r="M11" s="267"/>
      <c r="N11" s="267"/>
      <c r="O11" s="267"/>
      <c r="P11" s="267"/>
      <c r="Q11" s="267"/>
      <c r="R11" s="267"/>
      <c r="S11" s="267"/>
      <c r="T11" s="267"/>
      <c r="U11" s="267"/>
      <c r="V11" s="267">
        <v>1</v>
      </c>
    </row>
    <row r="12" spans="1:22" ht="15">
      <c r="A12" s="268" t="s">
        <v>318</v>
      </c>
      <c r="B12" s="267"/>
      <c r="C12" s="267"/>
      <c r="D12" s="267"/>
      <c r="E12" s="267"/>
      <c r="F12" s="267"/>
      <c r="G12" s="267"/>
      <c r="H12" s="267">
        <v>1</v>
      </c>
      <c r="I12" s="267"/>
      <c r="J12" s="267">
        <v>1</v>
      </c>
      <c r="K12" s="267"/>
      <c r="L12" s="267"/>
      <c r="M12" s="267"/>
      <c r="N12" s="267"/>
      <c r="O12" s="267"/>
      <c r="P12" s="267"/>
      <c r="Q12" s="267"/>
      <c r="R12" s="267"/>
      <c r="S12" s="267"/>
      <c r="T12" s="267"/>
      <c r="U12" s="267"/>
      <c r="V12" s="267">
        <v>1</v>
      </c>
    </row>
    <row r="13" spans="1:22" ht="15">
      <c r="A13" s="268" t="s">
        <v>267</v>
      </c>
      <c r="B13" s="267"/>
      <c r="C13" s="267">
        <v>4</v>
      </c>
      <c r="D13" s="267">
        <v>4</v>
      </c>
      <c r="E13" s="267"/>
      <c r="F13" s="267"/>
      <c r="G13" s="267"/>
      <c r="H13" s="267"/>
      <c r="I13" s="267">
        <v>7</v>
      </c>
      <c r="J13" s="267">
        <v>7</v>
      </c>
      <c r="K13" s="267"/>
      <c r="L13" s="267">
        <v>7</v>
      </c>
      <c r="M13" s="267">
        <v>7</v>
      </c>
      <c r="N13" s="267"/>
      <c r="O13" s="267"/>
      <c r="P13" s="267">
        <v>12</v>
      </c>
      <c r="Q13" s="267">
        <v>12</v>
      </c>
      <c r="R13" s="267"/>
      <c r="S13" s="267"/>
      <c r="T13" s="267"/>
      <c r="U13" s="267"/>
      <c r="V13" s="267">
        <v>30</v>
      </c>
    </row>
    <row r="14" spans="1:22" ht="15">
      <c r="A14" s="268" t="s">
        <v>321</v>
      </c>
      <c r="B14" s="267"/>
      <c r="C14" s="267"/>
      <c r="D14" s="267"/>
      <c r="E14" s="267"/>
      <c r="F14" s="267"/>
      <c r="G14" s="267"/>
      <c r="H14" s="267"/>
      <c r="I14" s="267"/>
      <c r="J14" s="267"/>
      <c r="K14" s="267"/>
      <c r="L14" s="267"/>
      <c r="M14" s="267"/>
      <c r="N14" s="267"/>
      <c r="O14" s="267"/>
      <c r="P14" s="267">
        <v>6</v>
      </c>
      <c r="Q14" s="267">
        <v>6</v>
      </c>
      <c r="R14" s="267"/>
      <c r="S14" s="267"/>
      <c r="T14" s="267"/>
      <c r="U14" s="267"/>
      <c r="V14" s="267">
        <v>6</v>
      </c>
    </row>
    <row r="15" spans="1:22" ht="15">
      <c r="A15" s="268" t="s">
        <v>319</v>
      </c>
      <c r="B15" s="267"/>
      <c r="C15" s="267">
        <v>4</v>
      </c>
      <c r="D15" s="267">
        <v>4</v>
      </c>
      <c r="E15" s="267"/>
      <c r="F15" s="267"/>
      <c r="G15" s="267"/>
      <c r="H15" s="267"/>
      <c r="I15" s="267"/>
      <c r="J15" s="267"/>
      <c r="K15" s="267"/>
      <c r="L15" s="267"/>
      <c r="M15" s="267"/>
      <c r="N15" s="267"/>
      <c r="O15" s="267"/>
      <c r="P15" s="267"/>
      <c r="Q15" s="267"/>
      <c r="R15" s="267"/>
      <c r="S15" s="267"/>
      <c r="T15" s="267"/>
      <c r="U15" s="267"/>
      <c r="V15" s="267">
        <v>4</v>
      </c>
    </row>
    <row r="16" spans="1:22" ht="15">
      <c r="A16" s="268" t="s">
        <v>320</v>
      </c>
      <c r="B16" s="267"/>
      <c r="C16" s="267"/>
      <c r="D16" s="267"/>
      <c r="E16" s="267"/>
      <c r="F16" s="267"/>
      <c r="G16" s="267"/>
      <c r="H16" s="267"/>
      <c r="I16" s="267">
        <v>7</v>
      </c>
      <c r="J16" s="267">
        <v>7</v>
      </c>
      <c r="K16" s="267"/>
      <c r="L16" s="267"/>
      <c r="M16" s="267"/>
      <c r="N16" s="267"/>
      <c r="O16" s="267"/>
      <c r="P16" s="267"/>
      <c r="Q16" s="267"/>
      <c r="R16" s="267"/>
      <c r="S16" s="267"/>
      <c r="T16" s="267"/>
      <c r="U16" s="267"/>
      <c r="V16" s="267">
        <v>7</v>
      </c>
    </row>
    <row r="17" spans="1:22" ht="15">
      <c r="A17" s="268" t="s">
        <v>318</v>
      </c>
      <c r="B17" s="267"/>
      <c r="C17" s="267"/>
      <c r="D17" s="267"/>
      <c r="E17" s="267"/>
      <c r="F17" s="267"/>
      <c r="G17" s="267"/>
      <c r="H17" s="267"/>
      <c r="I17" s="267"/>
      <c r="J17" s="267"/>
      <c r="K17" s="267"/>
      <c r="L17" s="267">
        <v>7</v>
      </c>
      <c r="M17" s="267">
        <v>7</v>
      </c>
      <c r="N17" s="267"/>
      <c r="O17" s="267"/>
      <c r="P17" s="267"/>
      <c r="Q17" s="267"/>
      <c r="R17" s="267"/>
      <c r="S17" s="267"/>
      <c r="T17" s="267"/>
      <c r="U17" s="267"/>
      <c r="V17" s="267">
        <v>7</v>
      </c>
    </row>
    <row r="18" spans="1:22" ht="15">
      <c r="A18" s="268" t="s">
        <v>322</v>
      </c>
      <c r="B18" s="267"/>
      <c r="C18" s="267"/>
      <c r="D18" s="267"/>
      <c r="E18" s="267"/>
      <c r="F18" s="267"/>
      <c r="G18" s="267"/>
      <c r="H18" s="267"/>
      <c r="I18" s="267"/>
      <c r="J18" s="267"/>
      <c r="K18" s="267"/>
      <c r="L18" s="267"/>
      <c r="M18" s="267"/>
      <c r="N18" s="267"/>
      <c r="O18" s="267"/>
      <c r="P18" s="267">
        <v>6</v>
      </c>
      <c r="Q18" s="267">
        <v>6</v>
      </c>
      <c r="R18" s="267"/>
      <c r="S18" s="267"/>
      <c r="T18" s="267"/>
      <c r="U18" s="267"/>
      <c r="V18" s="267">
        <v>6</v>
      </c>
    </row>
    <row r="19" spans="1:22" ht="15">
      <c r="A19" s="268" t="s">
        <v>296</v>
      </c>
      <c r="B19" s="267"/>
      <c r="C19" s="267"/>
      <c r="D19" s="267"/>
      <c r="E19" s="267">
        <v>1</v>
      </c>
      <c r="F19" s="267"/>
      <c r="G19" s="267">
        <v>1</v>
      </c>
      <c r="H19" s="267"/>
      <c r="I19" s="267"/>
      <c r="J19" s="267"/>
      <c r="K19" s="267">
        <v>1</v>
      </c>
      <c r="L19" s="267"/>
      <c r="M19" s="267">
        <v>1</v>
      </c>
      <c r="N19" s="267"/>
      <c r="O19" s="267"/>
      <c r="P19" s="267"/>
      <c r="Q19" s="267"/>
      <c r="R19" s="267"/>
      <c r="S19" s="267"/>
      <c r="T19" s="267"/>
      <c r="U19" s="267"/>
      <c r="V19" s="267">
        <v>2</v>
      </c>
    </row>
    <row r="20" spans="1:22" ht="15">
      <c r="A20" s="268" t="s">
        <v>319</v>
      </c>
      <c r="B20" s="267"/>
      <c r="C20" s="267"/>
      <c r="D20" s="267"/>
      <c r="E20" s="267">
        <v>1</v>
      </c>
      <c r="F20" s="267"/>
      <c r="G20" s="267">
        <v>1</v>
      </c>
      <c r="H20" s="267"/>
      <c r="I20" s="267"/>
      <c r="J20" s="267"/>
      <c r="K20" s="267"/>
      <c r="L20" s="267"/>
      <c r="M20" s="267"/>
      <c r="N20" s="267"/>
      <c r="O20" s="267"/>
      <c r="P20" s="267"/>
      <c r="Q20" s="267"/>
      <c r="R20" s="267"/>
      <c r="S20" s="267"/>
      <c r="T20" s="267"/>
      <c r="U20" s="267"/>
      <c r="V20" s="267">
        <v>1</v>
      </c>
    </row>
    <row r="21" spans="1:22" ht="15">
      <c r="A21" s="268" t="s">
        <v>318</v>
      </c>
      <c r="B21" s="267"/>
      <c r="C21" s="267"/>
      <c r="D21" s="267"/>
      <c r="E21" s="267"/>
      <c r="F21" s="267"/>
      <c r="G21" s="267"/>
      <c r="H21" s="267"/>
      <c r="I21" s="267"/>
      <c r="J21" s="267"/>
      <c r="K21" s="267">
        <v>1</v>
      </c>
      <c r="L21" s="267"/>
      <c r="M21" s="267">
        <v>1</v>
      </c>
      <c r="N21" s="267"/>
      <c r="O21" s="267"/>
      <c r="P21" s="267"/>
      <c r="Q21" s="267"/>
      <c r="R21" s="267"/>
      <c r="S21" s="267"/>
      <c r="T21" s="267"/>
      <c r="U21" s="267"/>
      <c r="V21" s="267">
        <v>1</v>
      </c>
    </row>
    <row r="22" spans="1:22" ht="15">
      <c r="A22" s="268" t="s">
        <v>309</v>
      </c>
      <c r="B22" s="267"/>
      <c r="C22" s="267"/>
      <c r="D22" s="267"/>
      <c r="E22" s="267"/>
      <c r="F22" s="267">
        <v>2</v>
      </c>
      <c r="G22" s="267">
        <v>2</v>
      </c>
      <c r="H22" s="267"/>
      <c r="I22" s="267"/>
      <c r="J22" s="267"/>
      <c r="K22" s="267"/>
      <c r="L22" s="267">
        <v>3</v>
      </c>
      <c r="M22" s="267">
        <v>3</v>
      </c>
      <c r="N22" s="267"/>
      <c r="O22" s="267"/>
      <c r="P22" s="267">
        <v>4</v>
      </c>
      <c r="Q22" s="267">
        <v>4</v>
      </c>
      <c r="R22" s="267"/>
      <c r="S22" s="267"/>
      <c r="T22" s="267">
        <v>10</v>
      </c>
      <c r="U22" s="267">
        <v>10</v>
      </c>
      <c r="V22" s="267">
        <v>19</v>
      </c>
    </row>
    <row r="23" spans="1:22" ht="15">
      <c r="A23" s="268" t="s">
        <v>321</v>
      </c>
      <c r="B23" s="267"/>
      <c r="C23" s="267"/>
      <c r="D23" s="267"/>
      <c r="E23" s="267"/>
      <c r="F23" s="267"/>
      <c r="G23" s="267"/>
      <c r="H23" s="267"/>
      <c r="I23" s="267"/>
      <c r="J23" s="267"/>
      <c r="K23" s="267"/>
      <c r="L23" s="267"/>
      <c r="M23" s="267"/>
      <c r="N23" s="267"/>
      <c r="O23" s="267"/>
      <c r="P23" s="267"/>
      <c r="Q23" s="267"/>
      <c r="R23" s="267"/>
      <c r="S23" s="267"/>
      <c r="T23" s="267">
        <v>7</v>
      </c>
      <c r="U23" s="267">
        <v>7</v>
      </c>
      <c r="V23" s="267">
        <v>7</v>
      </c>
    </row>
    <row r="24" spans="1:22" ht="15">
      <c r="A24" s="268" t="s">
        <v>319</v>
      </c>
      <c r="B24" s="267"/>
      <c r="C24" s="267"/>
      <c r="D24" s="267"/>
      <c r="E24" s="267"/>
      <c r="F24" s="267">
        <v>2</v>
      </c>
      <c r="G24" s="267">
        <v>2</v>
      </c>
      <c r="H24" s="267"/>
      <c r="I24" s="267"/>
      <c r="J24" s="267"/>
      <c r="K24" s="267"/>
      <c r="L24" s="267"/>
      <c r="M24" s="267"/>
      <c r="N24" s="267"/>
      <c r="O24" s="267"/>
      <c r="P24" s="267"/>
      <c r="Q24" s="267"/>
      <c r="R24" s="267"/>
      <c r="S24" s="267"/>
      <c r="T24" s="267"/>
      <c r="U24" s="267"/>
      <c r="V24" s="267">
        <v>2</v>
      </c>
    </row>
    <row r="25" spans="1:22" ht="15">
      <c r="A25" s="268" t="s">
        <v>320</v>
      </c>
      <c r="B25" s="267"/>
      <c r="C25" s="267"/>
      <c r="D25" s="267"/>
      <c r="E25" s="267"/>
      <c r="F25" s="267"/>
      <c r="G25" s="267"/>
      <c r="H25" s="267"/>
      <c r="I25" s="267"/>
      <c r="J25" s="267"/>
      <c r="K25" s="267"/>
      <c r="L25" s="267">
        <v>3</v>
      </c>
      <c r="M25" s="267">
        <v>3</v>
      </c>
      <c r="N25" s="267"/>
      <c r="O25" s="267"/>
      <c r="P25" s="267"/>
      <c r="Q25" s="267"/>
      <c r="R25" s="267"/>
      <c r="S25" s="267"/>
      <c r="T25" s="267"/>
      <c r="U25" s="267"/>
      <c r="V25" s="267">
        <v>3</v>
      </c>
    </row>
    <row r="26" spans="1:22" ht="15">
      <c r="A26" s="268" t="s">
        <v>318</v>
      </c>
      <c r="B26" s="267"/>
      <c r="C26" s="267"/>
      <c r="D26" s="267"/>
      <c r="E26" s="267"/>
      <c r="F26" s="267"/>
      <c r="G26" s="267"/>
      <c r="H26" s="267"/>
      <c r="I26" s="267"/>
      <c r="J26" s="267"/>
      <c r="K26" s="267"/>
      <c r="L26" s="267"/>
      <c r="M26" s="267"/>
      <c r="N26" s="267"/>
      <c r="O26" s="267"/>
      <c r="P26" s="267">
        <v>4</v>
      </c>
      <c r="Q26" s="267">
        <v>4</v>
      </c>
      <c r="R26" s="267"/>
      <c r="S26" s="267"/>
      <c r="T26" s="267"/>
      <c r="U26" s="267"/>
      <c r="V26" s="267">
        <v>4</v>
      </c>
    </row>
    <row r="27" spans="1:22" ht="15">
      <c r="A27" s="268" t="s">
        <v>322</v>
      </c>
      <c r="B27" s="267"/>
      <c r="C27" s="267"/>
      <c r="D27" s="267"/>
      <c r="E27" s="267"/>
      <c r="F27" s="267"/>
      <c r="G27" s="267"/>
      <c r="H27" s="267"/>
      <c r="I27" s="267"/>
      <c r="J27" s="267"/>
      <c r="K27" s="267"/>
      <c r="L27" s="267"/>
      <c r="M27" s="267"/>
      <c r="N27" s="267"/>
      <c r="O27" s="267"/>
      <c r="P27" s="267"/>
      <c r="Q27" s="267"/>
      <c r="R27" s="267"/>
      <c r="S27" s="267"/>
      <c r="T27" s="267">
        <v>3</v>
      </c>
      <c r="U27" s="267">
        <v>3</v>
      </c>
      <c r="V27" s="267">
        <v>3</v>
      </c>
    </row>
    <row r="28" spans="1:22" ht="15">
      <c r="A28" s="268" t="s">
        <v>305</v>
      </c>
      <c r="B28" s="267"/>
      <c r="C28" s="267"/>
      <c r="D28" s="267"/>
      <c r="E28" s="267"/>
      <c r="F28" s="267"/>
      <c r="G28" s="267"/>
      <c r="H28" s="267"/>
      <c r="I28" s="267">
        <v>13</v>
      </c>
      <c r="J28" s="267">
        <v>13</v>
      </c>
      <c r="K28" s="267"/>
      <c r="L28" s="267">
        <v>11</v>
      </c>
      <c r="M28" s="267">
        <v>11</v>
      </c>
      <c r="N28" s="267"/>
      <c r="O28" s="267"/>
      <c r="P28" s="267">
        <v>11</v>
      </c>
      <c r="Q28" s="267">
        <v>11</v>
      </c>
      <c r="R28" s="267"/>
      <c r="S28" s="267"/>
      <c r="T28" s="267">
        <v>22</v>
      </c>
      <c r="U28" s="267">
        <v>22</v>
      </c>
      <c r="V28" s="267">
        <v>57</v>
      </c>
    </row>
    <row r="29" spans="1:22" ht="15">
      <c r="A29" s="268" t="s">
        <v>321</v>
      </c>
      <c r="B29" s="267"/>
      <c r="C29" s="267"/>
      <c r="D29" s="267"/>
      <c r="E29" s="267"/>
      <c r="F29" s="267"/>
      <c r="G29" s="267"/>
      <c r="H29" s="267"/>
      <c r="I29" s="267"/>
      <c r="J29" s="267"/>
      <c r="K29" s="267"/>
      <c r="L29" s="267"/>
      <c r="M29" s="267"/>
      <c r="N29" s="267"/>
      <c r="O29" s="267"/>
      <c r="P29" s="267"/>
      <c r="Q29" s="267"/>
      <c r="R29" s="267"/>
      <c r="S29" s="267"/>
      <c r="T29" s="267">
        <v>11</v>
      </c>
      <c r="U29" s="267">
        <v>11</v>
      </c>
      <c r="V29" s="267">
        <v>11</v>
      </c>
    </row>
    <row r="30" spans="1:22" ht="15">
      <c r="A30" s="268" t="s">
        <v>319</v>
      </c>
      <c r="B30" s="267"/>
      <c r="C30" s="267"/>
      <c r="D30" s="267"/>
      <c r="E30" s="267"/>
      <c r="F30" s="267"/>
      <c r="G30" s="267"/>
      <c r="H30" s="267"/>
      <c r="I30" s="267">
        <v>13</v>
      </c>
      <c r="J30" s="267">
        <v>13</v>
      </c>
      <c r="K30" s="267"/>
      <c r="L30" s="267"/>
      <c r="M30" s="267"/>
      <c r="N30" s="267"/>
      <c r="O30" s="267"/>
      <c r="P30" s="267"/>
      <c r="Q30" s="267"/>
      <c r="R30" s="267"/>
      <c r="S30" s="267"/>
      <c r="T30" s="267"/>
      <c r="U30" s="267"/>
      <c r="V30" s="267">
        <v>13</v>
      </c>
    </row>
    <row r="31" spans="1:22" ht="15">
      <c r="A31" s="268" t="s">
        <v>320</v>
      </c>
      <c r="B31" s="267"/>
      <c r="C31" s="267"/>
      <c r="D31" s="267"/>
      <c r="E31" s="267"/>
      <c r="F31" s="267"/>
      <c r="G31" s="267"/>
      <c r="H31" s="267"/>
      <c r="I31" s="267"/>
      <c r="J31" s="267"/>
      <c r="K31" s="267"/>
      <c r="L31" s="267">
        <v>11</v>
      </c>
      <c r="M31" s="267">
        <v>11</v>
      </c>
      <c r="N31" s="267"/>
      <c r="O31" s="267"/>
      <c r="P31" s="267"/>
      <c r="Q31" s="267"/>
      <c r="R31" s="267"/>
      <c r="S31" s="267"/>
      <c r="T31" s="267"/>
      <c r="U31" s="267"/>
      <c r="V31" s="267">
        <v>11</v>
      </c>
    </row>
    <row r="32" spans="1:22" ht="15">
      <c r="A32" s="268" t="s">
        <v>318</v>
      </c>
      <c r="B32" s="267"/>
      <c r="C32" s="267"/>
      <c r="D32" s="267"/>
      <c r="E32" s="267"/>
      <c r="F32" s="267"/>
      <c r="G32" s="267"/>
      <c r="H32" s="267"/>
      <c r="I32" s="267"/>
      <c r="J32" s="267"/>
      <c r="K32" s="267"/>
      <c r="L32" s="267"/>
      <c r="M32" s="267"/>
      <c r="N32" s="267"/>
      <c r="O32" s="267"/>
      <c r="P32" s="267">
        <v>11</v>
      </c>
      <c r="Q32" s="267">
        <v>11</v>
      </c>
      <c r="R32" s="267"/>
      <c r="S32" s="267"/>
      <c r="T32" s="267"/>
      <c r="U32" s="267"/>
      <c r="V32" s="267">
        <v>11</v>
      </c>
    </row>
    <row r="33" spans="1:22" ht="15">
      <c r="A33" s="268" t="s">
        <v>322</v>
      </c>
      <c r="B33" s="267"/>
      <c r="C33" s="267"/>
      <c r="D33" s="267"/>
      <c r="E33" s="267"/>
      <c r="F33" s="267"/>
      <c r="G33" s="267"/>
      <c r="H33" s="267"/>
      <c r="I33" s="267"/>
      <c r="J33" s="267"/>
      <c r="K33" s="267"/>
      <c r="L33" s="267"/>
      <c r="M33" s="267"/>
      <c r="N33" s="267"/>
      <c r="O33" s="267"/>
      <c r="P33" s="267"/>
      <c r="Q33" s="267"/>
      <c r="R33" s="267"/>
      <c r="S33" s="267"/>
      <c r="T33" s="267">
        <v>11</v>
      </c>
      <c r="U33" s="267">
        <v>11</v>
      </c>
      <c r="V33" s="267">
        <v>11</v>
      </c>
    </row>
    <row r="34" spans="1:22" ht="15">
      <c r="A34" s="268" t="s">
        <v>199</v>
      </c>
      <c r="B34" s="267"/>
      <c r="C34" s="267"/>
      <c r="D34" s="267"/>
      <c r="E34" s="267"/>
      <c r="F34" s="267"/>
      <c r="G34" s="267"/>
      <c r="H34" s="267">
        <v>1</v>
      </c>
      <c r="I34" s="267"/>
      <c r="J34" s="267">
        <v>1</v>
      </c>
      <c r="K34" s="267">
        <v>1</v>
      </c>
      <c r="L34" s="267"/>
      <c r="M34" s="267">
        <v>1</v>
      </c>
      <c r="N34" s="267">
        <v>2</v>
      </c>
      <c r="O34" s="267"/>
      <c r="P34" s="267"/>
      <c r="Q34" s="267">
        <v>2</v>
      </c>
      <c r="R34" s="267">
        <v>3</v>
      </c>
      <c r="S34" s="267"/>
      <c r="T34" s="267"/>
      <c r="U34" s="267">
        <v>3</v>
      </c>
      <c r="V34" s="267">
        <v>7</v>
      </c>
    </row>
    <row r="35" spans="1:22" ht="15">
      <c r="A35" s="268" t="s">
        <v>321</v>
      </c>
      <c r="B35" s="267"/>
      <c r="C35" s="267"/>
      <c r="D35" s="267"/>
      <c r="E35" s="267"/>
      <c r="F35" s="267"/>
      <c r="G35" s="267"/>
      <c r="H35" s="267"/>
      <c r="I35" s="267"/>
      <c r="J35" s="267"/>
      <c r="K35" s="267"/>
      <c r="L35" s="267"/>
      <c r="M35" s="267"/>
      <c r="N35" s="267"/>
      <c r="O35" s="267"/>
      <c r="P35" s="267"/>
      <c r="Q35" s="267"/>
      <c r="R35" s="267">
        <v>3</v>
      </c>
      <c r="S35" s="267"/>
      <c r="T35" s="267"/>
      <c r="U35" s="267">
        <v>3</v>
      </c>
      <c r="V35" s="267">
        <v>3</v>
      </c>
    </row>
    <row r="36" spans="1:22" ht="15">
      <c r="A36" s="268" t="s">
        <v>319</v>
      </c>
      <c r="B36" s="267"/>
      <c r="C36" s="267"/>
      <c r="D36" s="267"/>
      <c r="E36" s="267"/>
      <c r="F36" s="267"/>
      <c r="G36" s="267"/>
      <c r="H36" s="267">
        <v>1</v>
      </c>
      <c r="I36" s="267"/>
      <c r="J36" s="267">
        <v>1</v>
      </c>
      <c r="K36" s="267"/>
      <c r="L36" s="267"/>
      <c r="M36" s="267"/>
      <c r="N36" s="267"/>
      <c r="O36" s="267"/>
      <c r="P36" s="267"/>
      <c r="Q36" s="267"/>
      <c r="R36" s="267"/>
      <c r="S36" s="267"/>
      <c r="T36" s="267"/>
      <c r="U36" s="267"/>
      <c r="V36" s="267">
        <v>1</v>
      </c>
    </row>
    <row r="37" spans="1:22" ht="15">
      <c r="A37" s="268" t="s">
        <v>320</v>
      </c>
      <c r="B37" s="267"/>
      <c r="C37" s="267"/>
      <c r="D37" s="267"/>
      <c r="E37" s="267"/>
      <c r="F37" s="267"/>
      <c r="G37" s="267"/>
      <c r="H37" s="267"/>
      <c r="I37" s="267"/>
      <c r="J37" s="267"/>
      <c r="K37" s="267">
        <v>1</v>
      </c>
      <c r="L37" s="267"/>
      <c r="M37" s="267">
        <v>1</v>
      </c>
      <c r="N37" s="267"/>
      <c r="O37" s="267"/>
      <c r="P37" s="267"/>
      <c r="Q37" s="267"/>
      <c r="R37" s="267"/>
      <c r="S37" s="267"/>
      <c r="T37" s="267"/>
      <c r="U37" s="267"/>
      <c r="V37" s="267">
        <v>1</v>
      </c>
    </row>
    <row r="38" spans="1:22" ht="15">
      <c r="A38" s="268" t="s">
        <v>318</v>
      </c>
      <c r="B38" s="267"/>
      <c r="C38" s="267"/>
      <c r="D38" s="267"/>
      <c r="E38" s="267"/>
      <c r="F38" s="267"/>
      <c r="G38" s="267"/>
      <c r="H38" s="267"/>
      <c r="I38" s="267"/>
      <c r="J38" s="267"/>
      <c r="K38" s="267"/>
      <c r="L38" s="267"/>
      <c r="M38" s="267"/>
      <c r="N38" s="267">
        <v>1</v>
      </c>
      <c r="O38" s="267"/>
      <c r="P38" s="267"/>
      <c r="Q38" s="267">
        <v>1</v>
      </c>
      <c r="R38" s="267"/>
      <c r="S38" s="267"/>
      <c r="T38" s="267"/>
      <c r="U38" s="267"/>
      <c r="V38" s="267">
        <v>1</v>
      </c>
    </row>
    <row r="39" spans="1:22" ht="15">
      <c r="A39" s="268" t="s">
        <v>322</v>
      </c>
      <c r="B39" s="267"/>
      <c r="C39" s="267"/>
      <c r="D39" s="267"/>
      <c r="E39" s="267"/>
      <c r="F39" s="267"/>
      <c r="G39" s="267"/>
      <c r="H39" s="267"/>
      <c r="I39" s="267"/>
      <c r="J39" s="267"/>
      <c r="K39" s="267"/>
      <c r="L39" s="267"/>
      <c r="M39" s="267"/>
      <c r="N39" s="267">
        <v>1</v>
      </c>
      <c r="O39" s="267"/>
      <c r="P39" s="267"/>
      <c r="Q39" s="267">
        <v>1</v>
      </c>
      <c r="R39" s="267"/>
      <c r="S39" s="267"/>
      <c r="T39" s="267"/>
      <c r="U39" s="267"/>
      <c r="V39" s="267">
        <v>1</v>
      </c>
    </row>
    <row r="40" spans="1:22" ht="15">
      <c r="A40" s="268" t="s">
        <v>200</v>
      </c>
      <c r="B40" s="267"/>
      <c r="C40" s="267"/>
      <c r="D40" s="267"/>
      <c r="E40" s="267"/>
      <c r="F40" s="267"/>
      <c r="G40" s="267"/>
      <c r="H40" s="267"/>
      <c r="I40" s="267">
        <v>6</v>
      </c>
      <c r="J40" s="267">
        <v>6</v>
      </c>
      <c r="K40" s="267"/>
      <c r="L40" s="267">
        <v>5</v>
      </c>
      <c r="M40" s="267">
        <v>5</v>
      </c>
      <c r="N40" s="267"/>
      <c r="O40" s="267"/>
      <c r="P40" s="267">
        <v>7</v>
      </c>
      <c r="Q40" s="267">
        <v>7</v>
      </c>
      <c r="R40" s="267"/>
      <c r="S40" s="267"/>
      <c r="T40" s="267">
        <v>6</v>
      </c>
      <c r="U40" s="267">
        <v>6</v>
      </c>
      <c r="V40" s="267">
        <v>24</v>
      </c>
    </row>
    <row r="41" spans="1:22" ht="15">
      <c r="A41" s="268" t="s">
        <v>319</v>
      </c>
      <c r="B41" s="267"/>
      <c r="C41" s="267"/>
      <c r="D41" s="267"/>
      <c r="E41" s="267"/>
      <c r="F41" s="267"/>
      <c r="G41" s="267"/>
      <c r="H41" s="267"/>
      <c r="I41" s="267">
        <v>6</v>
      </c>
      <c r="J41" s="267">
        <v>6</v>
      </c>
      <c r="K41" s="267"/>
      <c r="L41" s="267"/>
      <c r="M41" s="267"/>
      <c r="N41" s="267"/>
      <c r="O41" s="267"/>
      <c r="P41" s="267"/>
      <c r="Q41" s="267"/>
      <c r="R41" s="267"/>
      <c r="S41" s="267"/>
      <c r="T41" s="267"/>
      <c r="U41" s="267"/>
      <c r="V41" s="267">
        <v>6</v>
      </c>
    </row>
    <row r="42" spans="1:22" ht="15">
      <c r="A42" s="268" t="s">
        <v>320</v>
      </c>
      <c r="B42" s="267"/>
      <c r="C42" s="267"/>
      <c r="D42" s="267"/>
      <c r="E42" s="267"/>
      <c r="F42" s="267"/>
      <c r="G42" s="267"/>
      <c r="H42" s="267"/>
      <c r="I42" s="267"/>
      <c r="J42" s="267"/>
      <c r="K42" s="267"/>
      <c r="L42" s="267">
        <v>5</v>
      </c>
      <c r="M42" s="267">
        <v>5</v>
      </c>
      <c r="N42" s="267"/>
      <c r="O42" s="267"/>
      <c r="P42" s="267"/>
      <c r="Q42" s="267"/>
      <c r="R42" s="267"/>
      <c r="S42" s="267"/>
      <c r="T42" s="267"/>
      <c r="U42" s="267"/>
      <c r="V42" s="267">
        <v>5</v>
      </c>
    </row>
    <row r="43" spans="1:22" ht="15">
      <c r="A43" s="268" t="s">
        <v>318</v>
      </c>
      <c r="B43" s="267"/>
      <c r="C43" s="267"/>
      <c r="D43" s="267"/>
      <c r="E43" s="267"/>
      <c r="F43" s="267"/>
      <c r="G43" s="267"/>
      <c r="H43" s="267"/>
      <c r="I43" s="267"/>
      <c r="J43" s="267"/>
      <c r="K43" s="267"/>
      <c r="L43" s="267"/>
      <c r="M43" s="267"/>
      <c r="N43" s="267"/>
      <c r="O43" s="267"/>
      <c r="P43" s="267">
        <v>7</v>
      </c>
      <c r="Q43" s="267">
        <v>7</v>
      </c>
      <c r="R43" s="267"/>
      <c r="S43" s="267"/>
      <c r="T43" s="267"/>
      <c r="U43" s="267"/>
      <c r="V43" s="267">
        <v>7</v>
      </c>
    </row>
    <row r="44" spans="1:22" ht="15">
      <c r="A44" s="268" t="s">
        <v>322</v>
      </c>
      <c r="B44" s="267"/>
      <c r="C44" s="267"/>
      <c r="D44" s="267"/>
      <c r="E44" s="267"/>
      <c r="F44" s="267"/>
      <c r="G44" s="267"/>
      <c r="H44" s="267"/>
      <c r="I44" s="267"/>
      <c r="J44" s="267"/>
      <c r="K44" s="267"/>
      <c r="L44" s="267"/>
      <c r="M44" s="267"/>
      <c r="N44" s="267"/>
      <c r="O44" s="267"/>
      <c r="P44" s="267"/>
      <c r="Q44" s="267"/>
      <c r="R44" s="267"/>
      <c r="S44" s="267"/>
      <c r="T44" s="267">
        <v>6</v>
      </c>
      <c r="U44" s="267">
        <v>6</v>
      </c>
      <c r="V44" s="267">
        <v>6</v>
      </c>
    </row>
    <row r="45" spans="1:22" ht="15">
      <c r="A45" s="268" t="s">
        <v>202</v>
      </c>
      <c r="B45" s="267"/>
      <c r="C45" s="267"/>
      <c r="D45" s="267"/>
      <c r="E45" s="267"/>
      <c r="F45" s="267"/>
      <c r="G45" s="267"/>
      <c r="H45" s="267"/>
      <c r="I45" s="267"/>
      <c r="J45" s="267"/>
      <c r="K45" s="267">
        <v>1</v>
      </c>
      <c r="L45" s="267"/>
      <c r="M45" s="267">
        <v>1</v>
      </c>
      <c r="N45" s="267">
        <v>1</v>
      </c>
      <c r="O45" s="267"/>
      <c r="P45" s="267"/>
      <c r="Q45" s="267">
        <v>1</v>
      </c>
      <c r="R45" s="267">
        <v>2</v>
      </c>
      <c r="S45" s="267"/>
      <c r="T45" s="267"/>
      <c r="U45" s="267">
        <v>2</v>
      </c>
      <c r="V45" s="267">
        <v>4</v>
      </c>
    </row>
    <row r="46" spans="1:22" ht="15">
      <c r="A46" s="268" t="s">
        <v>319</v>
      </c>
      <c r="B46" s="267"/>
      <c r="C46" s="267"/>
      <c r="D46" s="267"/>
      <c r="E46" s="267"/>
      <c r="F46" s="267"/>
      <c r="G46" s="267"/>
      <c r="H46" s="267"/>
      <c r="I46" s="267"/>
      <c r="J46" s="267"/>
      <c r="K46" s="267">
        <v>1</v>
      </c>
      <c r="L46" s="267"/>
      <c r="M46" s="267">
        <v>1</v>
      </c>
      <c r="N46" s="267"/>
      <c r="O46" s="267"/>
      <c r="P46" s="267"/>
      <c r="Q46" s="267"/>
      <c r="R46" s="267"/>
      <c r="S46" s="267"/>
      <c r="T46" s="267"/>
      <c r="U46" s="267"/>
      <c r="V46" s="267">
        <v>1</v>
      </c>
    </row>
    <row r="47" spans="1:22" ht="15">
      <c r="A47" s="268" t="s">
        <v>320</v>
      </c>
      <c r="B47" s="267"/>
      <c r="C47" s="267"/>
      <c r="D47" s="267"/>
      <c r="E47" s="267"/>
      <c r="F47" s="267"/>
      <c r="G47" s="267"/>
      <c r="H47" s="267"/>
      <c r="I47" s="267"/>
      <c r="J47" s="267"/>
      <c r="K47" s="267"/>
      <c r="L47" s="267"/>
      <c r="M47" s="267"/>
      <c r="N47" s="267">
        <v>1</v>
      </c>
      <c r="O47" s="267"/>
      <c r="P47" s="267"/>
      <c r="Q47" s="267">
        <v>1</v>
      </c>
      <c r="R47" s="267"/>
      <c r="S47" s="267"/>
      <c r="T47" s="267"/>
      <c r="U47" s="267"/>
      <c r="V47" s="267">
        <v>1</v>
      </c>
    </row>
    <row r="48" spans="1:22" ht="15">
      <c r="A48" s="268" t="s">
        <v>318</v>
      </c>
      <c r="B48" s="267"/>
      <c r="C48" s="267"/>
      <c r="D48" s="267"/>
      <c r="E48" s="267"/>
      <c r="F48" s="267"/>
      <c r="G48" s="267"/>
      <c r="H48" s="267"/>
      <c r="I48" s="267"/>
      <c r="J48" s="267"/>
      <c r="K48" s="267"/>
      <c r="L48" s="267"/>
      <c r="M48" s="267"/>
      <c r="N48" s="267"/>
      <c r="O48" s="267"/>
      <c r="P48" s="267"/>
      <c r="Q48" s="267"/>
      <c r="R48" s="267">
        <v>1</v>
      </c>
      <c r="S48" s="267"/>
      <c r="T48" s="267"/>
      <c r="U48" s="267">
        <v>1</v>
      </c>
      <c r="V48" s="267">
        <v>1</v>
      </c>
    </row>
    <row r="49" spans="1:22" ht="15">
      <c r="A49" s="268" t="s">
        <v>322</v>
      </c>
      <c r="B49" s="267"/>
      <c r="C49" s="267"/>
      <c r="D49" s="267"/>
      <c r="E49" s="267"/>
      <c r="F49" s="267"/>
      <c r="G49" s="267"/>
      <c r="H49" s="267"/>
      <c r="I49" s="267"/>
      <c r="J49" s="267"/>
      <c r="K49" s="267"/>
      <c r="L49" s="267"/>
      <c r="M49" s="267"/>
      <c r="N49" s="267"/>
      <c r="O49" s="267"/>
      <c r="P49" s="267"/>
      <c r="Q49" s="267"/>
      <c r="R49" s="267">
        <v>1</v>
      </c>
      <c r="S49" s="267"/>
      <c r="T49" s="267"/>
      <c r="U49" s="267">
        <v>1</v>
      </c>
      <c r="V49" s="267">
        <v>1</v>
      </c>
    </row>
    <row r="50" spans="1:22" ht="15">
      <c r="A50" s="268" t="s">
        <v>810</v>
      </c>
      <c r="B50" s="267"/>
      <c r="C50" s="267"/>
      <c r="D50" s="267"/>
      <c r="E50" s="267"/>
      <c r="F50" s="267"/>
      <c r="G50" s="267"/>
      <c r="H50" s="267"/>
      <c r="I50" s="267"/>
      <c r="J50" s="267"/>
      <c r="K50" s="267"/>
      <c r="L50" s="267">
        <v>2</v>
      </c>
      <c r="M50" s="267">
        <v>2</v>
      </c>
      <c r="N50" s="267"/>
      <c r="O50" s="267"/>
      <c r="P50" s="267">
        <v>2</v>
      </c>
      <c r="Q50" s="267">
        <v>2</v>
      </c>
      <c r="R50" s="267"/>
      <c r="S50" s="267"/>
      <c r="T50" s="267">
        <v>2</v>
      </c>
      <c r="U50" s="267">
        <v>2</v>
      </c>
      <c r="V50" s="267">
        <v>6</v>
      </c>
    </row>
    <row r="51" spans="1:22" ht="15">
      <c r="A51" s="268" t="s">
        <v>319</v>
      </c>
      <c r="B51" s="267"/>
      <c r="C51" s="267"/>
      <c r="D51" s="267"/>
      <c r="E51" s="267"/>
      <c r="F51" s="267"/>
      <c r="G51" s="267"/>
      <c r="H51" s="267"/>
      <c r="I51" s="267"/>
      <c r="J51" s="267"/>
      <c r="K51" s="267"/>
      <c r="L51" s="267">
        <v>2</v>
      </c>
      <c r="M51" s="267">
        <v>2</v>
      </c>
      <c r="N51" s="267"/>
      <c r="O51" s="267"/>
      <c r="P51" s="267"/>
      <c r="Q51" s="267"/>
      <c r="R51" s="267"/>
      <c r="S51" s="267"/>
      <c r="T51" s="267"/>
      <c r="U51" s="267"/>
      <c r="V51" s="267">
        <v>2</v>
      </c>
    </row>
    <row r="52" spans="1:22" ht="15">
      <c r="A52" s="268" t="s">
        <v>320</v>
      </c>
      <c r="B52" s="267"/>
      <c r="C52" s="267"/>
      <c r="D52" s="267"/>
      <c r="E52" s="267"/>
      <c r="F52" s="267"/>
      <c r="G52" s="267"/>
      <c r="H52" s="267"/>
      <c r="I52" s="267"/>
      <c r="J52" s="267"/>
      <c r="K52" s="267"/>
      <c r="L52" s="267"/>
      <c r="M52" s="267"/>
      <c r="N52" s="267"/>
      <c r="O52" s="267"/>
      <c r="P52" s="267">
        <v>2</v>
      </c>
      <c r="Q52" s="267">
        <v>2</v>
      </c>
      <c r="R52" s="267"/>
      <c r="S52" s="267"/>
      <c r="T52" s="267"/>
      <c r="U52" s="267"/>
      <c r="V52" s="267">
        <v>2</v>
      </c>
    </row>
    <row r="53" spans="1:22" ht="15">
      <c r="A53" s="268" t="s">
        <v>318</v>
      </c>
      <c r="B53" s="267"/>
      <c r="C53" s="267"/>
      <c r="D53" s="267"/>
      <c r="E53" s="267"/>
      <c r="F53" s="267"/>
      <c r="G53" s="267"/>
      <c r="H53" s="267"/>
      <c r="I53" s="267"/>
      <c r="J53" s="267"/>
      <c r="K53" s="267"/>
      <c r="L53" s="267"/>
      <c r="M53" s="267"/>
      <c r="N53" s="267"/>
      <c r="O53" s="267"/>
      <c r="P53" s="267"/>
      <c r="Q53" s="267"/>
      <c r="R53" s="267"/>
      <c r="S53" s="267"/>
      <c r="T53" s="267">
        <v>2</v>
      </c>
      <c r="U53" s="267">
        <v>2</v>
      </c>
      <c r="V53" s="267">
        <v>2</v>
      </c>
    </row>
    <row r="54" spans="1:22" ht="15">
      <c r="A54" s="268" t="s">
        <v>201</v>
      </c>
      <c r="B54" s="267"/>
      <c r="C54" s="267"/>
      <c r="D54" s="267"/>
      <c r="E54" s="267"/>
      <c r="F54" s="267"/>
      <c r="G54" s="267"/>
      <c r="H54" s="267"/>
      <c r="I54" s="267">
        <v>11</v>
      </c>
      <c r="J54" s="267">
        <v>11</v>
      </c>
      <c r="K54" s="267"/>
      <c r="L54" s="267"/>
      <c r="M54" s="267"/>
      <c r="N54" s="267"/>
      <c r="O54" s="267"/>
      <c r="P54" s="267">
        <v>12</v>
      </c>
      <c r="Q54" s="267">
        <v>12</v>
      </c>
      <c r="R54" s="267"/>
      <c r="S54" s="267"/>
      <c r="T54" s="267">
        <v>14</v>
      </c>
      <c r="U54" s="267">
        <v>14</v>
      </c>
      <c r="V54" s="267">
        <v>37</v>
      </c>
    </row>
    <row r="55" spans="1:22" ht="15">
      <c r="A55" s="268" t="s">
        <v>319</v>
      </c>
      <c r="B55" s="267"/>
      <c r="C55" s="267"/>
      <c r="D55" s="267"/>
      <c r="E55" s="267"/>
      <c r="F55" s="267"/>
      <c r="G55" s="267"/>
      <c r="H55" s="267"/>
      <c r="I55" s="267">
        <v>11</v>
      </c>
      <c r="J55" s="267">
        <v>11</v>
      </c>
      <c r="K55" s="267"/>
      <c r="L55" s="267"/>
      <c r="M55" s="267"/>
      <c r="N55" s="267"/>
      <c r="O55" s="267"/>
      <c r="P55" s="267"/>
      <c r="Q55" s="267"/>
      <c r="R55" s="267"/>
      <c r="S55" s="267"/>
      <c r="T55" s="267"/>
      <c r="U55" s="267"/>
      <c r="V55" s="267">
        <v>11</v>
      </c>
    </row>
    <row r="56" spans="1:22" ht="15">
      <c r="A56" s="268" t="s">
        <v>320</v>
      </c>
      <c r="B56" s="267"/>
      <c r="C56" s="267"/>
      <c r="D56" s="267"/>
      <c r="E56" s="267"/>
      <c r="F56" s="267"/>
      <c r="G56" s="267"/>
      <c r="H56" s="267"/>
      <c r="I56" s="267"/>
      <c r="J56" s="267"/>
      <c r="K56" s="267"/>
      <c r="L56" s="267"/>
      <c r="M56" s="267"/>
      <c r="N56" s="267"/>
      <c r="O56" s="267"/>
      <c r="P56" s="267">
        <v>12</v>
      </c>
      <c r="Q56" s="267">
        <v>12</v>
      </c>
      <c r="R56" s="267"/>
      <c r="S56" s="267"/>
      <c r="T56" s="267"/>
      <c r="U56" s="267"/>
      <c r="V56" s="267">
        <v>12</v>
      </c>
    </row>
    <row r="57" spans="1:22" ht="15">
      <c r="A57" s="268" t="s">
        <v>318</v>
      </c>
      <c r="B57" s="267"/>
      <c r="C57" s="267"/>
      <c r="D57" s="267"/>
      <c r="E57" s="267"/>
      <c r="F57" s="267"/>
      <c r="G57" s="267"/>
      <c r="H57" s="267"/>
      <c r="I57" s="267"/>
      <c r="J57" s="267"/>
      <c r="K57" s="267"/>
      <c r="L57" s="267"/>
      <c r="M57" s="267"/>
      <c r="N57" s="267"/>
      <c r="O57" s="267"/>
      <c r="P57" s="267"/>
      <c r="Q57" s="267"/>
      <c r="R57" s="267"/>
      <c r="S57" s="267"/>
      <c r="T57" s="267">
        <v>14</v>
      </c>
      <c r="U57" s="267">
        <v>14</v>
      </c>
      <c r="V57" s="267">
        <v>14</v>
      </c>
    </row>
    <row r="58" spans="1:22" ht="15">
      <c r="A58" s="268" t="s">
        <v>203</v>
      </c>
      <c r="B58" s="267"/>
      <c r="C58" s="267"/>
      <c r="D58" s="267"/>
      <c r="E58" s="267"/>
      <c r="F58" s="267"/>
      <c r="G58" s="267"/>
      <c r="H58" s="267"/>
      <c r="I58" s="267"/>
      <c r="J58" s="267"/>
      <c r="K58" s="267"/>
      <c r="L58" s="267">
        <v>8</v>
      </c>
      <c r="M58" s="267">
        <v>8</v>
      </c>
      <c r="N58" s="267"/>
      <c r="O58" s="267"/>
      <c r="P58" s="267">
        <v>11</v>
      </c>
      <c r="Q58" s="267">
        <v>11</v>
      </c>
      <c r="R58" s="267"/>
      <c r="S58" s="267"/>
      <c r="T58" s="267">
        <v>7</v>
      </c>
      <c r="U58" s="267">
        <v>7</v>
      </c>
      <c r="V58" s="267">
        <v>26</v>
      </c>
    </row>
    <row r="59" spans="1:22" ht="15">
      <c r="A59" s="268" t="s">
        <v>319</v>
      </c>
      <c r="B59" s="267"/>
      <c r="C59" s="267"/>
      <c r="D59" s="267"/>
      <c r="E59" s="267"/>
      <c r="F59" s="267"/>
      <c r="G59" s="267"/>
      <c r="H59" s="267"/>
      <c r="I59" s="267"/>
      <c r="J59" s="267"/>
      <c r="K59" s="267"/>
      <c r="L59" s="267">
        <v>8</v>
      </c>
      <c r="M59" s="267">
        <v>8</v>
      </c>
      <c r="N59" s="267"/>
      <c r="O59" s="267"/>
      <c r="P59" s="267"/>
      <c r="Q59" s="267"/>
      <c r="R59" s="267"/>
      <c r="S59" s="267"/>
      <c r="T59" s="267"/>
      <c r="U59" s="267"/>
      <c r="V59" s="267">
        <v>8</v>
      </c>
    </row>
    <row r="60" spans="1:22" ht="15">
      <c r="A60" s="268" t="s">
        <v>320</v>
      </c>
      <c r="B60" s="267"/>
      <c r="C60" s="267"/>
      <c r="D60" s="267"/>
      <c r="E60" s="267"/>
      <c r="F60" s="267"/>
      <c r="G60" s="267"/>
      <c r="H60" s="267"/>
      <c r="I60" s="267"/>
      <c r="J60" s="267"/>
      <c r="K60" s="267"/>
      <c r="L60" s="267"/>
      <c r="M60" s="267"/>
      <c r="N60" s="267"/>
      <c r="O60" s="267"/>
      <c r="P60" s="267">
        <v>11</v>
      </c>
      <c r="Q60" s="267">
        <v>11</v>
      </c>
      <c r="R60" s="267"/>
      <c r="S60" s="267"/>
      <c r="T60" s="267"/>
      <c r="U60" s="267"/>
      <c r="V60" s="267">
        <v>11</v>
      </c>
    </row>
    <row r="61" spans="1:22" ht="15">
      <c r="A61" s="268" t="s">
        <v>318</v>
      </c>
      <c r="B61" s="267"/>
      <c r="C61" s="267"/>
      <c r="D61" s="267"/>
      <c r="E61" s="267"/>
      <c r="F61" s="267"/>
      <c r="G61" s="267"/>
      <c r="H61" s="267"/>
      <c r="I61" s="267"/>
      <c r="J61" s="267"/>
      <c r="K61" s="267"/>
      <c r="L61" s="267"/>
      <c r="M61" s="267"/>
      <c r="N61" s="267"/>
      <c r="O61" s="267"/>
      <c r="P61" s="267"/>
      <c r="Q61" s="267"/>
      <c r="R61" s="267"/>
      <c r="S61" s="267"/>
      <c r="T61" s="267">
        <v>7</v>
      </c>
      <c r="U61" s="267">
        <v>7</v>
      </c>
      <c r="V61" s="267">
        <v>7</v>
      </c>
    </row>
    <row r="62" spans="1:22" ht="15">
      <c r="A62" s="268" t="s">
        <v>204</v>
      </c>
      <c r="B62" s="267"/>
      <c r="C62" s="267"/>
      <c r="D62" s="267"/>
      <c r="E62" s="267"/>
      <c r="F62" s="267"/>
      <c r="G62" s="267"/>
      <c r="H62" s="267"/>
      <c r="I62" s="267"/>
      <c r="J62" s="267"/>
      <c r="K62" s="267"/>
      <c r="L62" s="267">
        <v>8</v>
      </c>
      <c r="M62" s="267">
        <v>8</v>
      </c>
      <c r="N62" s="267"/>
      <c r="O62" s="267"/>
      <c r="P62" s="267">
        <v>10</v>
      </c>
      <c r="Q62" s="267">
        <v>10</v>
      </c>
      <c r="R62" s="267"/>
      <c r="S62" s="267"/>
      <c r="T62" s="267">
        <v>8</v>
      </c>
      <c r="U62" s="267">
        <v>8</v>
      </c>
      <c r="V62" s="267">
        <v>26</v>
      </c>
    </row>
    <row r="63" spans="1:22" ht="15">
      <c r="A63" s="268" t="s">
        <v>319</v>
      </c>
      <c r="B63" s="267"/>
      <c r="C63" s="267"/>
      <c r="D63" s="267"/>
      <c r="E63" s="267"/>
      <c r="F63" s="267"/>
      <c r="G63" s="267"/>
      <c r="H63" s="267"/>
      <c r="I63" s="267"/>
      <c r="J63" s="267"/>
      <c r="K63" s="267"/>
      <c r="L63" s="267">
        <v>8</v>
      </c>
      <c r="M63" s="267">
        <v>8</v>
      </c>
      <c r="N63" s="267"/>
      <c r="O63" s="267"/>
      <c r="P63" s="267"/>
      <c r="Q63" s="267"/>
      <c r="R63" s="267"/>
      <c r="S63" s="267"/>
      <c r="T63" s="267"/>
      <c r="U63" s="267"/>
      <c r="V63" s="267">
        <v>8</v>
      </c>
    </row>
    <row r="64" spans="1:22" ht="15">
      <c r="A64" s="268" t="s">
        <v>320</v>
      </c>
      <c r="B64" s="267"/>
      <c r="C64" s="267"/>
      <c r="D64" s="267"/>
      <c r="E64" s="267"/>
      <c r="F64" s="267"/>
      <c r="G64" s="267"/>
      <c r="H64" s="267"/>
      <c r="I64" s="267"/>
      <c r="J64" s="267"/>
      <c r="K64" s="267"/>
      <c r="L64" s="267"/>
      <c r="M64" s="267"/>
      <c r="N64" s="267"/>
      <c r="O64" s="267"/>
      <c r="P64" s="267">
        <v>10</v>
      </c>
      <c r="Q64" s="267">
        <v>10</v>
      </c>
      <c r="R64" s="267"/>
      <c r="S64" s="267"/>
      <c r="T64" s="267"/>
      <c r="U64" s="267"/>
      <c r="V64" s="267">
        <v>10</v>
      </c>
    </row>
    <row r="65" spans="1:22" ht="15">
      <c r="A65" s="268" t="s">
        <v>318</v>
      </c>
      <c r="B65" s="267"/>
      <c r="C65" s="267"/>
      <c r="D65" s="267"/>
      <c r="E65" s="267"/>
      <c r="F65" s="267"/>
      <c r="G65" s="267"/>
      <c r="H65" s="267"/>
      <c r="I65" s="267"/>
      <c r="J65" s="267"/>
      <c r="K65" s="267"/>
      <c r="L65" s="267"/>
      <c r="M65" s="267"/>
      <c r="N65" s="267"/>
      <c r="O65" s="267"/>
      <c r="P65" s="267"/>
      <c r="Q65" s="267"/>
      <c r="R65" s="267"/>
      <c r="S65" s="267"/>
      <c r="T65" s="267">
        <v>8</v>
      </c>
      <c r="U65" s="267">
        <v>8</v>
      </c>
      <c r="V65" s="267">
        <v>8</v>
      </c>
    </row>
    <row r="66" spans="1:22" ht="15">
      <c r="A66" s="268" t="s">
        <v>811</v>
      </c>
      <c r="B66" s="267"/>
      <c r="C66" s="267"/>
      <c r="D66" s="267"/>
      <c r="E66" s="267"/>
      <c r="F66" s="267"/>
      <c r="G66" s="267"/>
      <c r="H66" s="267"/>
      <c r="I66" s="267"/>
      <c r="J66" s="267"/>
      <c r="K66" s="267"/>
      <c r="L66" s="267">
        <v>3</v>
      </c>
      <c r="M66" s="267">
        <v>3</v>
      </c>
      <c r="N66" s="267"/>
      <c r="O66" s="267"/>
      <c r="P66" s="267"/>
      <c r="Q66" s="267"/>
      <c r="R66" s="267"/>
      <c r="S66" s="267"/>
      <c r="T66" s="267">
        <v>3</v>
      </c>
      <c r="U66" s="267">
        <v>3</v>
      </c>
      <c r="V66" s="267">
        <v>6</v>
      </c>
    </row>
    <row r="67" spans="1:22" ht="15">
      <c r="A67" s="268" t="s">
        <v>319</v>
      </c>
      <c r="B67" s="267"/>
      <c r="C67" s="267"/>
      <c r="D67" s="267"/>
      <c r="E67" s="267"/>
      <c r="F67" s="267"/>
      <c r="G67" s="267"/>
      <c r="H67" s="267"/>
      <c r="I67" s="267"/>
      <c r="J67" s="267"/>
      <c r="K67" s="267"/>
      <c r="L67" s="267">
        <v>3</v>
      </c>
      <c r="M67" s="267">
        <v>3</v>
      </c>
      <c r="N67" s="267"/>
      <c r="O67" s="267"/>
      <c r="P67" s="267"/>
      <c r="Q67" s="267"/>
      <c r="R67" s="267"/>
      <c r="S67" s="267"/>
      <c r="T67" s="267"/>
      <c r="U67" s="267"/>
      <c r="V67" s="267">
        <v>3</v>
      </c>
    </row>
    <row r="68" spans="1:22" ht="15">
      <c r="A68" s="268" t="s">
        <v>318</v>
      </c>
      <c r="B68" s="267"/>
      <c r="C68" s="267"/>
      <c r="D68" s="267"/>
      <c r="E68" s="267"/>
      <c r="F68" s="267"/>
      <c r="G68" s="267"/>
      <c r="H68" s="267"/>
      <c r="I68" s="267"/>
      <c r="J68" s="267"/>
      <c r="K68" s="267"/>
      <c r="L68" s="267"/>
      <c r="M68" s="267"/>
      <c r="N68" s="267"/>
      <c r="O68" s="267"/>
      <c r="P68" s="267"/>
      <c r="Q68" s="267"/>
      <c r="R68" s="267"/>
      <c r="S68" s="267"/>
      <c r="T68" s="267">
        <v>3</v>
      </c>
      <c r="U68" s="267">
        <v>3</v>
      </c>
      <c r="V68" s="267">
        <v>3</v>
      </c>
    </row>
    <row r="69" spans="1:22" ht="15">
      <c r="A69" s="268" t="s">
        <v>812</v>
      </c>
      <c r="B69" s="267"/>
      <c r="C69" s="267"/>
      <c r="D69" s="267"/>
      <c r="E69" s="267"/>
      <c r="F69" s="267"/>
      <c r="G69" s="267"/>
      <c r="H69" s="267"/>
      <c r="I69" s="267"/>
      <c r="J69" s="267"/>
      <c r="K69" s="267"/>
      <c r="L69" s="267"/>
      <c r="M69" s="267"/>
      <c r="N69" s="267"/>
      <c r="O69" s="267"/>
      <c r="P69" s="267">
        <v>7</v>
      </c>
      <c r="Q69" s="267">
        <v>7</v>
      </c>
      <c r="R69" s="267"/>
      <c r="S69" s="267"/>
      <c r="T69" s="267">
        <v>8</v>
      </c>
      <c r="U69" s="267">
        <v>8</v>
      </c>
      <c r="V69" s="267">
        <v>15</v>
      </c>
    </row>
    <row r="70" spans="1:22" ht="15">
      <c r="A70" s="268" t="s">
        <v>319</v>
      </c>
      <c r="B70" s="267"/>
      <c r="C70" s="267"/>
      <c r="D70" s="267"/>
      <c r="E70" s="267"/>
      <c r="F70" s="267"/>
      <c r="G70" s="267"/>
      <c r="H70" s="267"/>
      <c r="I70" s="267"/>
      <c r="J70" s="267"/>
      <c r="K70" s="267"/>
      <c r="L70" s="267"/>
      <c r="M70" s="267"/>
      <c r="N70" s="267"/>
      <c r="O70" s="267"/>
      <c r="P70" s="267">
        <v>7</v>
      </c>
      <c r="Q70" s="267">
        <v>7</v>
      </c>
      <c r="R70" s="267"/>
      <c r="S70" s="267"/>
      <c r="T70" s="267"/>
      <c r="U70" s="267"/>
      <c r="V70" s="267">
        <v>7</v>
      </c>
    </row>
    <row r="71" spans="1:22" ht="15">
      <c r="A71" s="268" t="s">
        <v>320</v>
      </c>
      <c r="B71" s="267"/>
      <c r="C71" s="267"/>
      <c r="D71" s="267"/>
      <c r="E71" s="267"/>
      <c r="F71" s="267"/>
      <c r="G71" s="267"/>
      <c r="H71" s="267"/>
      <c r="I71" s="267"/>
      <c r="J71" s="267"/>
      <c r="K71" s="267"/>
      <c r="L71" s="267"/>
      <c r="M71" s="267"/>
      <c r="N71" s="267"/>
      <c r="O71" s="267"/>
      <c r="P71" s="267"/>
      <c r="Q71" s="267"/>
      <c r="R71" s="267"/>
      <c r="S71" s="267"/>
      <c r="T71" s="267">
        <v>8</v>
      </c>
      <c r="U71" s="267">
        <v>8</v>
      </c>
      <c r="V71" s="267">
        <v>8</v>
      </c>
    </row>
    <row r="72" spans="1:22" ht="15">
      <c r="A72" s="268" t="s">
        <v>813</v>
      </c>
      <c r="B72" s="267"/>
      <c r="C72" s="267"/>
      <c r="D72" s="267"/>
      <c r="E72" s="267"/>
      <c r="F72" s="267"/>
      <c r="G72" s="267"/>
      <c r="H72" s="267"/>
      <c r="I72" s="267"/>
      <c r="J72" s="267"/>
      <c r="K72" s="267"/>
      <c r="L72" s="267"/>
      <c r="M72" s="267"/>
      <c r="N72" s="267"/>
      <c r="O72" s="267"/>
      <c r="P72" s="267"/>
      <c r="Q72" s="267"/>
      <c r="R72" s="267"/>
      <c r="S72" s="267"/>
      <c r="T72" s="267">
        <v>4</v>
      </c>
      <c r="U72" s="267">
        <v>4</v>
      </c>
      <c r="V72" s="267">
        <v>4</v>
      </c>
    </row>
    <row r="73" spans="1:22" ht="15">
      <c r="A73" s="268" t="s">
        <v>320</v>
      </c>
      <c r="B73" s="267"/>
      <c r="C73" s="267"/>
      <c r="D73" s="267"/>
      <c r="E73" s="267"/>
      <c r="F73" s="267"/>
      <c r="G73" s="267"/>
      <c r="H73" s="267"/>
      <c r="I73" s="267"/>
      <c r="J73" s="267"/>
      <c r="K73" s="267"/>
      <c r="L73" s="267"/>
      <c r="M73" s="267"/>
      <c r="N73" s="267"/>
      <c r="O73" s="267"/>
      <c r="P73" s="267"/>
      <c r="Q73" s="267"/>
      <c r="R73" s="267"/>
      <c r="S73" s="267"/>
      <c r="T73" s="267">
        <v>4</v>
      </c>
      <c r="U73" s="267">
        <v>4</v>
      </c>
      <c r="V73" s="267">
        <v>4</v>
      </c>
    </row>
    <row r="74" spans="1:22" ht="15">
      <c r="A74" s="268" t="s">
        <v>814</v>
      </c>
      <c r="B74" s="267"/>
      <c r="C74" s="267"/>
      <c r="D74" s="267"/>
      <c r="E74" s="267"/>
      <c r="F74" s="267"/>
      <c r="G74" s="267"/>
      <c r="H74" s="267"/>
      <c r="I74" s="267"/>
      <c r="J74" s="267"/>
      <c r="K74" s="267"/>
      <c r="L74" s="267"/>
      <c r="M74" s="267"/>
      <c r="N74" s="267"/>
      <c r="O74" s="267"/>
      <c r="P74" s="267"/>
      <c r="Q74" s="267"/>
      <c r="R74" s="267"/>
      <c r="S74" s="267"/>
      <c r="T74" s="267">
        <v>1</v>
      </c>
      <c r="U74" s="267">
        <v>1</v>
      </c>
      <c r="V74" s="267">
        <v>1</v>
      </c>
    </row>
    <row r="75" spans="1:22" ht="15">
      <c r="A75" s="268" t="s">
        <v>320</v>
      </c>
      <c r="B75" s="267"/>
      <c r="C75" s="267"/>
      <c r="D75" s="267"/>
      <c r="E75" s="267"/>
      <c r="F75" s="267"/>
      <c r="G75" s="267"/>
      <c r="H75" s="267"/>
      <c r="I75" s="267"/>
      <c r="J75" s="267"/>
      <c r="K75" s="267"/>
      <c r="L75" s="267"/>
      <c r="M75" s="267"/>
      <c r="N75" s="267"/>
      <c r="O75" s="267"/>
      <c r="P75" s="267"/>
      <c r="Q75" s="267"/>
      <c r="R75" s="267"/>
      <c r="S75" s="267"/>
      <c r="T75" s="267">
        <v>1</v>
      </c>
      <c r="U75" s="267">
        <v>1</v>
      </c>
      <c r="V75" s="267">
        <v>1</v>
      </c>
    </row>
    <row r="76" spans="1:22" ht="15">
      <c r="A76" s="268" t="s">
        <v>815</v>
      </c>
      <c r="B76" s="267"/>
      <c r="C76" s="267"/>
      <c r="D76" s="267"/>
      <c r="E76" s="267"/>
      <c r="F76" s="267"/>
      <c r="G76" s="267"/>
      <c r="H76" s="267"/>
      <c r="I76" s="267"/>
      <c r="J76" s="267"/>
      <c r="K76" s="267"/>
      <c r="L76" s="267"/>
      <c r="M76" s="267"/>
      <c r="N76" s="267"/>
      <c r="O76" s="267"/>
      <c r="P76" s="267">
        <v>10</v>
      </c>
      <c r="Q76" s="267">
        <v>10</v>
      </c>
      <c r="R76" s="267"/>
      <c r="S76" s="267"/>
      <c r="T76" s="267"/>
      <c r="U76" s="267"/>
      <c r="V76" s="267">
        <v>10</v>
      </c>
    </row>
    <row r="77" spans="1:22" ht="15">
      <c r="A77" s="268" t="s">
        <v>319</v>
      </c>
      <c r="B77" s="267"/>
      <c r="C77" s="267"/>
      <c r="D77" s="267"/>
      <c r="E77" s="267"/>
      <c r="F77" s="267"/>
      <c r="G77" s="267"/>
      <c r="H77" s="267"/>
      <c r="I77" s="267"/>
      <c r="J77" s="267"/>
      <c r="K77" s="267"/>
      <c r="L77" s="267"/>
      <c r="M77" s="267"/>
      <c r="N77" s="267"/>
      <c r="O77" s="267"/>
      <c r="P77" s="267">
        <v>10</v>
      </c>
      <c r="Q77" s="267">
        <v>10</v>
      </c>
      <c r="R77" s="267"/>
      <c r="S77" s="267"/>
      <c r="T77" s="267"/>
      <c r="U77" s="267"/>
      <c r="V77" s="267">
        <v>10</v>
      </c>
    </row>
    <row r="78" spans="1:22" ht="15">
      <c r="A78" s="268" t="s">
        <v>816</v>
      </c>
      <c r="B78" s="267"/>
      <c r="C78" s="267"/>
      <c r="D78" s="267"/>
      <c r="E78" s="267"/>
      <c r="F78" s="267"/>
      <c r="G78" s="267"/>
      <c r="H78" s="267"/>
      <c r="I78" s="267"/>
      <c r="J78" s="267"/>
      <c r="K78" s="267"/>
      <c r="L78" s="267"/>
      <c r="M78" s="267"/>
      <c r="N78" s="267"/>
      <c r="O78" s="267"/>
      <c r="P78" s="267"/>
      <c r="Q78" s="267"/>
      <c r="R78" s="267"/>
      <c r="S78" s="267"/>
      <c r="T78" s="267">
        <v>3</v>
      </c>
      <c r="U78" s="267">
        <v>3</v>
      </c>
      <c r="V78" s="267">
        <v>3</v>
      </c>
    </row>
    <row r="79" spans="1:22" ht="15">
      <c r="A79" s="268" t="s">
        <v>319</v>
      </c>
      <c r="B79" s="267"/>
      <c r="C79" s="267"/>
      <c r="D79" s="267"/>
      <c r="E79" s="267"/>
      <c r="F79" s="267"/>
      <c r="G79" s="267"/>
      <c r="H79" s="267"/>
      <c r="I79" s="267"/>
      <c r="J79" s="267"/>
      <c r="K79" s="267"/>
      <c r="L79" s="267"/>
      <c r="M79" s="267"/>
      <c r="N79" s="267"/>
      <c r="O79" s="267"/>
      <c r="P79" s="267"/>
      <c r="Q79" s="267"/>
      <c r="R79" s="267"/>
      <c r="S79" s="267"/>
      <c r="T79" s="267">
        <v>3</v>
      </c>
      <c r="U79" s="267">
        <v>3</v>
      </c>
      <c r="V79" s="267">
        <v>3</v>
      </c>
    </row>
    <row r="80" spans="1:22" ht="15">
      <c r="A80" s="268" t="s">
        <v>817</v>
      </c>
      <c r="B80" s="267"/>
      <c r="C80" s="267"/>
      <c r="D80" s="267"/>
      <c r="E80" s="267"/>
      <c r="F80" s="267"/>
      <c r="G80" s="267"/>
      <c r="H80" s="267"/>
      <c r="I80" s="267"/>
      <c r="J80" s="267"/>
      <c r="K80" s="267"/>
      <c r="L80" s="267"/>
      <c r="M80" s="267"/>
      <c r="N80" s="267"/>
      <c r="O80" s="267"/>
      <c r="P80" s="267"/>
      <c r="Q80" s="267"/>
      <c r="R80" s="267"/>
      <c r="S80" s="267"/>
      <c r="T80" s="267">
        <v>2</v>
      </c>
      <c r="U80" s="267">
        <v>2</v>
      </c>
      <c r="V80" s="267">
        <v>2</v>
      </c>
    </row>
    <row r="81" spans="1:22" ht="15">
      <c r="A81" s="268" t="s">
        <v>319</v>
      </c>
      <c r="B81" s="267"/>
      <c r="C81" s="267"/>
      <c r="D81" s="267"/>
      <c r="E81" s="267"/>
      <c r="F81" s="267"/>
      <c r="G81" s="267"/>
      <c r="H81" s="267"/>
      <c r="I81" s="267"/>
      <c r="J81" s="267"/>
      <c r="K81" s="267"/>
      <c r="L81" s="267"/>
      <c r="M81" s="267"/>
      <c r="N81" s="267"/>
      <c r="O81" s="267"/>
      <c r="P81" s="267"/>
      <c r="Q81" s="267"/>
      <c r="R81" s="267"/>
      <c r="S81" s="267"/>
      <c r="T81" s="267">
        <v>2</v>
      </c>
      <c r="U81" s="267">
        <v>2</v>
      </c>
      <c r="V81" s="267">
        <v>2</v>
      </c>
    </row>
    <row r="82" spans="1:22" ht="15">
      <c r="A82" s="268" t="s">
        <v>818</v>
      </c>
      <c r="B82" s="267"/>
      <c r="C82" s="267"/>
      <c r="D82" s="267"/>
      <c r="E82" s="267"/>
      <c r="F82" s="267"/>
      <c r="G82" s="267"/>
      <c r="H82" s="267"/>
      <c r="I82" s="267"/>
      <c r="J82" s="267"/>
      <c r="K82" s="267"/>
      <c r="L82" s="267"/>
      <c r="M82" s="267"/>
      <c r="N82" s="267"/>
      <c r="O82" s="267"/>
      <c r="P82" s="267"/>
      <c r="Q82" s="267"/>
      <c r="R82" s="267">
        <v>2</v>
      </c>
      <c r="S82" s="267"/>
      <c r="T82" s="267"/>
      <c r="U82" s="267">
        <v>2</v>
      </c>
      <c r="V82" s="267">
        <v>2</v>
      </c>
    </row>
    <row r="83" spans="1:22" ht="15">
      <c r="A83" s="268" t="s">
        <v>319</v>
      </c>
      <c r="B83" s="267"/>
      <c r="C83" s="267"/>
      <c r="D83" s="267"/>
      <c r="E83" s="267"/>
      <c r="F83" s="267"/>
      <c r="G83" s="267"/>
      <c r="H83" s="267"/>
      <c r="I83" s="267"/>
      <c r="J83" s="267"/>
      <c r="K83" s="267"/>
      <c r="L83" s="267"/>
      <c r="M83" s="267"/>
      <c r="N83" s="267"/>
      <c r="O83" s="267"/>
      <c r="P83" s="267"/>
      <c r="Q83" s="267"/>
      <c r="R83" s="267">
        <v>2</v>
      </c>
      <c r="S83" s="267"/>
      <c r="T83" s="267"/>
      <c r="U83" s="267">
        <v>2</v>
      </c>
      <c r="V83" s="267">
        <v>2</v>
      </c>
    </row>
    <row r="84" spans="1:22" ht="15">
      <c r="A84" s="268" t="s">
        <v>146</v>
      </c>
      <c r="B84" s="267"/>
      <c r="C84" s="267">
        <v>3</v>
      </c>
      <c r="D84" s="267">
        <v>3</v>
      </c>
      <c r="E84" s="267"/>
      <c r="F84" s="267"/>
      <c r="G84" s="267"/>
      <c r="H84" s="267"/>
      <c r="I84" s="267"/>
      <c r="J84" s="267"/>
      <c r="K84" s="267"/>
      <c r="L84" s="267"/>
      <c r="M84" s="267"/>
      <c r="N84" s="267"/>
      <c r="O84" s="267"/>
      <c r="P84" s="267"/>
      <c r="Q84" s="267"/>
      <c r="R84" s="267"/>
      <c r="S84" s="267"/>
      <c r="T84" s="267"/>
      <c r="U84" s="267"/>
      <c r="V84" s="267">
        <v>3</v>
      </c>
    </row>
    <row r="85" spans="1:22" ht="15">
      <c r="A85" s="268" t="s">
        <v>321</v>
      </c>
      <c r="B85" s="267"/>
      <c r="C85" s="267">
        <v>3</v>
      </c>
      <c r="D85" s="267">
        <v>3</v>
      </c>
      <c r="E85" s="267"/>
      <c r="F85" s="267"/>
      <c r="G85" s="267"/>
      <c r="H85" s="267"/>
      <c r="I85" s="267"/>
      <c r="J85" s="267"/>
      <c r="K85" s="267"/>
      <c r="L85" s="267"/>
      <c r="M85" s="267"/>
      <c r="N85" s="267"/>
      <c r="O85" s="267"/>
      <c r="P85" s="267"/>
      <c r="Q85" s="267"/>
      <c r="R85" s="267"/>
      <c r="S85" s="267"/>
      <c r="T85" s="267"/>
      <c r="U85" s="267"/>
      <c r="V85" s="267">
        <v>3</v>
      </c>
    </row>
    <row r="86" spans="1:22" ht="15">
      <c r="A86" s="268" t="s">
        <v>147</v>
      </c>
      <c r="B86" s="267"/>
      <c r="C86" s="267">
        <v>4</v>
      </c>
      <c r="D86" s="267">
        <v>4</v>
      </c>
      <c r="E86" s="267"/>
      <c r="F86" s="267">
        <v>4</v>
      </c>
      <c r="G86" s="267">
        <v>4</v>
      </c>
      <c r="H86" s="267"/>
      <c r="I86" s="267"/>
      <c r="J86" s="267"/>
      <c r="K86" s="267"/>
      <c r="L86" s="267"/>
      <c r="M86" s="267"/>
      <c r="N86" s="267"/>
      <c r="O86" s="267"/>
      <c r="P86" s="267"/>
      <c r="Q86" s="267"/>
      <c r="R86" s="267"/>
      <c r="S86" s="267"/>
      <c r="T86" s="267"/>
      <c r="U86" s="267"/>
      <c r="V86" s="267">
        <v>8</v>
      </c>
    </row>
    <row r="87" spans="1:22" ht="15">
      <c r="A87" s="268" t="s">
        <v>321</v>
      </c>
      <c r="B87" s="267"/>
      <c r="C87" s="267"/>
      <c r="D87" s="267"/>
      <c r="E87" s="267"/>
      <c r="F87" s="267">
        <v>4</v>
      </c>
      <c r="G87" s="267">
        <v>4</v>
      </c>
      <c r="H87" s="267"/>
      <c r="I87" s="267"/>
      <c r="J87" s="267"/>
      <c r="K87" s="267"/>
      <c r="L87" s="267"/>
      <c r="M87" s="267"/>
      <c r="N87" s="267"/>
      <c r="O87" s="267"/>
      <c r="P87" s="267"/>
      <c r="Q87" s="267"/>
      <c r="R87" s="267"/>
      <c r="S87" s="267"/>
      <c r="T87" s="267"/>
      <c r="U87" s="267"/>
      <c r="V87" s="267">
        <v>4</v>
      </c>
    </row>
    <row r="88" spans="1:22" ht="15">
      <c r="A88" s="268" t="s">
        <v>322</v>
      </c>
      <c r="B88" s="267"/>
      <c r="C88" s="267">
        <v>4</v>
      </c>
      <c r="D88" s="267">
        <v>4</v>
      </c>
      <c r="E88" s="267"/>
      <c r="F88" s="267"/>
      <c r="G88" s="267"/>
      <c r="H88" s="267"/>
      <c r="I88" s="267"/>
      <c r="J88" s="267"/>
      <c r="K88" s="267"/>
      <c r="L88" s="267"/>
      <c r="M88" s="267"/>
      <c r="N88" s="267"/>
      <c r="O88" s="267"/>
      <c r="P88" s="267"/>
      <c r="Q88" s="267"/>
      <c r="R88" s="267"/>
      <c r="S88" s="267"/>
      <c r="T88" s="267"/>
      <c r="U88" s="267"/>
      <c r="V88" s="267">
        <v>4</v>
      </c>
    </row>
    <row r="89" spans="1:22" ht="15">
      <c r="A89" s="268" t="s">
        <v>148</v>
      </c>
      <c r="B89" s="267"/>
      <c r="C89" s="267">
        <v>1</v>
      </c>
      <c r="D89" s="267">
        <v>1</v>
      </c>
      <c r="E89" s="267"/>
      <c r="F89" s="267">
        <v>1</v>
      </c>
      <c r="G89" s="267">
        <v>1</v>
      </c>
      <c r="H89" s="267"/>
      <c r="I89" s="267"/>
      <c r="J89" s="267"/>
      <c r="K89" s="267"/>
      <c r="L89" s="267"/>
      <c r="M89" s="267"/>
      <c r="N89" s="267"/>
      <c r="O89" s="267"/>
      <c r="P89" s="267"/>
      <c r="Q89" s="267"/>
      <c r="R89" s="267"/>
      <c r="S89" s="267"/>
      <c r="T89" s="267"/>
      <c r="U89" s="267"/>
      <c r="V89" s="267">
        <v>2</v>
      </c>
    </row>
    <row r="90" spans="1:22" ht="15">
      <c r="A90" s="268" t="s">
        <v>321</v>
      </c>
      <c r="B90" s="267"/>
      <c r="C90" s="267"/>
      <c r="D90" s="267"/>
      <c r="E90" s="267"/>
      <c r="F90" s="267">
        <v>1</v>
      </c>
      <c r="G90" s="267">
        <v>1</v>
      </c>
      <c r="H90" s="267"/>
      <c r="I90" s="267"/>
      <c r="J90" s="267"/>
      <c r="K90" s="267"/>
      <c r="L90" s="267"/>
      <c r="M90" s="267"/>
      <c r="N90" s="267"/>
      <c r="O90" s="267"/>
      <c r="P90" s="267"/>
      <c r="Q90" s="267"/>
      <c r="R90" s="267"/>
      <c r="S90" s="267"/>
      <c r="T90" s="267"/>
      <c r="U90" s="267"/>
      <c r="V90" s="267">
        <v>1</v>
      </c>
    </row>
    <row r="91" spans="1:22" ht="15">
      <c r="A91" s="268" t="s">
        <v>322</v>
      </c>
      <c r="B91" s="267"/>
      <c r="C91" s="267">
        <v>1</v>
      </c>
      <c r="D91" s="267">
        <v>1</v>
      </c>
      <c r="E91" s="267"/>
      <c r="F91" s="267"/>
      <c r="G91" s="267"/>
      <c r="H91" s="267"/>
      <c r="I91" s="267"/>
      <c r="J91" s="267"/>
      <c r="K91" s="267"/>
      <c r="L91" s="267"/>
      <c r="M91" s="267"/>
      <c r="N91" s="267"/>
      <c r="O91" s="267"/>
      <c r="P91" s="267"/>
      <c r="Q91" s="267"/>
      <c r="R91" s="267"/>
      <c r="S91" s="267"/>
      <c r="T91" s="267"/>
      <c r="U91" s="267"/>
      <c r="V91" s="267">
        <v>1</v>
      </c>
    </row>
    <row r="92" spans="1:22" ht="15">
      <c r="A92" s="268" t="s">
        <v>150</v>
      </c>
      <c r="B92" s="267"/>
      <c r="C92" s="267"/>
      <c r="D92" s="267"/>
      <c r="E92" s="267"/>
      <c r="F92" s="267">
        <v>1</v>
      </c>
      <c r="G92" s="267">
        <v>1</v>
      </c>
      <c r="H92" s="267"/>
      <c r="I92" s="267"/>
      <c r="J92" s="267"/>
      <c r="K92" s="267"/>
      <c r="L92" s="267"/>
      <c r="M92" s="267"/>
      <c r="N92" s="267"/>
      <c r="O92" s="267"/>
      <c r="P92" s="267"/>
      <c r="Q92" s="267"/>
      <c r="R92" s="267"/>
      <c r="S92" s="267"/>
      <c r="T92" s="267"/>
      <c r="U92" s="267"/>
      <c r="V92" s="267">
        <v>1</v>
      </c>
    </row>
    <row r="93" spans="1:22" ht="15">
      <c r="A93" s="268" t="s">
        <v>321</v>
      </c>
      <c r="B93" s="267"/>
      <c r="C93" s="267"/>
      <c r="D93" s="267"/>
      <c r="E93" s="267"/>
      <c r="F93" s="267">
        <v>1</v>
      </c>
      <c r="G93" s="267">
        <v>1</v>
      </c>
      <c r="H93" s="267"/>
      <c r="I93" s="267"/>
      <c r="J93" s="267"/>
      <c r="K93" s="267"/>
      <c r="L93" s="267"/>
      <c r="M93" s="267"/>
      <c r="N93" s="267"/>
      <c r="O93" s="267"/>
      <c r="P93" s="267"/>
      <c r="Q93" s="267"/>
      <c r="R93" s="267"/>
      <c r="S93" s="267"/>
      <c r="T93" s="267"/>
      <c r="U93" s="267"/>
      <c r="V93" s="267">
        <v>1</v>
      </c>
    </row>
    <row r="94" spans="1:22" ht="15">
      <c r="A94" s="268" t="s">
        <v>152</v>
      </c>
      <c r="B94" s="267"/>
      <c r="C94" s="267"/>
      <c r="D94" s="267"/>
      <c r="E94" s="267">
        <v>1</v>
      </c>
      <c r="F94" s="267"/>
      <c r="G94" s="267">
        <v>1</v>
      </c>
      <c r="H94" s="267"/>
      <c r="I94" s="267"/>
      <c r="J94" s="267"/>
      <c r="K94" s="267"/>
      <c r="L94" s="267"/>
      <c r="M94" s="267"/>
      <c r="N94" s="267"/>
      <c r="O94" s="267"/>
      <c r="P94" s="267"/>
      <c r="Q94" s="267"/>
      <c r="R94" s="267"/>
      <c r="S94" s="267"/>
      <c r="T94" s="267"/>
      <c r="U94" s="267"/>
      <c r="V94" s="267">
        <v>1</v>
      </c>
    </row>
    <row r="95" spans="1:22" ht="15">
      <c r="A95" s="268" t="s">
        <v>321</v>
      </c>
      <c r="B95" s="267"/>
      <c r="C95" s="267"/>
      <c r="D95" s="267"/>
      <c r="E95" s="267">
        <v>1</v>
      </c>
      <c r="F95" s="267"/>
      <c r="G95" s="267">
        <v>1</v>
      </c>
      <c r="H95" s="267"/>
      <c r="I95" s="267"/>
      <c r="J95" s="267"/>
      <c r="K95" s="267"/>
      <c r="L95" s="267"/>
      <c r="M95" s="267"/>
      <c r="N95" s="267"/>
      <c r="O95" s="267"/>
      <c r="P95" s="267"/>
      <c r="Q95" s="267"/>
      <c r="R95" s="267"/>
      <c r="S95" s="267"/>
      <c r="T95" s="267"/>
      <c r="U95" s="267"/>
      <c r="V95" s="267">
        <v>1</v>
      </c>
    </row>
    <row r="96" spans="1:22" ht="15">
      <c r="A96" s="268" t="s">
        <v>153</v>
      </c>
      <c r="B96" s="267"/>
      <c r="C96" s="267"/>
      <c r="D96" s="267"/>
      <c r="E96" s="267"/>
      <c r="F96" s="267">
        <v>1</v>
      </c>
      <c r="G96" s="267">
        <v>1</v>
      </c>
      <c r="H96" s="267"/>
      <c r="I96" s="267">
        <v>1</v>
      </c>
      <c r="J96" s="267">
        <v>1</v>
      </c>
      <c r="K96" s="267"/>
      <c r="L96" s="267"/>
      <c r="M96" s="267"/>
      <c r="N96" s="267"/>
      <c r="O96" s="267"/>
      <c r="P96" s="267"/>
      <c r="Q96" s="267"/>
      <c r="R96" s="267"/>
      <c r="S96" s="267"/>
      <c r="T96" s="267"/>
      <c r="U96" s="267"/>
      <c r="V96" s="267">
        <v>2</v>
      </c>
    </row>
    <row r="97" spans="1:22" ht="15">
      <c r="A97" s="268" t="s">
        <v>321</v>
      </c>
      <c r="B97" s="267"/>
      <c r="C97" s="267"/>
      <c r="D97" s="267"/>
      <c r="E97" s="267"/>
      <c r="F97" s="267"/>
      <c r="G97" s="267"/>
      <c r="H97" s="267"/>
      <c r="I97" s="267">
        <v>1</v>
      </c>
      <c r="J97" s="267">
        <v>1</v>
      </c>
      <c r="K97" s="267"/>
      <c r="L97" s="267"/>
      <c r="M97" s="267"/>
      <c r="N97" s="267"/>
      <c r="O97" s="267"/>
      <c r="P97" s="267"/>
      <c r="Q97" s="267"/>
      <c r="R97" s="267"/>
      <c r="S97" s="267"/>
      <c r="T97" s="267"/>
      <c r="U97" s="267"/>
      <c r="V97" s="267">
        <v>1</v>
      </c>
    </row>
    <row r="98" spans="1:22" ht="15">
      <c r="A98" s="268" t="s">
        <v>322</v>
      </c>
      <c r="B98" s="267"/>
      <c r="C98" s="267"/>
      <c r="D98" s="267"/>
      <c r="E98" s="267"/>
      <c r="F98" s="267">
        <v>1</v>
      </c>
      <c r="G98" s="267">
        <v>1</v>
      </c>
      <c r="H98" s="267"/>
      <c r="I98" s="267"/>
      <c r="J98" s="267"/>
      <c r="K98" s="267"/>
      <c r="L98" s="267"/>
      <c r="M98" s="267"/>
      <c r="N98" s="267"/>
      <c r="O98" s="267"/>
      <c r="P98" s="267"/>
      <c r="Q98" s="267"/>
      <c r="R98" s="267"/>
      <c r="S98" s="267"/>
      <c r="T98" s="267"/>
      <c r="U98" s="267"/>
      <c r="V98" s="267">
        <v>1</v>
      </c>
    </row>
    <row r="99" spans="1:22" ht="15">
      <c r="A99" s="268" t="s">
        <v>149</v>
      </c>
      <c r="B99" s="267"/>
      <c r="C99" s="267"/>
      <c r="D99" s="267"/>
      <c r="E99" s="267"/>
      <c r="F99" s="267">
        <v>2</v>
      </c>
      <c r="G99" s="267">
        <v>2</v>
      </c>
      <c r="H99" s="267"/>
      <c r="I99" s="267"/>
      <c r="J99" s="267"/>
      <c r="K99" s="267"/>
      <c r="L99" s="267"/>
      <c r="M99" s="267"/>
      <c r="N99" s="267"/>
      <c r="O99" s="267"/>
      <c r="P99" s="267"/>
      <c r="Q99" s="267"/>
      <c r="R99" s="267"/>
      <c r="S99" s="267"/>
      <c r="T99" s="267"/>
      <c r="U99" s="267"/>
      <c r="V99" s="267">
        <v>2</v>
      </c>
    </row>
    <row r="100" spans="1:22" ht="15">
      <c r="A100" s="268" t="s">
        <v>321</v>
      </c>
      <c r="B100" s="267"/>
      <c r="C100" s="267"/>
      <c r="D100" s="267"/>
      <c r="E100" s="267"/>
      <c r="F100" s="267">
        <v>2</v>
      </c>
      <c r="G100" s="267">
        <v>2</v>
      </c>
      <c r="H100" s="267"/>
      <c r="I100" s="267"/>
      <c r="J100" s="267"/>
      <c r="K100" s="267"/>
      <c r="L100" s="267"/>
      <c r="M100" s="267"/>
      <c r="N100" s="267"/>
      <c r="O100" s="267"/>
      <c r="P100" s="267"/>
      <c r="Q100" s="267"/>
      <c r="R100" s="267"/>
      <c r="S100" s="267"/>
      <c r="T100" s="267"/>
      <c r="U100" s="267"/>
      <c r="V100" s="267">
        <v>2</v>
      </c>
    </row>
    <row r="101" spans="1:22" ht="15">
      <c r="A101" s="268" t="s">
        <v>176</v>
      </c>
      <c r="B101" s="267"/>
      <c r="C101" s="267"/>
      <c r="D101" s="267"/>
      <c r="E101" s="267"/>
      <c r="F101" s="267">
        <v>6</v>
      </c>
      <c r="G101" s="267">
        <v>6</v>
      </c>
      <c r="H101" s="267"/>
      <c r="I101" s="267">
        <v>6</v>
      </c>
      <c r="J101" s="267">
        <v>6</v>
      </c>
      <c r="K101" s="267"/>
      <c r="L101" s="267">
        <v>6</v>
      </c>
      <c r="M101" s="267">
        <v>6</v>
      </c>
      <c r="N101" s="267"/>
      <c r="O101" s="267"/>
      <c r="P101" s="267"/>
      <c r="Q101" s="267"/>
      <c r="R101" s="267"/>
      <c r="S101" s="267"/>
      <c r="T101" s="267"/>
      <c r="U101" s="267"/>
      <c r="V101" s="267">
        <v>18</v>
      </c>
    </row>
    <row r="102" spans="1:22" ht="15">
      <c r="A102" s="268" t="s">
        <v>321</v>
      </c>
      <c r="B102" s="267"/>
      <c r="C102" s="267"/>
      <c r="D102" s="267"/>
      <c r="E102" s="267"/>
      <c r="F102" s="267"/>
      <c r="G102" s="267"/>
      <c r="H102" s="267"/>
      <c r="I102" s="267"/>
      <c r="J102" s="267"/>
      <c r="K102" s="267"/>
      <c r="L102" s="267">
        <v>6</v>
      </c>
      <c r="M102" s="267">
        <v>6</v>
      </c>
      <c r="N102" s="267"/>
      <c r="O102" s="267"/>
      <c r="P102" s="267"/>
      <c r="Q102" s="267"/>
      <c r="R102" s="267"/>
      <c r="S102" s="267"/>
      <c r="T102" s="267"/>
      <c r="U102" s="267"/>
      <c r="V102" s="267">
        <v>6</v>
      </c>
    </row>
    <row r="103" spans="1:22" ht="15">
      <c r="A103" s="268" t="s">
        <v>318</v>
      </c>
      <c r="B103" s="267"/>
      <c r="C103" s="267"/>
      <c r="D103" s="267"/>
      <c r="E103" s="267"/>
      <c r="F103" s="267">
        <v>6</v>
      </c>
      <c r="G103" s="267">
        <v>6</v>
      </c>
      <c r="H103" s="267"/>
      <c r="I103" s="267"/>
      <c r="J103" s="267"/>
      <c r="K103" s="267"/>
      <c r="L103" s="267"/>
      <c r="M103" s="267"/>
      <c r="N103" s="267"/>
      <c r="O103" s="267"/>
      <c r="P103" s="267"/>
      <c r="Q103" s="267"/>
      <c r="R103" s="267"/>
      <c r="S103" s="267"/>
      <c r="T103" s="267"/>
      <c r="U103" s="267"/>
      <c r="V103" s="267">
        <v>6</v>
      </c>
    </row>
    <row r="104" spans="1:22" ht="15">
      <c r="A104" s="268" t="s">
        <v>322</v>
      </c>
      <c r="B104" s="267"/>
      <c r="C104" s="267"/>
      <c r="D104" s="267"/>
      <c r="E104" s="267"/>
      <c r="F104" s="267"/>
      <c r="G104" s="267"/>
      <c r="H104" s="267"/>
      <c r="I104" s="267">
        <v>6</v>
      </c>
      <c r="J104" s="267">
        <v>6</v>
      </c>
      <c r="K104" s="267"/>
      <c r="L104" s="267"/>
      <c r="M104" s="267"/>
      <c r="N104" s="267"/>
      <c r="O104" s="267"/>
      <c r="P104" s="267"/>
      <c r="Q104" s="267"/>
      <c r="R104" s="267"/>
      <c r="S104" s="267"/>
      <c r="T104" s="267"/>
      <c r="U104" s="267"/>
      <c r="V104" s="267">
        <v>6</v>
      </c>
    </row>
    <row r="105" spans="1:22" ht="15">
      <c r="A105" s="268" t="s">
        <v>178</v>
      </c>
      <c r="B105" s="267"/>
      <c r="C105" s="267">
        <v>6</v>
      </c>
      <c r="D105" s="267">
        <v>6</v>
      </c>
      <c r="E105" s="267"/>
      <c r="F105" s="267">
        <v>7</v>
      </c>
      <c r="G105" s="267">
        <v>7</v>
      </c>
      <c r="H105" s="267"/>
      <c r="I105" s="267">
        <v>7</v>
      </c>
      <c r="J105" s="267">
        <v>7</v>
      </c>
      <c r="K105" s="267"/>
      <c r="L105" s="267">
        <v>7</v>
      </c>
      <c r="M105" s="267">
        <v>7</v>
      </c>
      <c r="N105" s="267"/>
      <c r="O105" s="267"/>
      <c r="P105" s="267"/>
      <c r="Q105" s="267"/>
      <c r="R105" s="267"/>
      <c r="S105" s="267"/>
      <c r="T105" s="267"/>
      <c r="U105" s="267"/>
      <c r="V105" s="267">
        <v>27</v>
      </c>
    </row>
    <row r="106" spans="1:22" ht="15">
      <c r="A106" s="268" t="s">
        <v>321</v>
      </c>
      <c r="B106" s="267"/>
      <c r="C106" s="267"/>
      <c r="D106" s="267"/>
      <c r="E106" s="267"/>
      <c r="F106" s="267"/>
      <c r="G106" s="267"/>
      <c r="H106" s="267"/>
      <c r="I106" s="267"/>
      <c r="J106" s="267"/>
      <c r="K106" s="267"/>
      <c r="L106" s="267">
        <v>7</v>
      </c>
      <c r="M106" s="267">
        <v>7</v>
      </c>
      <c r="N106" s="267"/>
      <c r="O106" s="267"/>
      <c r="P106" s="267"/>
      <c r="Q106" s="267"/>
      <c r="R106" s="267"/>
      <c r="S106" s="267"/>
      <c r="T106" s="267"/>
      <c r="U106" s="267"/>
      <c r="V106" s="267">
        <v>7</v>
      </c>
    </row>
    <row r="107" spans="1:22" ht="15">
      <c r="A107" s="268" t="s">
        <v>320</v>
      </c>
      <c r="B107" s="267"/>
      <c r="C107" s="267">
        <v>6</v>
      </c>
      <c r="D107" s="267">
        <v>6</v>
      </c>
      <c r="E107" s="267"/>
      <c r="F107" s="267"/>
      <c r="G107" s="267"/>
      <c r="H107" s="267"/>
      <c r="I107" s="267"/>
      <c r="J107" s="267"/>
      <c r="K107" s="267"/>
      <c r="L107" s="267"/>
      <c r="M107" s="267"/>
      <c r="N107" s="267"/>
      <c r="O107" s="267"/>
      <c r="P107" s="267"/>
      <c r="Q107" s="267"/>
      <c r="R107" s="267"/>
      <c r="S107" s="267"/>
      <c r="T107" s="267"/>
      <c r="U107" s="267"/>
      <c r="V107" s="267">
        <v>6</v>
      </c>
    </row>
    <row r="108" spans="1:22" ht="15">
      <c r="A108" s="268" t="s">
        <v>318</v>
      </c>
      <c r="B108" s="267"/>
      <c r="C108" s="267"/>
      <c r="D108" s="267"/>
      <c r="E108" s="267"/>
      <c r="F108" s="267">
        <v>7</v>
      </c>
      <c r="G108" s="267">
        <v>7</v>
      </c>
      <c r="H108" s="267"/>
      <c r="I108" s="267"/>
      <c r="J108" s="267"/>
      <c r="K108" s="267"/>
      <c r="L108" s="267"/>
      <c r="M108" s="267"/>
      <c r="N108" s="267"/>
      <c r="O108" s="267"/>
      <c r="P108" s="267"/>
      <c r="Q108" s="267"/>
      <c r="R108" s="267"/>
      <c r="S108" s="267"/>
      <c r="T108" s="267"/>
      <c r="U108" s="267"/>
      <c r="V108" s="267">
        <v>7</v>
      </c>
    </row>
    <row r="109" spans="1:22" ht="15">
      <c r="A109" s="268" t="s">
        <v>322</v>
      </c>
      <c r="B109" s="267"/>
      <c r="C109" s="267"/>
      <c r="D109" s="267"/>
      <c r="E109" s="267"/>
      <c r="F109" s="267"/>
      <c r="G109" s="267"/>
      <c r="H109" s="267"/>
      <c r="I109" s="267">
        <v>7</v>
      </c>
      <c r="J109" s="267">
        <v>7</v>
      </c>
      <c r="K109" s="267"/>
      <c r="L109" s="267"/>
      <c r="M109" s="267"/>
      <c r="N109" s="267"/>
      <c r="O109" s="267"/>
      <c r="P109" s="267"/>
      <c r="Q109" s="267"/>
      <c r="R109" s="267"/>
      <c r="S109" s="267"/>
      <c r="T109" s="267"/>
      <c r="U109" s="267"/>
      <c r="V109" s="267">
        <v>7</v>
      </c>
    </row>
    <row r="110" spans="1:22" ht="15">
      <c r="A110" s="268" t="s">
        <v>174</v>
      </c>
      <c r="B110" s="267"/>
      <c r="C110" s="267">
        <v>1</v>
      </c>
      <c r="D110" s="267">
        <v>1</v>
      </c>
      <c r="E110" s="267"/>
      <c r="F110" s="267">
        <v>1</v>
      </c>
      <c r="G110" s="267">
        <v>1</v>
      </c>
      <c r="H110" s="267"/>
      <c r="I110" s="267">
        <v>1</v>
      </c>
      <c r="J110" s="267">
        <v>1</v>
      </c>
      <c r="K110" s="267"/>
      <c r="L110" s="267"/>
      <c r="M110" s="267"/>
      <c r="N110" s="267"/>
      <c r="O110" s="267"/>
      <c r="P110" s="267"/>
      <c r="Q110" s="267"/>
      <c r="R110" s="267"/>
      <c r="S110" s="267"/>
      <c r="T110" s="267"/>
      <c r="U110" s="267"/>
      <c r="V110" s="267">
        <v>3</v>
      </c>
    </row>
    <row r="111" spans="1:22" ht="15">
      <c r="A111" s="268" t="s">
        <v>321</v>
      </c>
      <c r="B111" s="267"/>
      <c r="C111" s="267"/>
      <c r="D111" s="267"/>
      <c r="E111" s="267"/>
      <c r="F111" s="267"/>
      <c r="G111" s="267"/>
      <c r="H111" s="267"/>
      <c r="I111" s="267">
        <v>1</v>
      </c>
      <c r="J111" s="267">
        <v>1</v>
      </c>
      <c r="K111" s="267"/>
      <c r="L111" s="267"/>
      <c r="M111" s="267"/>
      <c r="N111" s="267"/>
      <c r="O111" s="267"/>
      <c r="P111" s="267"/>
      <c r="Q111" s="267"/>
      <c r="R111" s="267"/>
      <c r="S111" s="267"/>
      <c r="T111" s="267"/>
      <c r="U111" s="267"/>
      <c r="V111" s="267">
        <v>1</v>
      </c>
    </row>
    <row r="112" spans="1:22" ht="15">
      <c r="A112" s="268" t="s">
        <v>318</v>
      </c>
      <c r="B112" s="267"/>
      <c r="C112" s="267">
        <v>1</v>
      </c>
      <c r="D112" s="267">
        <v>1</v>
      </c>
      <c r="E112" s="267"/>
      <c r="F112" s="267"/>
      <c r="G112" s="267"/>
      <c r="H112" s="267"/>
      <c r="I112" s="267"/>
      <c r="J112" s="267"/>
      <c r="K112" s="267"/>
      <c r="L112" s="267"/>
      <c r="M112" s="267"/>
      <c r="N112" s="267"/>
      <c r="O112" s="267"/>
      <c r="P112" s="267"/>
      <c r="Q112" s="267"/>
      <c r="R112" s="267"/>
      <c r="S112" s="267"/>
      <c r="T112" s="267"/>
      <c r="U112" s="267"/>
      <c r="V112" s="267">
        <v>1</v>
      </c>
    </row>
    <row r="113" spans="1:22" ht="15">
      <c r="A113" s="268" t="s">
        <v>322</v>
      </c>
      <c r="B113" s="267"/>
      <c r="C113" s="267"/>
      <c r="D113" s="267"/>
      <c r="E113" s="267"/>
      <c r="F113" s="267">
        <v>1</v>
      </c>
      <c r="G113" s="267">
        <v>1</v>
      </c>
      <c r="H113" s="267"/>
      <c r="I113" s="267"/>
      <c r="J113" s="267"/>
      <c r="K113" s="267"/>
      <c r="L113" s="267"/>
      <c r="M113" s="267"/>
      <c r="N113" s="267"/>
      <c r="O113" s="267"/>
      <c r="P113" s="267"/>
      <c r="Q113" s="267"/>
      <c r="R113" s="267"/>
      <c r="S113" s="267"/>
      <c r="T113" s="267"/>
      <c r="U113" s="267"/>
      <c r="V113" s="267">
        <v>1</v>
      </c>
    </row>
    <row r="114" spans="1:22" ht="15">
      <c r="A114" s="268" t="s">
        <v>175</v>
      </c>
      <c r="B114" s="267"/>
      <c r="C114" s="267"/>
      <c r="D114" s="267"/>
      <c r="E114" s="267"/>
      <c r="F114" s="267">
        <v>3</v>
      </c>
      <c r="G114" s="267">
        <v>3</v>
      </c>
      <c r="H114" s="267"/>
      <c r="I114" s="267">
        <v>1</v>
      </c>
      <c r="J114" s="267">
        <v>1</v>
      </c>
      <c r="K114" s="267"/>
      <c r="L114" s="267">
        <v>2</v>
      </c>
      <c r="M114" s="267">
        <v>2</v>
      </c>
      <c r="N114" s="267"/>
      <c r="O114" s="267"/>
      <c r="P114" s="267"/>
      <c r="Q114" s="267"/>
      <c r="R114" s="267"/>
      <c r="S114" s="267"/>
      <c r="T114" s="267"/>
      <c r="U114" s="267"/>
      <c r="V114" s="267">
        <v>6</v>
      </c>
    </row>
    <row r="115" spans="1:22" ht="15">
      <c r="A115" s="268" t="s">
        <v>321</v>
      </c>
      <c r="B115" s="267"/>
      <c r="C115" s="267"/>
      <c r="D115" s="267"/>
      <c r="E115" s="267"/>
      <c r="F115" s="267"/>
      <c r="G115" s="267"/>
      <c r="H115" s="267"/>
      <c r="I115" s="267"/>
      <c r="J115" s="267"/>
      <c r="K115" s="267"/>
      <c r="L115" s="267">
        <v>2</v>
      </c>
      <c r="M115" s="267">
        <v>2</v>
      </c>
      <c r="N115" s="267"/>
      <c r="O115" s="267"/>
      <c r="P115" s="267"/>
      <c r="Q115" s="267"/>
      <c r="R115" s="267"/>
      <c r="S115" s="267"/>
      <c r="T115" s="267"/>
      <c r="U115" s="267"/>
      <c r="V115" s="267">
        <v>2</v>
      </c>
    </row>
    <row r="116" spans="1:22" ht="15">
      <c r="A116" s="268" t="s">
        <v>318</v>
      </c>
      <c r="B116" s="267"/>
      <c r="C116" s="267"/>
      <c r="D116" s="267"/>
      <c r="E116" s="267"/>
      <c r="F116" s="267">
        <v>3</v>
      </c>
      <c r="G116" s="267">
        <v>3</v>
      </c>
      <c r="H116" s="267"/>
      <c r="I116" s="267"/>
      <c r="J116" s="267"/>
      <c r="K116" s="267"/>
      <c r="L116" s="267"/>
      <c r="M116" s="267"/>
      <c r="N116" s="267"/>
      <c r="O116" s="267"/>
      <c r="P116" s="267"/>
      <c r="Q116" s="267"/>
      <c r="R116" s="267"/>
      <c r="S116" s="267"/>
      <c r="T116" s="267"/>
      <c r="U116" s="267"/>
      <c r="V116" s="267">
        <v>3</v>
      </c>
    </row>
    <row r="117" spans="1:22" ht="15">
      <c r="A117" s="268" t="s">
        <v>322</v>
      </c>
      <c r="B117" s="267"/>
      <c r="C117" s="267"/>
      <c r="D117" s="267"/>
      <c r="E117" s="267"/>
      <c r="F117" s="267"/>
      <c r="G117" s="267"/>
      <c r="H117" s="267"/>
      <c r="I117" s="267">
        <v>1</v>
      </c>
      <c r="J117" s="267">
        <v>1</v>
      </c>
      <c r="K117" s="267"/>
      <c r="L117" s="267"/>
      <c r="M117" s="267"/>
      <c r="N117" s="267"/>
      <c r="O117" s="267"/>
      <c r="P117" s="267"/>
      <c r="Q117" s="267"/>
      <c r="R117" s="267"/>
      <c r="S117" s="267"/>
      <c r="T117" s="267"/>
      <c r="U117" s="267"/>
      <c r="V117" s="267">
        <v>1</v>
      </c>
    </row>
    <row r="118" spans="1:22" ht="15">
      <c r="A118" s="268" t="s">
        <v>179</v>
      </c>
      <c r="B118" s="267"/>
      <c r="C118" s="267">
        <v>1</v>
      </c>
      <c r="D118" s="267">
        <v>1</v>
      </c>
      <c r="E118" s="267"/>
      <c r="F118" s="267">
        <v>3</v>
      </c>
      <c r="G118" s="267">
        <v>3</v>
      </c>
      <c r="H118" s="267"/>
      <c r="I118" s="267">
        <v>1</v>
      </c>
      <c r="J118" s="267">
        <v>1</v>
      </c>
      <c r="K118" s="267"/>
      <c r="L118" s="267">
        <v>1</v>
      </c>
      <c r="M118" s="267">
        <v>1</v>
      </c>
      <c r="N118" s="267"/>
      <c r="O118" s="267"/>
      <c r="P118" s="267"/>
      <c r="Q118" s="267"/>
      <c r="R118" s="267"/>
      <c r="S118" s="267"/>
      <c r="T118" s="267"/>
      <c r="U118" s="267"/>
      <c r="V118" s="267">
        <v>6</v>
      </c>
    </row>
    <row r="119" spans="1:22" ht="15">
      <c r="A119" s="268" t="s">
        <v>321</v>
      </c>
      <c r="B119" s="267"/>
      <c r="C119" s="267"/>
      <c r="D119" s="267"/>
      <c r="E119" s="267"/>
      <c r="F119" s="267"/>
      <c r="G119" s="267"/>
      <c r="H119" s="267"/>
      <c r="I119" s="267"/>
      <c r="J119" s="267"/>
      <c r="K119" s="267"/>
      <c r="L119" s="267">
        <v>1</v>
      </c>
      <c r="M119" s="267">
        <v>1</v>
      </c>
      <c r="N119" s="267"/>
      <c r="O119" s="267"/>
      <c r="P119" s="267"/>
      <c r="Q119" s="267"/>
      <c r="R119" s="267"/>
      <c r="S119" s="267"/>
      <c r="T119" s="267"/>
      <c r="U119" s="267"/>
      <c r="V119" s="267">
        <v>1</v>
      </c>
    </row>
    <row r="120" spans="1:22" ht="15">
      <c r="A120" s="268" t="s">
        <v>320</v>
      </c>
      <c r="B120" s="267"/>
      <c r="C120" s="267">
        <v>1</v>
      </c>
      <c r="D120" s="267">
        <v>1</v>
      </c>
      <c r="E120" s="267"/>
      <c r="F120" s="267"/>
      <c r="G120" s="267"/>
      <c r="H120" s="267"/>
      <c r="I120" s="267"/>
      <c r="J120" s="267"/>
      <c r="K120" s="267"/>
      <c r="L120" s="267"/>
      <c r="M120" s="267"/>
      <c r="N120" s="267"/>
      <c r="O120" s="267"/>
      <c r="P120" s="267"/>
      <c r="Q120" s="267"/>
      <c r="R120" s="267"/>
      <c r="S120" s="267"/>
      <c r="T120" s="267"/>
      <c r="U120" s="267"/>
      <c r="V120" s="267">
        <v>1</v>
      </c>
    </row>
    <row r="121" spans="1:22" ht="15">
      <c r="A121" s="268" t="s">
        <v>318</v>
      </c>
      <c r="B121" s="267"/>
      <c r="C121" s="267"/>
      <c r="D121" s="267"/>
      <c r="E121" s="267"/>
      <c r="F121" s="267">
        <v>3</v>
      </c>
      <c r="G121" s="267">
        <v>3</v>
      </c>
      <c r="H121" s="267"/>
      <c r="I121" s="267"/>
      <c r="J121" s="267"/>
      <c r="K121" s="267"/>
      <c r="L121" s="267"/>
      <c r="M121" s="267"/>
      <c r="N121" s="267"/>
      <c r="O121" s="267"/>
      <c r="P121" s="267"/>
      <c r="Q121" s="267"/>
      <c r="R121" s="267"/>
      <c r="S121" s="267"/>
      <c r="T121" s="267"/>
      <c r="U121" s="267"/>
      <c r="V121" s="267">
        <v>3</v>
      </c>
    </row>
    <row r="122" spans="1:22" ht="15">
      <c r="A122" s="268" t="s">
        <v>322</v>
      </c>
      <c r="B122" s="267"/>
      <c r="C122" s="267"/>
      <c r="D122" s="267"/>
      <c r="E122" s="267"/>
      <c r="F122" s="267"/>
      <c r="G122" s="267"/>
      <c r="H122" s="267"/>
      <c r="I122" s="267">
        <v>1</v>
      </c>
      <c r="J122" s="267">
        <v>1</v>
      </c>
      <c r="K122" s="267"/>
      <c r="L122" s="267"/>
      <c r="M122" s="267"/>
      <c r="N122" s="267"/>
      <c r="O122" s="267"/>
      <c r="P122" s="267"/>
      <c r="Q122" s="267"/>
      <c r="R122" s="267"/>
      <c r="S122" s="267"/>
      <c r="T122" s="267"/>
      <c r="U122" s="267"/>
      <c r="V122" s="267">
        <v>1</v>
      </c>
    </row>
    <row r="123" spans="1:22" ht="15">
      <c r="A123" s="268" t="s">
        <v>182</v>
      </c>
      <c r="B123" s="267"/>
      <c r="C123" s="267">
        <v>2</v>
      </c>
      <c r="D123" s="267">
        <v>2</v>
      </c>
      <c r="E123" s="267"/>
      <c r="F123" s="267">
        <v>4</v>
      </c>
      <c r="G123" s="267">
        <v>4</v>
      </c>
      <c r="H123" s="267"/>
      <c r="I123" s="267">
        <v>4</v>
      </c>
      <c r="J123" s="267">
        <v>4</v>
      </c>
      <c r="K123" s="267"/>
      <c r="L123" s="267">
        <v>4</v>
      </c>
      <c r="M123" s="267">
        <v>4</v>
      </c>
      <c r="N123" s="267"/>
      <c r="O123" s="267"/>
      <c r="P123" s="267"/>
      <c r="Q123" s="267"/>
      <c r="R123" s="267"/>
      <c r="S123" s="267"/>
      <c r="T123" s="267"/>
      <c r="U123" s="267"/>
      <c r="V123" s="267">
        <v>14</v>
      </c>
    </row>
    <row r="124" spans="1:22" ht="15">
      <c r="A124" s="268" t="s">
        <v>321</v>
      </c>
      <c r="B124" s="267"/>
      <c r="C124" s="267"/>
      <c r="D124" s="267"/>
      <c r="E124" s="267"/>
      <c r="F124" s="267"/>
      <c r="G124" s="267"/>
      <c r="H124" s="267"/>
      <c r="I124" s="267"/>
      <c r="J124" s="267"/>
      <c r="K124" s="267"/>
      <c r="L124" s="267">
        <v>4</v>
      </c>
      <c r="M124" s="267">
        <v>4</v>
      </c>
      <c r="N124" s="267"/>
      <c r="O124" s="267"/>
      <c r="P124" s="267"/>
      <c r="Q124" s="267"/>
      <c r="R124" s="267"/>
      <c r="S124" s="267"/>
      <c r="T124" s="267"/>
      <c r="U124" s="267"/>
      <c r="V124" s="267">
        <v>4</v>
      </c>
    </row>
    <row r="125" spans="1:22" ht="15">
      <c r="A125" s="268" t="s">
        <v>320</v>
      </c>
      <c r="B125" s="267"/>
      <c r="C125" s="267">
        <v>2</v>
      </c>
      <c r="D125" s="267">
        <v>2</v>
      </c>
      <c r="E125" s="267"/>
      <c r="F125" s="267"/>
      <c r="G125" s="267"/>
      <c r="H125" s="267"/>
      <c r="I125" s="267"/>
      <c r="J125" s="267"/>
      <c r="K125" s="267"/>
      <c r="L125" s="267"/>
      <c r="M125" s="267"/>
      <c r="N125" s="267"/>
      <c r="O125" s="267"/>
      <c r="P125" s="267"/>
      <c r="Q125" s="267"/>
      <c r="R125" s="267"/>
      <c r="S125" s="267"/>
      <c r="T125" s="267"/>
      <c r="U125" s="267"/>
      <c r="V125" s="267">
        <v>2</v>
      </c>
    </row>
    <row r="126" spans="1:22" ht="15">
      <c r="A126" s="268" t="s">
        <v>318</v>
      </c>
      <c r="B126" s="267"/>
      <c r="C126" s="267"/>
      <c r="D126" s="267"/>
      <c r="E126" s="267"/>
      <c r="F126" s="267">
        <v>4</v>
      </c>
      <c r="G126" s="267">
        <v>4</v>
      </c>
      <c r="H126" s="267"/>
      <c r="I126" s="267"/>
      <c r="J126" s="267"/>
      <c r="K126" s="267"/>
      <c r="L126" s="267"/>
      <c r="M126" s="267"/>
      <c r="N126" s="267"/>
      <c r="O126" s="267"/>
      <c r="P126" s="267"/>
      <c r="Q126" s="267"/>
      <c r="R126" s="267"/>
      <c r="S126" s="267"/>
      <c r="T126" s="267"/>
      <c r="U126" s="267"/>
      <c r="V126" s="267">
        <v>4</v>
      </c>
    </row>
    <row r="127" spans="1:22" ht="15">
      <c r="A127" s="268" t="s">
        <v>322</v>
      </c>
      <c r="B127" s="267"/>
      <c r="C127" s="267"/>
      <c r="D127" s="267"/>
      <c r="E127" s="267"/>
      <c r="F127" s="267"/>
      <c r="G127" s="267"/>
      <c r="H127" s="267"/>
      <c r="I127" s="267">
        <v>4</v>
      </c>
      <c r="J127" s="267">
        <v>4</v>
      </c>
      <c r="K127" s="267"/>
      <c r="L127" s="267"/>
      <c r="M127" s="267"/>
      <c r="N127" s="267"/>
      <c r="O127" s="267"/>
      <c r="P127" s="267"/>
      <c r="Q127" s="267"/>
      <c r="R127" s="267"/>
      <c r="S127" s="267"/>
      <c r="T127" s="267"/>
      <c r="U127" s="267"/>
      <c r="V127" s="267">
        <v>4</v>
      </c>
    </row>
    <row r="128" spans="1:22" ht="50.25" customHeight="1">
      <c r="A128" s="269" t="s">
        <v>323</v>
      </c>
      <c r="B128" s="267"/>
      <c r="C128" s="267">
        <v>5</v>
      </c>
      <c r="D128" s="267">
        <v>5</v>
      </c>
      <c r="E128" s="267"/>
      <c r="F128" s="267">
        <v>3</v>
      </c>
      <c r="G128" s="267">
        <v>3</v>
      </c>
      <c r="H128" s="267"/>
      <c r="I128" s="267">
        <v>3</v>
      </c>
      <c r="J128" s="267">
        <v>3</v>
      </c>
      <c r="K128" s="267"/>
      <c r="L128" s="267">
        <v>2</v>
      </c>
      <c r="M128" s="267">
        <v>2</v>
      </c>
      <c r="N128" s="267"/>
      <c r="O128" s="267"/>
      <c r="P128" s="267">
        <v>5</v>
      </c>
      <c r="Q128" s="267">
        <v>5</v>
      </c>
      <c r="R128" s="267"/>
      <c r="S128" s="267"/>
      <c r="T128" s="267">
        <v>6</v>
      </c>
      <c r="U128" s="267">
        <v>6</v>
      </c>
      <c r="V128" s="270">
        <v>24</v>
      </c>
    </row>
    <row r="129" spans="1:22" ht="15">
      <c r="A129" s="268" t="s">
        <v>259</v>
      </c>
      <c r="B129" s="267"/>
      <c r="C129" s="267">
        <v>1</v>
      </c>
      <c r="D129" s="267">
        <v>1</v>
      </c>
      <c r="E129" s="267"/>
      <c r="F129" s="267">
        <v>2</v>
      </c>
      <c r="G129" s="267">
        <v>2</v>
      </c>
      <c r="H129" s="267"/>
      <c r="I129" s="267">
        <v>2</v>
      </c>
      <c r="J129" s="267">
        <v>2</v>
      </c>
      <c r="K129" s="267"/>
      <c r="L129" s="267">
        <v>1</v>
      </c>
      <c r="M129" s="267">
        <v>1</v>
      </c>
      <c r="N129" s="267"/>
      <c r="O129" s="267"/>
      <c r="P129" s="267">
        <v>2</v>
      </c>
      <c r="Q129" s="267">
        <v>2</v>
      </c>
      <c r="R129" s="267"/>
      <c r="S129" s="267"/>
      <c r="T129" s="267">
        <v>1</v>
      </c>
      <c r="U129" s="267">
        <v>1</v>
      </c>
      <c r="V129" s="267">
        <v>9</v>
      </c>
    </row>
    <row r="130" spans="1:22" ht="30">
      <c r="A130" s="268" t="s">
        <v>324</v>
      </c>
      <c r="B130" s="267"/>
      <c r="C130" s="267">
        <v>1</v>
      </c>
      <c r="D130" s="267">
        <v>1</v>
      </c>
      <c r="E130" s="267"/>
      <c r="F130" s="267"/>
      <c r="G130" s="267"/>
      <c r="H130" s="267"/>
      <c r="I130" s="267"/>
      <c r="J130" s="267"/>
      <c r="K130" s="267"/>
      <c r="L130" s="267"/>
      <c r="M130" s="267"/>
      <c r="N130" s="267"/>
      <c r="O130" s="267"/>
      <c r="P130" s="267"/>
      <c r="Q130" s="267"/>
      <c r="R130" s="267"/>
      <c r="S130" s="267"/>
      <c r="T130" s="267"/>
      <c r="U130" s="267"/>
      <c r="V130" s="267">
        <v>1</v>
      </c>
    </row>
    <row r="131" spans="1:22" ht="30">
      <c r="A131" s="268" t="s">
        <v>937</v>
      </c>
      <c r="B131" s="267"/>
      <c r="C131" s="267"/>
      <c r="D131" s="267"/>
      <c r="E131" s="267"/>
      <c r="F131" s="267"/>
      <c r="G131" s="267"/>
      <c r="H131" s="267"/>
      <c r="I131" s="267"/>
      <c r="J131" s="267"/>
      <c r="K131" s="267"/>
      <c r="L131" s="267"/>
      <c r="M131" s="267"/>
      <c r="N131" s="267"/>
      <c r="O131" s="267"/>
      <c r="P131" s="267">
        <v>2</v>
      </c>
      <c r="Q131" s="267">
        <v>2</v>
      </c>
      <c r="R131" s="267"/>
      <c r="S131" s="267"/>
      <c r="T131" s="267"/>
      <c r="U131" s="267"/>
      <c r="V131" s="267">
        <v>2</v>
      </c>
    </row>
    <row r="132" spans="1:22" ht="30">
      <c r="A132" s="268" t="s">
        <v>325</v>
      </c>
      <c r="B132" s="267"/>
      <c r="C132" s="267"/>
      <c r="D132" s="267"/>
      <c r="E132" s="267"/>
      <c r="F132" s="267"/>
      <c r="G132" s="267"/>
      <c r="H132" s="267"/>
      <c r="I132" s="267">
        <v>1</v>
      </c>
      <c r="J132" s="267">
        <v>1</v>
      </c>
      <c r="K132" s="267"/>
      <c r="L132" s="267"/>
      <c r="M132" s="267"/>
      <c r="N132" s="267"/>
      <c r="O132" s="267"/>
      <c r="P132" s="267"/>
      <c r="Q132" s="267"/>
      <c r="R132" s="267"/>
      <c r="S132" s="267"/>
      <c r="T132" s="267"/>
      <c r="U132" s="267"/>
      <c r="V132" s="267">
        <v>1</v>
      </c>
    </row>
    <row r="133" spans="1:22" ht="30">
      <c r="A133" s="268" t="s">
        <v>921</v>
      </c>
      <c r="B133" s="267"/>
      <c r="C133" s="267"/>
      <c r="D133" s="267"/>
      <c r="E133" s="267"/>
      <c r="F133" s="267"/>
      <c r="G133" s="267"/>
      <c r="H133" s="267"/>
      <c r="I133" s="267"/>
      <c r="J133" s="267"/>
      <c r="K133" s="267"/>
      <c r="L133" s="267">
        <v>1</v>
      </c>
      <c r="M133" s="267">
        <v>1</v>
      </c>
      <c r="N133" s="267"/>
      <c r="O133" s="267"/>
      <c r="P133" s="267"/>
      <c r="Q133" s="267"/>
      <c r="R133" s="267"/>
      <c r="S133" s="267"/>
      <c r="T133" s="267"/>
      <c r="U133" s="267"/>
      <c r="V133" s="267">
        <v>1</v>
      </c>
    </row>
    <row r="134" spans="1:22" ht="30">
      <c r="A134" s="268" t="s">
        <v>326</v>
      </c>
      <c r="B134" s="267"/>
      <c r="C134" s="267"/>
      <c r="D134" s="267"/>
      <c r="E134" s="267"/>
      <c r="F134" s="267">
        <v>2</v>
      </c>
      <c r="G134" s="267">
        <v>2</v>
      </c>
      <c r="H134" s="267"/>
      <c r="I134" s="267"/>
      <c r="J134" s="267"/>
      <c r="K134" s="267"/>
      <c r="L134" s="267"/>
      <c r="M134" s="267"/>
      <c r="N134" s="267"/>
      <c r="O134" s="267"/>
      <c r="P134" s="267"/>
      <c r="Q134" s="267"/>
      <c r="R134" s="267"/>
      <c r="S134" s="267"/>
      <c r="T134" s="267"/>
      <c r="U134" s="267"/>
      <c r="V134" s="267">
        <v>2</v>
      </c>
    </row>
    <row r="135" spans="1:22" ht="30">
      <c r="A135" s="268" t="s">
        <v>327</v>
      </c>
      <c r="B135" s="267"/>
      <c r="C135" s="267"/>
      <c r="D135" s="267"/>
      <c r="E135" s="267"/>
      <c r="F135" s="267"/>
      <c r="G135" s="267"/>
      <c r="H135" s="267"/>
      <c r="I135" s="267">
        <v>1</v>
      </c>
      <c r="J135" s="267">
        <v>1</v>
      </c>
      <c r="K135" s="267"/>
      <c r="L135" s="267"/>
      <c r="M135" s="267"/>
      <c r="N135" s="267"/>
      <c r="O135" s="267"/>
      <c r="P135" s="267"/>
      <c r="Q135" s="267"/>
      <c r="R135" s="267"/>
      <c r="S135" s="267"/>
      <c r="T135" s="267"/>
      <c r="U135" s="267"/>
      <c r="V135" s="267">
        <v>1</v>
      </c>
    </row>
    <row r="136" spans="1:22" ht="30">
      <c r="A136" s="268" t="s">
        <v>329</v>
      </c>
      <c r="B136" s="267"/>
      <c r="C136" s="267"/>
      <c r="D136" s="267"/>
      <c r="E136" s="267"/>
      <c r="F136" s="267"/>
      <c r="G136" s="267"/>
      <c r="H136" s="267"/>
      <c r="I136" s="267"/>
      <c r="J136" s="267"/>
      <c r="K136" s="267"/>
      <c r="L136" s="267"/>
      <c r="M136" s="267"/>
      <c r="N136" s="267"/>
      <c r="O136" s="267"/>
      <c r="P136" s="267"/>
      <c r="Q136" s="267"/>
      <c r="R136" s="267"/>
      <c r="S136" s="267"/>
      <c r="T136" s="267">
        <v>1</v>
      </c>
      <c r="U136" s="267">
        <v>1</v>
      </c>
      <c r="V136" s="267">
        <v>1</v>
      </c>
    </row>
    <row r="137" spans="1:22" ht="15">
      <c r="A137" s="268" t="s">
        <v>281</v>
      </c>
      <c r="B137" s="267"/>
      <c r="C137" s="267"/>
      <c r="D137" s="267"/>
      <c r="E137" s="267"/>
      <c r="F137" s="267">
        <v>1</v>
      </c>
      <c r="G137" s="267">
        <v>1</v>
      </c>
      <c r="H137" s="267"/>
      <c r="I137" s="267"/>
      <c r="J137" s="267"/>
      <c r="K137" s="267"/>
      <c r="L137" s="267"/>
      <c r="M137" s="267"/>
      <c r="N137" s="267"/>
      <c r="O137" s="267"/>
      <c r="P137" s="267"/>
      <c r="Q137" s="267"/>
      <c r="R137" s="267"/>
      <c r="S137" s="267"/>
      <c r="T137" s="267"/>
      <c r="U137" s="267"/>
      <c r="V137" s="267">
        <v>1</v>
      </c>
    </row>
    <row r="138" spans="1:22" ht="30">
      <c r="A138" s="268" t="s">
        <v>324</v>
      </c>
      <c r="B138" s="267"/>
      <c r="C138" s="267"/>
      <c r="D138" s="267"/>
      <c r="E138" s="267"/>
      <c r="F138" s="267">
        <v>1</v>
      </c>
      <c r="G138" s="267">
        <v>1</v>
      </c>
      <c r="H138" s="267"/>
      <c r="I138" s="267"/>
      <c r="J138" s="267"/>
      <c r="K138" s="267"/>
      <c r="L138" s="267"/>
      <c r="M138" s="267"/>
      <c r="N138" s="267"/>
      <c r="O138" s="267"/>
      <c r="P138" s="267"/>
      <c r="Q138" s="267"/>
      <c r="R138" s="267"/>
      <c r="S138" s="267"/>
      <c r="T138" s="267"/>
      <c r="U138" s="267"/>
      <c r="V138" s="267">
        <v>1</v>
      </c>
    </row>
    <row r="139" spans="1:22" ht="15">
      <c r="A139" s="268" t="s">
        <v>231</v>
      </c>
      <c r="B139" s="267"/>
      <c r="C139" s="267"/>
      <c r="D139" s="267"/>
      <c r="E139" s="267"/>
      <c r="F139" s="267"/>
      <c r="G139" s="267"/>
      <c r="H139" s="267"/>
      <c r="I139" s="267">
        <v>1</v>
      </c>
      <c r="J139" s="267">
        <v>1</v>
      </c>
      <c r="K139" s="267"/>
      <c r="L139" s="267">
        <v>1</v>
      </c>
      <c r="M139" s="267">
        <v>1</v>
      </c>
      <c r="N139" s="267"/>
      <c r="O139" s="267"/>
      <c r="P139" s="267">
        <v>2</v>
      </c>
      <c r="Q139" s="267">
        <v>2</v>
      </c>
      <c r="R139" s="267"/>
      <c r="S139" s="267"/>
      <c r="T139" s="267">
        <v>2</v>
      </c>
      <c r="U139" s="267">
        <v>2</v>
      </c>
      <c r="V139" s="267">
        <v>6</v>
      </c>
    </row>
    <row r="140" spans="1:22" ht="30">
      <c r="A140" s="268" t="s">
        <v>324</v>
      </c>
      <c r="B140" s="267"/>
      <c r="C140" s="267"/>
      <c r="D140" s="267"/>
      <c r="E140" s="267"/>
      <c r="F140" s="267"/>
      <c r="G140" s="267"/>
      <c r="H140" s="267"/>
      <c r="I140" s="267">
        <v>1</v>
      </c>
      <c r="J140" s="267">
        <v>1</v>
      </c>
      <c r="K140" s="267"/>
      <c r="L140" s="267"/>
      <c r="M140" s="267"/>
      <c r="N140" s="267"/>
      <c r="O140" s="267"/>
      <c r="P140" s="267"/>
      <c r="Q140" s="267"/>
      <c r="R140" s="267"/>
      <c r="S140" s="267"/>
      <c r="T140" s="267"/>
      <c r="U140" s="267"/>
      <c r="V140" s="267">
        <v>1</v>
      </c>
    </row>
    <row r="141" spans="1:22" ht="30">
      <c r="A141" s="268" t="s">
        <v>325</v>
      </c>
      <c r="B141" s="267"/>
      <c r="C141" s="267"/>
      <c r="D141" s="267"/>
      <c r="E141" s="267"/>
      <c r="F141" s="267"/>
      <c r="G141" s="267"/>
      <c r="H141" s="267"/>
      <c r="I141" s="267"/>
      <c r="J141" s="267"/>
      <c r="K141" s="267"/>
      <c r="L141" s="267"/>
      <c r="M141" s="267"/>
      <c r="N141" s="267"/>
      <c r="O141" s="267"/>
      <c r="P141" s="267">
        <v>2</v>
      </c>
      <c r="Q141" s="267">
        <v>2</v>
      </c>
      <c r="R141" s="267"/>
      <c r="S141" s="267"/>
      <c r="T141" s="267"/>
      <c r="U141" s="267"/>
      <c r="V141" s="267">
        <v>2</v>
      </c>
    </row>
    <row r="142" spans="1:22" ht="30">
      <c r="A142" s="268" t="s">
        <v>921</v>
      </c>
      <c r="B142" s="267"/>
      <c r="C142" s="267"/>
      <c r="D142" s="267"/>
      <c r="E142" s="267"/>
      <c r="F142" s="267"/>
      <c r="G142" s="267"/>
      <c r="H142" s="267"/>
      <c r="I142" s="267"/>
      <c r="J142" s="267"/>
      <c r="K142" s="267"/>
      <c r="L142" s="267"/>
      <c r="M142" s="267"/>
      <c r="N142" s="267"/>
      <c r="O142" s="267"/>
      <c r="P142" s="267"/>
      <c r="Q142" s="267"/>
      <c r="R142" s="267"/>
      <c r="S142" s="267"/>
      <c r="T142" s="267">
        <v>1</v>
      </c>
      <c r="U142" s="267">
        <v>1</v>
      </c>
      <c r="V142" s="267">
        <v>1</v>
      </c>
    </row>
    <row r="143" spans="1:22" ht="30">
      <c r="A143" s="268" t="s">
        <v>326</v>
      </c>
      <c r="B143" s="267"/>
      <c r="C143" s="267"/>
      <c r="D143" s="267"/>
      <c r="E143" s="267"/>
      <c r="F143" s="267"/>
      <c r="G143" s="267"/>
      <c r="H143" s="267"/>
      <c r="I143" s="267"/>
      <c r="J143" s="267"/>
      <c r="K143" s="267"/>
      <c r="L143" s="267">
        <v>1</v>
      </c>
      <c r="M143" s="267">
        <v>1</v>
      </c>
      <c r="N143" s="267"/>
      <c r="O143" s="267"/>
      <c r="P143" s="267"/>
      <c r="Q143" s="267"/>
      <c r="R143" s="267"/>
      <c r="S143" s="267"/>
      <c r="T143" s="267"/>
      <c r="U143" s="267"/>
      <c r="V143" s="267">
        <v>1</v>
      </c>
    </row>
    <row r="144" spans="1:22" ht="30">
      <c r="A144" s="268" t="s">
        <v>327</v>
      </c>
      <c r="B144" s="267"/>
      <c r="C144" s="267"/>
      <c r="D144" s="267"/>
      <c r="E144" s="267"/>
      <c r="F144" s="267"/>
      <c r="G144" s="267"/>
      <c r="H144" s="267"/>
      <c r="I144" s="267"/>
      <c r="J144" s="267"/>
      <c r="K144" s="267"/>
      <c r="L144" s="267"/>
      <c r="M144" s="267"/>
      <c r="N144" s="267"/>
      <c r="O144" s="267"/>
      <c r="P144" s="267"/>
      <c r="Q144" s="267"/>
      <c r="R144" s="267"/>
      <c r="S144" s="267"/>
      <c r="T144" s="267">
        <v>1</v>
      </c>
      <c r="U144" s="267">
        <v>1</v>
      </c>
      <c r="V144" s="267">
        <v>1</v>
      </c>
    </row>
    <row r="145" spans="1:22" ht="15">
      <c r="A145" s="268" t="s">
        <v>850</v>
      </c>
      <c r="B145" s="267"/>
      <c r="C145" s="267"/>
      <c r="D145" s="267"/>
      <c r="E145" s="267"/>
      <c r="F145" s="267"/>
      <c r="G145" s="267"/>
      <c r="H145" s="267"/>
      <c r="I145" s="267"/>
      <c r="J145" s="267"/>
      <c r="K145" s="267"/>
      <c r="L145" s="267"/>
      <c r="M145" s="267"/>
      <c r="N145" s="267"/>
      <c r="O145" s="267"/>
      <c r="P145" s="267">
        <v>1</v>
      </c>
      <c r="Q145" s="267">
        <v>1</v>
      </c>
      <c r="R145" s="267"/>
      <c r="S145" s="267"/>
      <c r="T145" s="267">
        <v>1</v>
      </c>
      <c r="U145" s="267">
        <v>1</v>
      </c>
      <c r="V145" s="267">
        <v>2</v>
      </c>
    </row>
    <row r="146" spans="1:22" ht="30">
      <c r="A146" s="268" t="s">
        <v>324</v>
      </c>
      <c r="B146" s="267"/>
      <c r="C146" s="267"/>
      <c r="D146" s="267"/>
      <c r="E146" s="267"/>
      <c r="F146" s="267"/>
      <c r="G146" s="267"/>
      <c r="H146" s="267"/>
      <c r="I146" s="267"/>
      <c r="J146" s="267"/>
      <c r="K146" s="267"/>
      <c r="L146" s="267"/>
      <c r="M146" s="267"/>
      <c r="N146" s="267"/>
      <c r="O146" s="267"/>
      <c r="P146" s="267">
        <v>1</v>
      </c>
      <c r="Q146" s="267">
        <v>1</v>
      </c>
      <c r="R146" s="267"/>
      <c r="S146" s="267"/>
      <c r="T146" s="267"/>
      <c r="U146" s="267"/>
      <c r="V146" s="267">
        <v>1</v>
      </c>
    </row>
    <row r="147" spans="1:22" ht="30">
      <c r="A147" s="268" t="s">
        <v>326</v>
      </c>
      <c r="B147" s="267"/>
      <c r="C147" s="267"/>
      <c r="D147" s="267"/>
      <c r="E147" s="267"/>
      <c r="F147" s="267"/>
      <c r="G147" s="267"/>
      <c r="H147" s="267"/>
      <c r="I147" s="267"/>
      <c r="J147" s="267"/>
      <c r="K147" s="267"/>
      <c r="L147" s="267"/>
      <c r="M147" s="267"/>
      <c r="N147" s="267"/>
      <c r="O147" s="267"/>
      <c r="P147" s="267"/>
      <c r="Q147" s="267"/>
      <c r="R147" s="267"/>
      <c r="S147" s="267"/>
      <c r="T147" s="267">
        <v>1</v>
      </c>
      <c r="U147" s="267">
        <v>1</v>
      </c>
      <c r="V147" s="267">
        <v>1</v>
      </c>
    </row>
    <row r="148" spans="1:22" ht="15">
      <c r="A148" s="268" t="s">
        <v>851</v>
      </c>
      <c r="B148" s="267"/>
      <c r="C148" s="267"/>
      <c r="D148" s="267"/>
      <c r="E148" s="267"/>
      <c r="F148" s="267"/>
      <c r="G148" s="267"/>
      <c r="H148" s="267"/>
      <c r="I148" s="267"/>
      <c r="J148" s="267"/>
      <c r="K148" s="267"/>
      <c r="L148" s="267"/>
      <c r="M148" s="267"/>
      <c r="N148" s="267"/>
      <c r="O148" s="267"/>
      <c r="P148" s="267"/>
      <c r="Q148" s="267"/>
      <c r="R148" s="267"/>
      <c r="S148" s="267"/>
      <c r="T148" s="267">
        <v>1</v>
      </c>
      <c r="U148" s="267">
        <v>1</v>
      </c>
      <c r="V148" s="267">
        <v>1</v>
      </c>
    </row>
    <row r="149" spans="1:22" ht="30">
      <c r="A149" s="268" t="s">
        <v>325</v>
      </c>
      <c r="B149" s="267"/>
      <c r="C149" s="267"/>
      <c r="D149" s="267"/>
      <c r="E149" s="267"/>
      <c r="F149" s="267"/>
      <c r="G149" s="267"/>
      <c r="H149" s="267"/>
      <c r="I149" s="267"/>
      <c r="J149" s="267"/>
      <c r="K149" s="267"/>
      <c r="L149" s="267"/>
      <c r="M149" s="267"/>
      <c r="N149" s="267"/>
      <c r="O149" s="267"/>
      <c r="P149" s="267"/>
      <c r="Q149" s="267"/>
      <c r="R149" s="267"/>
      <c r="S149" s="267"/>
      <c r="T149" s="267">
        <v>1</v>
      </c>
      <c r="U149" s="267">
        <v>1</v>
      </c>
      <c r="V149" s="267">
        <v>1</v>
      </c>
    </row>
    <row r="150" spans="1:22" ht="15">
      <c r="A150" s="268" t="s">
        <v>852</v>
      </c>
      <c r="B150" s="267"/>
      <c r="C150" s="267"/>
      <c r="D150" s="267"/>
      <c r="E150" s="267"/>
      <c r="F150" s="267"/>
      <c r="G150" s="267"/>
      <c r="H150" s="267"/>
      <c r="I150" s="267"/>
      <c r="J150" s="267"/>
      <c r="K150" s="267"/>
      <c r="L150" s="267"/>
      <c r="M150" s="267"/>
      <c r="N150" s="267"/>
      <c r="O150" s="267"/>
      <c r="P150" s="267"/>
      <c r="Q150" s="267"/>
      <c r="R150" s="267"/>
      <c r="S150" s="267"/>
      <c r="T150" s="267">
        <v>1</v>
      </c>
      <c r="U150" s="267">
        <v>1</v>
      </c>
      <c r="V150" s="267">
        <v>1</v>
      </c>
    </row>
    <row r="151" spans="1:22" ht="30">
      <c r="A151" s="268" t="s">
        <v>324</v>
      </c>
      <c r="B151" s="267"/>
      <c r="C151" s="267"/>
      <c r="D151" s="267"/>
      <c r="E151" s="267"/>
      <c r="F151" s="267"/>
      <c r="G151" s="267"/>
      <c r="H151" s="267"/>
      <c r="I151" s="267"/>
      <c r="J151" s="267"/>
      <c r="K151" s="267"/>
      <c r="L151" s="267"/>
      <c r="M151" s="267"/>
      <c r="N151" s="267"/>
      <c r="O151" s="267"/>
      <c r="P151" s="267"/>
      <c r="Q151" s="267"/>
      <c r="R151" s="267"/>
      <c r="S151" s="267"/>
      <c r="T151" s="267">
        <v>1</v>
      </c>
      <c r="U151" s="267">
        <v>1</v>
      </c>
      <c r="V151" s="267">
        <v>1</v>
      </c>
    </row>
    <row r="152" spans="1:22" ht="15">
      <c r="A152" s="268" t="s">
        <v>167</v>
      </c>
      <c r="B152" s="267"/>
      <c r="C152" s="267">
        <v>4</v>
      </c>
      <c r="D152" s="267">
        <v>4</v>
      </c>
      <c r="E152" s="267"/>
      <c r="F152" s="267"/>
      <c r="G152" s="267"/>
      <c r="H152" s="267"/>
      <c r="I152" s="267"/>
      <c r="J152" s="267"/>
      <c r="K152" s="267"/>
      <c r="L152" s="267"/>
      <c r="M152" s="267"/>
      <c r="N152" s="267"/>
      <c r="O152" s="267"/>
      <c r="P152" s="267"/>
      <c r="Q152" s="267"/>
      <c r="R152" s="267"/>
      <c r="S152" s="267"/>
      <c r="T152" s="267"/>
      <c r="U152" s="267"/>
      <c r="V152" s="267">
        <v>4</v>
      </c>
    </row>
    <row r="153" spans="1:22" ht="15">
      <c r="A153" s="268" t="s">
        <v>328</v>
      </c>
      <c r="B153" s="267"/>
      <c r="C153" s="267">
        <v>2</v>
      </c>
      <c r="D153" s="267">
        <v>2</v>
      </c>
      <c r="E153" s="267"/>
      <c r="F153" s="267"/>
      <c r="G153" s="267"/>
      <c r="H153" s="267"/>
      <c r="I153" s="267"/>
      <c r="J153" s="267"/>
      <c r="K153" s="267"/>
      <c r="L153" s="267"/>
      <c r="M153" s="267"/>
      <c r="N153" s="267"/>
      <c r="O153" s="267"/>
      <c r="P153" s="267"/>
      <c r="Q153" s="267"/>
      <c r="R153" s="267"/>
      <c r="S153" s="267"/>
      <c r="T153" s="267"/>
      <c r="U153" s="267"/>
      <c r="V153" s="267">
        <v>2</v>
      </c>
    </row>
    <row r="154" spans="1:22" ht="30">
      <c r="A154" s="268" t="s">
        <v>329</v>
      </c>
      <c r="B154" s="267"/>
      <c r="C154" s="267">
        <v>2</v>
      </c>
      <c r="D154" s="267">
        <v>2</v>
      </c>
      <c r="E154" s="267"/>
      <c r="F154" s="267"/>
      <c r="G154" s="267"/>
      <c r="H154" s="267"/>
      <c r="I154" s="267"/>
      <c r="J154" s="267"/>
      <c r="K154" s="267"/>
      <c r="L154" s="267"/>
      <c r="M154" s="267"/>
      <c r="N154" s="267"/>
      <c r="O154" s="267"/>
      <c r="P154" s="267"/>
      <c r="Q154" s="267"/>
      <c r="R154" s="267"/>
      <c r="S154" s="267"/>
      <c r="T154" s="267"/>
      <c r="U154" s="267"/>
      <c r="V154" s="267">
        <v>2</v>
      </c>
    </row>
    <row r="155" spans="1:22" ht="40.5" customHeight="1">
      <c r="A155" s="269" t="s">
        <v>330</v>
      </c>
      <c r="B155" s="267"/>
      <c r="C155" s="267"/>
      <c r="D155" s="267"/>
      <c r="E155" s="267"/>
      <c r="F155" s="267">
        <v>6</v>
      </c>
      <c r="G155" s="267">
        <v>6</v>
      </c>
      <c r="H155" s="267"/>
      <c r="I155" s="267">
        <v>6</v>
      </c>
      <c r="J155" s="267">
        <v>6</v>
      </c>
      <c r="K155" s="267"/>
      <c r="L155" s="267">
        <v>3</v>
      </c>
      <c r="M155" s="267">
        <v>3</v>
      </c>
      <c r="N155" s="267"/>
      <c r="O155" s="267"/>
      <c r="P155" s="267">
        <v>10</v>
      </c>
      <c r="Q155" s="267">
        <v>10</v>
      </c>
      <c r="R155" s="267"/>
      <c r="S155" s="267"/>
      <c r="T155" s="267">
        <v>3</v>
      </c>
      <c r="U155" s="267">
        <v>3</v>
      </c>
      <c r="V155" s="270">
        <v>28</v>
      </c>
    </row>
    <row r="156" spans="1:22" ht="15">
      <c r="A156" s="268" t="s">
        <v>276</v>
      </c>
      <c r="B156" s="267"/>
      <c r="C156" s="267"/>
      <c r="D156" s="267"/>
      <c r="E156" s="267"/>
      <c r="F156" s="267">
        <v>5</v>
      </c>
      <c r="G156" s="267">
        <v>5</v>
      </c>
      <c r="H156" s="267"/>
      <c r="I156" s="267">
        <v>3</v>
      </c>
      <c r="J156" s="267">
        <v>3</v>
      </c>
      <c r="K156" s="267"/>
      <c r="L156" s="267">
        <v>2</v>
      </c>
      <c r="M156" s="267">
        <v>2</v>
      </c>
      <c r="N156" s="267"/>
      <c r="O156" s="267"/>
      <c r="P156" s="267">
        <v>2</v>
      </c>
      <c r="Q156" s="267">
        <v>2</v>
      </c>
      <c r="R156" s="267"/>
      <c r="S156" s="267"/>
      <c r="T156" s="267"/>
      <c r="U156" s="267"/>
      <c r="V156" s="267">
        <v>12</v>
      </c>
    </row>
    <row r="157" spans="1:22" ht="30">
      <c r="A157" s="268" t="s">
        <v>920</v>
      </c>
      <c r="B157" s="267"/>
      <c r="C157" s="267"/>
      <c r="D157" s="267"/>
      <c r="E157" s="267"/>
      <c r="F157" s="267"/>
      <c r="G157" s="267"/>
      <c r="H157" s="267"/>
      <c r="I157" s="267"/>
      <c r="J157" s="267"/>
      <c r="K157" s="267"/>
      <c r="L157" s="267">
        <v>2</v>
      </c>
      <c r="M157" s="267">
        <v>2</v>
      </c>
      <c r="N157" s="267"/>
      <c r="O157" s="267"/>
      <c r="P157" s="267"/>
      <c r="Q157" s="267"/>
      <c r="R157" s="267"/>
      <c r="S157" s="267"/>
      <c r="T157" s="267"/>
      <c r="U157" s="267"/>
      <c r="V157" s="267">
        <v>2</v>
      </c>
    </row>
    <row r="158" spans="1:22" ht="30">
      <c r="A158" s="268" t="s">
        <v>334</v>
      </c>
      <c r="B158" s="267"/>
      <c r="C158" s="267"/>
      <c r="D158" s="267"/>
      <c r="E158" s="267"/>
      <c r="F158" s="267"/>
      <c r="G158" s="267"/>
      <c r="H158" s="267"/>
      <c r="I158" s="267"/>
      <c r="J158" s="267"/>
      <c r="K158" s="267"/>
      <c r="L158" s="267"/>
      <c r="M158" s="267"/>
      <c r="N158" s="267"/>
      <c r="O158" s="267"/>
      <c r="P158" s="267">
        <v>2</v>
      </c>
      <c r="Q158" s="267">
        <v>2</v>
      </c>
      <c r="R158" s="267"/>
      <c r="S158" s="267"/>
      <c r="T158" s="267"/>
      <c r="U158" s="267"/>
      <c r="V158" s="267">
        <v>2</v>
      </c>
    </row>
    <row r="159" spans="1:22" ht="30">
      <c r="A159" s="268" t="s">
        <v>331</v>
      </c>
      <c r="B159" s="267"/>
      <c r="C159" s="267"/>
      <c r="D159" s="267"/>
      <c r="E159" s="267"/>
      <c r="F159" s="267"/>
      <c r="G159" s="267"/>
      <c r="H159" s="267"/>
      <c r="I159" s="267">
        <v>3</v>
      </c>
      <c r="J159" s="267">
        <v>3</v>
      </c>
      <c r="K159" s="267"/>
      <c r="L159" s="267"/>
      <c r="M159" s="267"/>
      <c r="N159" s="267"/>
      <c r="O159" s="267"/>
      <c r="P159" s="267"/>
      <c r="Q159" s="267"/>
      <c r="R159" s="267"/>
      <c r="S159" s="267"/>
      <c r="T159" s="267"/>
      <c r="U159" s="267"/>
      <c r="V159" s="267">
        <v>3</v>
      </c>
    </row>
    <row r="160" spans="1:22" ht="30">
      <c r="A160" s="268" t="s">
        <v>332</v>
      </c>
      <c r="B160" s="267"/>
      <c r="C160" s="267"/>
      <c r="D160" s="267"/>
      <c r="E160" s="267"/>
      <c r="F160" s="267">
        <v>2</v>
      </c>
      <c r="G160" s="267">
        <v>2</v>
      </c>
      <c r="H160" s="267"/>
      <c r="I160" s="267"/>
      <c r="J160" s="267"/>
      <c r="K160" s="267"/>
      <c r="L160" s="267"/>
      <c r="M160" s="267"/>
      <c r="N160" s="267"/>
      <c r="O160" s="267"/>
      <c r="P160" s="267"/>
      <c r="Q160" s="267"/>
      <c r="R160" s="267"/>
      <c r="S160" s="267"/>
      <c r="T160" s="267"/>
      <c r="U160" s="267"/>
      <c r="V160" s="267">
        <v>2</v>
      </c>
    </row>
    <row r="161" spans="1:22" ht="15">
      <c r="A161" s="268" t="s">
        <v>333</v>
      </c>
      <c r="B161" s="267"/>
      <c r="C161" s="267"/>
      <c r="D161" s="267"/>
      <c r="E161" s="267"/>
      <c r="F161" s="267">
        <v>3</v>
      </c>
      <c r="G161" s="267">
        <v>3</v>
      </c>
      <c r="H161" s="267"/>
      <c r="I161" s="267"/>
      <c r="J161" s="267"/>
      <c r="K161" s="267"/>
      <c r="L161" s="267"/>
      <c r="M161" s="267"/>
      <c r="N161" s="267"/>
      <c r="O161" s="267"/>
      <c r="P161" s="267"/>
      <c r="Q161" s="267"/>
      <c r="R161" s="267"/>
      <c r="S161" s="267"/>
      <c r="T161" s="267"/>
      <c r="U161" s="267"/>
      <c r="V161" s="267">
        <v>3</v>
      </c>
    </row>
    <row r="162" spans="1:22" ht="15">
      <c r="A162" s="268" t="s">
        <v>235</v>
      </c>
      <c r="B162" s="267"/>
      <c r="C162" s="267"/>
      <c r="D162" s="267"/>
      <c r="E162" s="267"/>
      <c r="F162" s="267"/>
      <c r="G162" s="267"/>
      <c r="H162" s="267"/>
      <c r="I162" s="267">
        <v>3</v>
      </c>
      <c r="J162" s="267">
        <v>3</v>
      </c>
      <c r="K162" s="267"/>
      <c r="L162" s="267">
        <v>1</v>
      </c>
      <c r="M162" s="267">
        <v>1</v>
      </c>
      <c r="N162" s="267"/>
      <c r="O162" s="267"/>
      <c r="P162" s="267">
        <v>1</v>
      </c>
      <c r="Q162" s="267">
        <v>1</v>
      </c>
      <c r="R162" s="267"/>
      <c r="S162" s="267"/>
      <c r="T162" s="267">
        <v>1</v>
      </c>
      <c r="U162" s="267">
        <v>1</v>
      </c>
      <c r="V162" s="267">
        <v>6</v>
      </c>
    </row>
    <row r="163" spans="1:22" ht="30">
      <c r="A163" s="268" t="s">
        <v>920</v>
      </c>
      <c r="B163" s="267"/>
      <c r="C163" s="267"/>
      <c r="D163" s="267"/>
      <c r="E163" s="267"/>
      <c r="F163" s="267"/>
      <c r="G163" s="267"/>
      <c r="H163" s="267"/>
      <c r="I163" s="267"/>
      <c r="J163" s="267"/>
      <c r="K163" s="267"/>
      <c r="L163" s="267"/>
      <c r="M163" s="267"/>
      <c r="N163" s="267"/>
      <c r="O163" s="267"/>
      <c r="P163" s="267">
        <v>1</v>
      </c>
      <c r="Q163" s="267">
        <v>1</v>
      </c>
      <c r="R163" s="267"/>
      <c r="S163" s="267"/>
      <c r="T163" s="267"/>
      <c r="U163" s="267"/>
      <c r="V163" s="267">
        <v>1</v>
      </c>
    </row>
    <row r="164" spans="1:22" ht="30">
      <c r="A164" s="268" t="s">
        <v>334</v>
      </c>
      <c r="B164" s="267"/>
      <c r="C164" s="267"/>
      <c r="D164" s="267"/>
      <c r="E164" s="267"/>
      <c r="F164" s="267"/>
      <c r="G164" s="267"/>
      <c r="H164" s="267"/>
      <c r="I164" s="267"/>
      <c r="J164" s="267"/>
      <c r="K164" s="267"/>
      <c r="L164" s="267"/>
      <c r="M164" s="267"/>
      <c r="N164" s="267"/>
      <c r="O164" s="267"/>
      <c r="P164" s="267"/>
      <c r="Q164" s="267"/>
      <c r="R164" s="267"/>
      <c r="S164" s="267"/>
      <c r="T164" s="267">
        <v>1</v>
      </c>
      <c r="U164" s="267">
        <v>1</v>
      </c>
      <c r="V164" s="267">
        <v>1</v>
      </c>
    </row>
    <row r="165" spans="1:22" ht="30">
      <c r="A165" s="268" t="s">
        <v>331</v>
      </c>
      <c r="B165" s="267"/>
      <c r="C165" s="267"/>
      <c r="D165" s="267"/>
      <c r="E165" s="267"/>
      <c r="F165" s="267"/>
      <c r="G165" s="267"/>
      <c r="H165" s="267"/>
      <c r="I165" s="267"/>
      <c r="J165" s="267"/>
      <c r="K165" s="267"/>
      <c r="L165" s="267">
        <v>1</v>
      </c>
      <c r="M165" s="267">
        <v>1</v>
      </c>
      <c r="N165" s="267"/>
      <c r="O165" s="267"/>
      <c r="P165" s="267"/>
      <c r="Q165" s="267"/>
      <c r="R165" s="267"/>
      <c r="S165" s="267"/>
      <c r="T165" s="267"/>
      <c r="U165" s="267"/>
      <c r="V165" s="267">
        <v>1</v>
      </c>
    </row>
    <row r="166" spans="1:22" ht="30">
      <c r="A166" s="268" t="s">
        <v>332</v>
      </c>
      <c r="B166" s="267"/>
      <c r="C166" s="267"/>
      <c r="D166" s="267"/>
      <c r="E166" s="267"/>
      <c r="F166" s="267"/>
      <c r="G166" s="267"/>
      <c r="H166" s="267"/>
      <c r="I166" s="267">
        <v>1</v>
      </c>
      <c r="J166" s="267">
        <v>1</v>
      </c>
      <c r="K166" s="267"/>
      <c r="L166" s="267"/>
      <c r="M166" s="267"/>
      <c r="N166" s="267"/>
      <c r="O166" s="267"/>
      <c r="P166" s="267"/>
      <c r="Q166" s="267"/>
      <c r="R166" s="267"/>
      <c r="S166" s="267"/>
      <c r="T166" s="267"/>
      <c r="U166" s="267"/>
      <c r="V166" s="267">
        <v>1</v>
      </c>
    </row>
    <row r="167" spans="1:22" ht="15">
      <c r="A167" s="268" t="s">
        <v>333</v>
      </c>
      <c r="B167" s="267"/>
      <c r="C167" s="267"/>
      <c r="D167" s="267"/>
      <c r="E167" s="267"/>
      <c r="F167" s="267"/>
      <c r="G167" s="267"/>
      <c r="H167" s="267"/>
      <c r="I167" s="267">
        <v>2</v>
      </c>
      <c r="J167" s="267">
        <v>2</v>
      </c>
      <c r="K167" s="267"/>
      <c r="L167" s="267"/>
      <c r="M167" s="267"/>
      <c r="N167" s="267"/>
      <c r="O167" s="267"/>
      <c r="P167" s="267"/>
      <c r="Q167" s="267"/>
      <c r="R167" s="267"/>
      <c r="S167" s="267"/>
      <c r="T167" s="267"/>
      <c r="U167" s="267"/>
      <c r="V167" s="267">
        <v>2</v>
      </c>
    </row>
    <row r="168" spans="1:22" ht="15">
      <c r="A168" s="268" t="s">
        <v>857</v>
      </c>
      <c r="B168" s="267"/>
      <c r="C168" s="267"/>
      <c r="D168" s="267"/>
      <c r="E168" s="267"/>
      <c r="F168" s="267"/>
      <c r="G168" s="267"/>
      <c r="H168" s="267"/>
      <c r="I168" s="267"/>
      <c r="J168" s="267"/>
      <c r="K168" s="267"/>
      <c r="L168" s="267"/>
      <c r="M168" s="267"/>
      <c r="N168" s="267"/>
      <c r="O168" s="267"/>
      <c r="P168" s="267">
        <v>7</v>
      </c>
      <c r="Q168" s="267">
        <v>7</v>
      </c>
      <c r="R168" s="267"/>
      <c r="S168" s="267"/>
      <c r="T168" s="267">
        <v>2</v>
      </c>
      <c r="U168" s="267">
        <v>2</v>
      </c>
      <c r="V168" s="267">
        <v>9</v>
      </c>
    </row>
    <row r="169" spans="1:22" ht="30">
      <c r="A169" s="268" t="s">
        <v>938</v>
      </c>
      <c r="B169" s="267"/>
      <c r="C169" s="267"/>
      <c r="D169" s="267"/>
      <c r="E169" s="267"/>
      <c r="F169" s="267"/>
      <c r="G169" s="267"/>
      <c r="H169" s="267"/>
      <c r="I169" s="267"/>
      <c r="J169" s="267"/>
      <c r="K169" s="267"/>
      <c r="L169" s="267"/>
      <c r="M169" s="267"/>
      <c r="N169" s="267"/>
      <c r="O169" s="267"/>
      <c r="P169" s="267">
        <v>5</v>
      </c>
      <c r="Q169" s="267">
        <v>5</v>
      </c>
      <c r="R169" s="267"/>
      <c r="S169" s="267"/>
      <c r="T169" s="267"/>
      <c r="U169" s="267"/>
      <c r="V169" s="267">
        <v>5</v>
      </c>
    </row>
    <row r="170" spans="1:22" ht="30">
      <c r="A170" s="268" t="s">
        <v>331</v>
      </c>
      <c r="B170" s="267"/>
      <c r="C170" s="267"/>
      <c r="D170" s="267"/>
      <c r="E170" s="267"/>
      <c r="F170" s="267"/>
      <c r="G170" s="267"/>
      <c r="H170" s="267"/>
      <c r="I170" s="267"/>
      <c r="J170" s="267"/>
      <c r="K170" s="267"/>
      <c r="L170" s="267"/>
      <c r="M170" s="267"/>
      <c r="N170" s="267"/>
      <c r="O170" s="267"/>
      <c r="P170" s="267"/>
      <c r="Q170" s="267"/>
      <c r="R170" s="267"/>
      <c r="S170" s="267"/>
      <c r="T170" s="267">
        <v>2</v>
      </c>
      <c r="U170" s="267">
        <v>2</v>
      </c>
      <c r="V170" s="267">
        <v>2</v>
      </c>
    </row>
    <row r="171" spans="1:22" ht="15">
      <c r="A171" s="268" t="s">
        <v>333</v>
      </c>
      <c r="B171" s="267"/>
      <c r="C171" s="267"/>
      <c r="D171" s="267"/>
      <c r="E171" s="267"/>
      <c r="F171" s="267"/>
      <c r="G171" s="267"/>
      <c r="H171" s="267"/>
      <c r="I171" s="267"/>
      <c r="J171" s="267"/>
      <c r="K171" s="267"/>
      <c r="L171" s="267"/>
      <c r="M171" s="267"/>
      <c r="N171" s="267"/>
      <c r="O171" s="267"/>
      <c r="P171" s="267">
        <v>2</v>
      </c>
      <c r="Q171" s="267">
        <v>2</v>
      </c>
      <c r="R171" s="267"/>
      <c r="S171" s="267"/>
      <c r="T171" s="267"/>
      <c r="U171" s="267"/>
      <c r="V171" s="267">
        <v>2</v>
      </c>
    </row>
    <row r="172" spans="1:22" ht="15">
      <c r="A172" s="268" t="s">
        <v>157</v>
      </c>
      <c r="B172" s="267"/>
      <c r="C172" s="267"/>
      <c r="D172" s="267"/>
      <c r="E172" s="267"/>
      <c r="F172" s="267">
        <v>1</v>
      </c>
      <c r="G172" s="267">
        <v>1</v>
      </c>
      <c r="H172" s="267"/>
      <c r="I172" s="267"/>
      <c r="J172" s="267"/>
      <c r="K172" s="267"/>
      <c r="L172" s="267"/>
      <c r="M172" s="267"/>
      <c r="N172" s="267"/>
      <c r="O172" s="267"/>
      <c r="P172" s="267"/>
      <c r="Q172" s="267"/>
      <c r="R172" s="267"/>
      <c r="S172" s="267"/>
      <c r="T172" s="267"/>
      <c r="U172" s="267"/>
      <c r="V172" s="267">
        <v>1</v>
      </c>
    </row>
    <row r="173" spans="1:22" ht="30">
      <c r="A173" s="268" t="s">
        <v>334</v>
      </c>
      <c r="B173" s="267"/>
      <c r="C173" s="267"/>
      <c r="D173" s="267"/>
      <c r="E173" s="267"/>
      <c r="F173" s="267">
        <v>1</v>
      </c>
      <c r="G173" s="267">
        <v>1</v>
      </c>
      <c r="H173" s="267"/>
      <c r="I173" s="267"/>
      <c r="J173" s="267"/>
      <c r="K173" s="267"/>
      <c r="L173" s="267"/>
      <c r="M173" s="267"/>
      <c r="N173" s="267"/>
      <c r="O173" s="267"/>
      <c r="P173" s="267"/>
      <c r="Q173" s="267"/>
      <c r="R173" s="267"/>
      <c r="S173" s="267"/>
      <c r="T173" s="267"/>
      <c r="U173" s="267"/>
      <c r="V173" s="267">
        <v>1</v>
      </c>
    </row>
    <row r="174" spans="1:22" ht="27.75" customHeight="1">
      <c r="A174" s="269" t="s">
        <v>335</v>
      </c>
      <c r="B174" s="267">
        <v>3</v>
      </c>
      <c r="C174" s="267">
        <v>5</v>
      </c>
      <c r="D174" s="267">
        <v>8</v>
      </c>
      <c r="E174" s="267">
        <v>3</v>
      </c>
      <c r="F174" s="267">
        <v>4</v>
      </c>
      <c r="G174" s="267">
        <v>7</v>
      </c>
      <c r="H174" s="267">
        <v>6</v>
      </c>
      <c r="I174" s="267">
        <v>6</v>
      </c>
      <c r="J174" s="267">
        <v>12</v>
      </c>
      <c r="K174" s="267">
        <v>3</v>
      </c>
      <c r="L174" s="267">
        <v>4</v>
      </c>
      <c r="M174" s="267">
        <v>7</v>
      </c>
      <c r="N174" s="267">
        <v>3</v>
      </c>
      <c r="O174" s="267"/>
      <c r="P174" s="267">
        <v>2</v>
      </c>
      <c r="Q174" s="267">
        <v>5</v>
      </c>
      <c r="R174" s="267">
        <v>6</v>
      </c>
      <c r="S174" s="267">
        <v>2</v>
      </c>
      <c r="T174" s="267">
        <v>8</v>
      </c>
      <c r="U174" s="267">
        <v>16</v>
      </c>
      <c r="V174" s="270">
        <v>55</v>
      </c>
    </row>
    <row r="175" spans="1:22" ht="15">
      <c r="A175" s="268" t="s">
        <v>266</v>
      </c>
      <c r="B175" s="267"/>
      <c r="C175" s="267">
        <v>1</v>
      </c>
      <c r="D175" s="267">
        <v>1</v>
      </c>
      <c r="E175" s="267"/>
      <c r="F175" s="267">
        <v>1</v>
      </c>
      <c r="G175" s="267">
        <v>1</v>
      </c>
      <c r="H175" s="267"/>
      <c r="I175" s="267">
        <v>4</v>
      </c>
      <c r="J175" s="267">
        <v>4</v>
      </c>
      <c r="K175" s="267"/>
      <c r="L175" s="267">
        <v>3</v>
      </c>
      <c r="M175" s="267">
        <v>3</v>
      </c>
      <c r="N175" s="267"/>
      <c r="O175" s="267"/>
      <c r="P175" s="267">
        <v>1</v>
      </c>
      <c r="Q175" s="267">
        <v>1</v>
      </c>
      <c r="R175" s="267"/>
      <c r="S175" s="267"/>
      <c r="T175" s="267">
        <v>3</v>
      </c>
      <c r="U175" s="267">
        <v>3</v>
      </c>
      <c r="V175" s="267">
        <v>13</v>
      </c>
    </row>
    <row r="176" spans="1:22" ht="30">
      <c r="A176" s="268" t="s">
        <v>324</v>
      </c>
      <c r="B176" s="267"/>
      <c r="C176" s="267"/>
      <c r="D176" s="267"/>
      <c r="E176" s="267"/>
      <c r="F176" s="267">
        <v>1</v>
      </c>
      <c r="G176" s="267">
        <v>1</v>
      </c>
      <c r="H176" s="267"/>
      <c r="I176" s="267"/>
      <c r="J176" s="267"/>
      <c r="K176" s="267"/>
      <c r="L176" s="267"/>
      <c r="M176" s="267"/>
      <c r="N176" s="267"/>
      <c r="O176" s="267"/>
      <c r="P176" s="267"/>
      <c r="Q176" s="267"/>
      <c r="R176" s="267"/>
      <c r="S176" s="267"/>
      <c r="T176" s="267"/>
      <c r="U176" s="267"/>
      <c r="V176" s="267">
        <v>1</v>
      </c>
    </row>
    <row r="177" spans="1:22" ht="30">
      <c r="A177" s="268" t="s">
        <v>932</v>
      </c>
      <c r="B177" s="267"/>
      <c r="C177" s="267"/>
      <c r="D177" s="267"/>
      <c r="E177" s="267"/>
      <c r="F177" s="267"/>
      <c r="G177" s="267"/>
      <c r="H177" s="267"/>
      <c r="I177" s="267"/>
      <c r="J177" s="267"/>
      <c r="K177" s="267"/>
      <c r="L177" s="267"/>
      <c r="M177" s="267"/>
      <c r="N177" s="267"/>
      <c r="O177" s="267"/>
      <c r="P177" s="267"/>
      <c r="Q177" s="267"/>
      <c r="R177" s="267"/>
      <c r="S177" s="267"/>
      <c r="T177" s="267">
        <v>1</v>
      </c>
      <c r="U177" s="267">
        <v>1</v>
      </c>
      <c r="V177" s="267">
        <v>1</v>
      </c>
    </row>
    <row r="178" spans="1:22" ht="30">
      <c r="A178" s="268" t="s">
        <v>918</v>
      </c>
      <c r="B178" s="267"/>
      <c r="C178" s="267"/>
      <c r="D178" s="267"/>
      <c r="E178" s="267"/>
      <c r="F178" s="267"/>
      <c r="G178" s="267"/>
      <c r="H178" s="267"/>
      <c r="I178" s="267"/>
      <c r="J178" s="267"/>
      <c r="K178" s="267"/>
      <c r="L178" s="267">
        <v>1</v>
      </c>
      <c r="M178" s="267">
        <v>1</v>
      </c>
      <c r="N178" s="267"/>
      <c r="O178" s="267"/>
      <c r="P178" s="267"/>
      <c r="Q178" s="267"/>
      <c r="R178" s="267"/>
      <c r="S178" s="267"/>
      <c r="T178" s="267"/>
      <c r="U178" s="267"/>
      <c r="V178" s="267">
        <v>1</v>
      </c>
    </row>
    <row r="179" spans="1:22" ht="15">
      <c r="A179" s="268" t="s">
        <v>338</v>
      </c>
      <c r="B179" s="267"/>
      <c r="C179" s="267"/>
      <c r="D179" s="267"/>
      <c r="E179" s="267"/>
      <c r="F179" s="267"/>
      <c r="G179" s="267"/>
      <c r="H179" s="267"/>
      <c r="I179" s="267"/>
      <c r="J179" s="267"/>
      <c r="K179" s="267"/>
      <c r="L179" s="267">
        <v>2</v>
      </c>
      <c r="M179" s="267">
        <v>2</v>
      </c>
      <c r="N179" s="267"/>
      <c r="O179" s="267"/>
      <c r="P179" s="267"/>
      <c r="Q179" s="267"/>
      <c r="R179" s="267"/>
      <c r="S179" s="267"/>
      <c r="T179" s="267"/>
      <c r="U179" s="267"/>
      <c r="V179" s="267">
        <v>2</v>
      </c>
    </row>
    <row r="180" spans="1:22" ht="30">
      <c r="A180" s="268" t="s">
        <v>336</v>
      </c>
      <c r="B180" s="267"/>
      <c r="C180" s="267"/>
      <c r="D180" s="267"/>
      <c r="E180" s="267"/>
      <c r="F180" s="267"/>
      <c r="G180" s="267"/>
      <c r="H180" s="267"/>
      <c r="I180" s="267">
        <v>4</v>
      </c>
      <c r="J180" s="267">
        <v>4</v>
      </c>
      <c r="K180" s="267"/>
      <c r="L180" s="267"/>
      <c r="M180" s="267"/>
      <c r="N180" s="267"/>
      <c r="O180" s="267"/>
      <c r="P180" s="267"/>
      <c r="Q180" s="267"/>
      <c r="R180" s="267"/>
      <c r="S180" s="267"/>
      <c r="T180" s="267"/>
      <c r="U180" s="267"/>
      <c r="V180" s="267">
        <v>4</v>
      </c>
    </row>
    <row r="181" spans="1:22" ht="15">
      <c r="A181" s="268" t="s">
        <v>339</v>
      </c>
      <c r="B181" s="267"/>
      <c r="C181" s="267"/>
      <c r="D181" s="267"/>
      <c r="E181" s="267"/>
      <c r="F181" s="267"/>
      <c r="G181" s="267"/>
      <c r="H181" s="267"/>
      <c r="I181" s="267"/>
      <c r="J181" s="267"/>
      <c r="K181" s="267"/>
      <c r="L181" s="267"/>
      <c r="M181" s="267"/>
      <c r="N181" s="267"/>
      <c r="O181" s="267"/>
      <c r="P181" s="267">
        <v>1</v>
      </c>
      <c r="Q181" s="267">
        <v>1</v>
      </c>
      <c r="R181" s="267"/>
      <c r="S181" s="267"/>
      <c r="T181" s="267"/>
      <c r="U181" s="267"/>
      <c r="V181" s="267">
        <v>1</v>
      </c>
    </row>
    <row r="182" spans="1:22" ht="30">
      <c r="A182" s="268" t="s">
        <v>340</v>
      </c>
      <c r="B182" s="267"/>
      <c r="C182" s="267"/>
      <c r="D182" s="267"/>
      <c r="E182" s="267"/>
      <c r="F182" s="267"/>
      <c r="G182" s="267"/>
      <c r="H182" s="267"/>
      <c r="I182" s="267"/>
      <c r="J182" s="267"/>
      <c r="K182" s="267"/>
      <c r="L182" s="267"/>
      <c r="M182" s="267"/>
      <c r="N182" s="267"/>
      <c r="O182" s="267"/>
      <c r="P182" s="267"/>
      <c r="Q182" s="267"/>
      <c r="R182" s="267"/>
      <c r="S182" s="267"/>
      <c r="T182" s="267">
        <v>2</v>
      </c>
      <c r="U182" s="267">
        <v>2</v>
      </c>
      <c r="V182" s="267">
        <v>2</v>
      </c>
    </row>
    <row r="183" spans="1:22" ht="30">
      <c r="A183" s="268" t="s">
        <v>337</v>
      </c>
      <c r="B183" s="267"/>
      <c r="C183" s="267">
        <v>1</v>
      </c>
      <c r="D183" s="267">
        <v>1</v>
      </c>
      <c r="E183" s="267"/>
      <c r="F183" s="267"/>
      <c r="G183" s="267"/>
      <c r="H183" s="267"/>
      <c r="I183" s="267"/>
      <c r="J183" s="267"/>
      <c r="K183" s="267"/>
      <c r="L183" s="267"/>
      <c r="M183" s="267"/>
      <c r="N183" s="267"/>
      <c r="O183" s="267"/>
      <c r="P183" s="267"/>
      <c r="Q183" s="267"/>
      <c r="R183" s="267"/>
      <c r="S183" s="267"/>
      <c r="T183" s="267"/>
      <c r="U183" s="267"/>
      <c r="V183" s="267">
        <v>1</v>
      </c>
    </row>
    <row r="184" spans="1:22" ht="15">
      <c r="A184" s="268" t="s">
        <v>275</v>
      </c>
      <c r="B184" s="267"/>
      <c r="C184" s="267"/>
      <c r="D184" s="267"/>
      <c r="E184" s="267"/>
      <c r="F184" s="267"/>
      <c r="G184" s="267"/>
      <c r="H184" s="267"/>
      <c r="I184" s="267">
        <v>1</v>
      </c>
      <c r="J184" s="267">
        <v>1</v>
      </c>
      <c r="K184" s="267"/>
      <c r="L184" s="267"/>
      <c r="M184" s="267"/>
      <c r="N184" s="267"/>
      <c r="O184" s="267"/>
      <c r="P184" s="267"/>
      <c r="Q184" s="267"/>
      <c r="R184" s="267"/>
      <c r="S184" s="267"/>
      <c r="T184" s="267"/>
      <c r="U184" s="267"/>
      <c r="V184" s="267">
        <v>1</v>
      </c>
    </row>
    <row r="185" spans="1:22" ht="30">
      <c r="A185" s="268" t="s">
        <v>324</v>
      </c>
      <c r="B185" s="267"/>
      <c r="C185" s="267"/>
      <c r="D185" s="267"/>
      <c r="E185" s="267"/>
      <c r="F185" s="267"/>
      <c r="G185" s="267"/>
      <c r="H185" s="267"/>
      <c r="I185" s="267">
        <v>1</v>
      </c>
      <c r="J185" s="267">
        <v>1</v>
      </c>
      <c r="K185" s="267"/>
      <c r="L185" s="267"/>
      <c r="M185" s="267"/>
      <c r="N185" s="267"/>
      <c r="O185" s="267"/>
      <c r="P185" s="267"/>
      <c r="Q185" s="267"/>
      <c r="R185" s="267"/>
      <c r="S185" s="267"/>
      <c r="T185" s="267"/>
      <c r="U185" s="267"/>
      <c r="V185" s="267">
        <v>1</v>
      </c>
    </row>
    <row r="186" spans="1:22" ht="15">
      <c r="A186" s="268" t="s">
        <v>859</v>
      </c>
      <c r="B186" s="267"/>
      <c r="C186" s="267"/>
      <c r="D186" s="267"/>
      <c r="E186" s="267"/>
      <c r="F186" s="267"/>
      <c r="G186" s="267"/>
      <c r="H186" s="267"/>
      <c r="I186" s="267"/>
      <c r="J186" s="267"/>
      <c r="K186" s="267"/>
      <c r="L186" s="267"/>
      <c r="M186" s="267"/>
      <c r="N186" s="267"/>
      <c r="O186" s="267"/>
      <c r="P186" s="267"/>
      <c r="Q186" s="267"/>
      <c r="R186" s="267"/>
      <c r="S186" s="267"/>
      <c r="T186" s="267">
        <v>1</v>
      </c>
      <c r="U186" s="267">
        <v>1</v>
      </c>
      <c r="V186" s="267">
        <v>1</v>
      </c>
    </row>
    <row r="187" spans="1:22" ht="30">
      <c r="A187" s="268" t="s">
        <v>324</v>
      </c>
      <c r="B187" s="267"/>
      <c r="C187" s="267"/>
      <c r="D187" s="267"/>
      <c r="E187" s="267"/>
      <c r="F187" s="267"/>
      <c r="G187" s="267"/>
      <c r="H187" s="267"/>
      <c r="I187" s="267"/>
      <c r="J187" s="267"/>
      <c r="K187" s="267"/>
      <c r="L187" s="267"/>
      <c r="M187" s="267"/>
      <c r="N187" s="267"/>
      <c r="O187" s="267"/>
      <c r="P187" s="267"/>
      <c r="Q187" s="267"/>
      <c r="R187" s="267"/>
      <c r="S187" s="267"/>
      <c r="T187" s="267">
        <v>1</v>
      </c>
      <c r="U187" s="267">
        <v>1</v>
      </c>
      <c r="V187" s="267">
        <v>1</v>
      </c>
    </row>
    <row r="188" spans="1:22" ht="15">
      <c r="A188" s="268" t="s">
        <v>860</v>
      </c>
      <c r="B188" s="267"/>
      <c r="C188" s="267"/>
      <c r="D188" s="267"/>
      <c r="E188" s="267"/>
      <c r="F188" s="267"/>
      <c r="G188" s="267"/>
      <c r="H188" s="267"/>
      <c r="I188" s="267"/>
      <c r="J188" s="267"/>
      <c r="K188" s="267"/>
      <c r="L188" s="267"/>
      <c r="M188" s="267"/>
      <c r="N188" s="267"/>
      <c r="O188" s="267"/>
      <c r="P188" s="267">
        <v>1</v>
      </c>
      <c r="Q188" s="267">
        <v>1</v>
      </c>
      <c r="R188" s="267"/>
      <c r="S188" s="267"/>
      <c r="T188" s="267">
        <v>1</v>
      </c>
      <c r="U188" s="267">
        <v>1</v>
      </c>
      <c r="V188" s="267">
        <v>2</v>
      </c>
    </row>
    <row r="189" spans="1:22" ht="30">
      <c r="A189" s="268" t="s">
        <v>324</v>
      </c>
      <c r="B189" s="267"/>
      <c r="C189" s="267"/>
      <c r="D189" s="267"/>
      <c r="E189" s="267"/>
      <c r="F189" s="267"/>
      <c r="G189" s="267"/>
      <c r="H189" s="267"/>
      <c r="I189" s="267"/>
      <c r="J189" s="267"/>
      <c r="K189" s="267"/>
      <c r="L189" s="267"/>
      <c r="M189" s="267"/>
      <c r="N189" s="267"/>
      <c r="O189" s="267"/>
      <c r="P189" s="267"/>
      <c r="Q189" s="267"/>
      <c r="R189" s="267"/>
      <c r="S189" s="267"/>
      <c r="T189" s="267">
        <v>1</v>
      </c>
      <c r="U189" s="267">
        <v>1</v>
      </c>
      <c r="V189" s="267">
        <v>1</v>
      </c>
    </row>
    <row r="190" spans="1:22" ht="30">
      <c r="A190" s="268" t="s">
        <v>337</v>
      </c>
      <c r="B190" s="267"/>
      <c r="C190" s="267"/>
      <c r="D190" s="267"/>
      <c r="E190" s="267"/>
      <c r="F190" s="267"/>
      <c r="G190" s="267"/>
      <c r="H190" s="267"/>
      <c r="I190" s="267"/>
      <c r="J190" s="267"/>
      <c r="K190" s="267"/>
      <c r="L190" s="267"/>
      <c r="M190" s="267"/>
      <c r="N190" s="267"/>
      <c r="O190" s="267"/>
      <c r="P190" s="267">
        <v>1</v>
      </c>
      <c r="Q190" s="267">
        <v>1</v>
      </c>
      <c r="R190" s="267"/>
      <c r="S190" s="267"/>
      <c r="T190" s="267"/>
      <c r="U190" s="267"/>
      <c r="V190" s="267">
        <v>1</v>
      </c>
    </row>
    <row r="191" spans="1:22" ht="15">
      <c r="A191" s="268" t="s">
        <v>862</v>
      </c>
      <c r="B191" s="267"/>
      <c r="C191" s="267"/>
      <c r="D191" s="267"/>
      <c r="E191" s="267"/>
      <c r="F191" s="267"/>
      <c r="G191" s="267"/>
      <c r="H191" s="267"/>
      <c r="I191" s="267"/>
      <c r="J191" s="267"/>
      <c r="K191" s="267"/>
      <c r="L191" s="267"/>
      <c r="M191" s="267"/>
      <c r="N191" s="267"/>
      <c r="O191" s="267"/>
      <c r="P191" s="267"/>
      <c r="Q191" s="267"/>
      <c r="R191" s="267"/>
      <c r="S191" s="267"/>
      <c r="T191" s="267">
        <v>2</v>
      </c>
      <c r="U191" s="267">
        <v>2</v>
      </c>
      <c r="V191" s="267">
        <v>2</v>
      </c>
    </row>
    <row r="192" spans="1:22" ht="30">
      <c r="A192" s="268" t="s">
        <v>324</v>
      </c>
      <c r="B192" s="267"/>
      <c r="C192" s="267"/>
      <c r="D192" s="267"/>
      <c r="E192" s="267"/>
      <c r="F192" s="267"/>
      <c r="G192" s="267"/>
      <c r="H192" s="267"/>
      <c r="I192" s="267"/>
      <c r="J192" s="267"/>
      <c r="K192" s="267"/>
      <c r="L192" s="267"/>
      <c r="M192" s="267"/>
      <c r="N192" s="267"/>
      <c r="O192" s="267"/>
      <c r="P192" s="267"/>
      <c r="Q192" s="267"/>
      <c r="R192" s="267"/>
      <c r="S192" s="267"/>
      <c r="T192" s="267">
        <v>1</v>
      </c>
      <c r="U192" s="267">
        <v>1</v>
      </c>
      <c r="V192" s="267">
        <v>1</v>
      </c>
    </row>
    <row r="193" spans="1:22" ht="30">
      <c r="A193" s="268" t="s">
        <v>337</v>
      </c>
      <c r="B193" s="267"/>
      <c r="C193" s="267"/>
      <c r="D193" s="267"/>
      <c r="E193" s="267"/>
      <c r="F193" s="267"/>
      <c r="G193" s="267"/>
      <c r="H193" s="267"/>
      <c r="I193" s="267"/>
      <c r="J193" s="267"/>
      <c r="K193" s="267"/>
      <c r="L193" s="267"/>
      <c r="M193" s="267"/>
      <c r="N193" s="267"/>
      <c r="O193" s="267"/>
      <c r="P193" s="267"/>
      <c r="Q193" s="267"/>
      <c r="R193" s="267"/>
      <c r="S193" s="267"/>
      <c r="T193" s="267">
        <v>1</v>
      </c>
      <c r="U193" s="267">
        <v>1</v>
      </c>
      <c r="V193" s="267">
        <v>1</v>
      </c>
    </row>
    <row r="194" spans="1:22" ht="15">
      <c r="A194" s="268" t="s">
        <v>863</v>
      </c>
      <c r="B194" s="267"/>
      <c r="C194" s="267"/>
      <c r="D194" s="267"/>
      <c r="E194" s="267"/>
      <c r="F194" s="267"/>
      <c r="G194" s="267"/>
      <c r="H194" s="267"/>
      <c r="I194" s="267"/>
      <c r="J194" s="267"/>
      <c r="K194" s="267"/>
      <c r="L194" s="267"/>
      <c r="M194" s="267"/>
      <c r="N194" s="267"/>
      <c r="O194" s="267"/>
      <c r="P194" s="267"/>
      <c r="Q194" s="267"/>
      <c r="R194" s="267"/>
      <c r="S194" s="267"/>
      <c r="T194" s="267">
        <v>1</v>
      </c>
      <c r="U194" s="267">
        <v>1</v>
      </c>
      <c r="V194" s="267">
        <v>1</v>
      </c>
    </row>
    <row r="195" spans="1:22" ht="30">
      <c r="A195" s="268" t="s">
        <v>324</v>
      </c>
      <c r="B195" s="267"/>
      <c r="C195" s="267"/>
      <c r="D195" s="267"/>
      <c r="E195" s="267"/>
      <c r="F195" s="267"/>
      <c r="G195" s="267"/>
      <c r="H195" s="267"/>
      <c r="I195" s="267"/>
      <c r="J195" s="267"/>
      <c r="K195" s="267"/>
      <c r="L195" s="267"/>
      <c r="M195" s="267"/>
      <c r="N195" s="267"/>
      <c r="O195" s="267"/>
      <c r="P195" s="267"/>
      <c r="Q195" s="267"/>
      <c r="R195" s="267"/>
      <c r="S195" s="267"/>
      <c r="T195" s="267">
        <v>1</v>
      </c>
      <c r="U195" s="267">
        <v>1</v>
      </c>
      <c r="V195" s="267">
        <v>1</v>
      </c>
    </row>
    <row r="196" spans="1:22" ht="15">
      <c r="A196" s="268" t="s">
        <v>159</v>
      </c>
      <c r="B196" s="267"/>
      <c r="C196" s="267">
        <v>4</v>
      </c>
      <c r="D196" s="267">
        <v>4</v>
      </c>
      <c r="E196" s="267"/>
      <c r="F196" s="267">
        <v>3</v>
      </c>
      <c r="G196" s="267">
        <v>3</v>
      </c>
      <c r="H196" s="267"/>
      <c r="I196" s="267">
        <v>1</v>
      </c>
      <c r="J196" s="267">
        <v>1</v>
      </c>
      <c r="K196" s="267"/>
      <c r="L196" s="267">
        <v>1</v>
      </c>
      <c r="M196" s="267">
        <v>1</v>
      </c>
      <c r="N196" s="267"/>
      <c r="O196" s="267"/>
      <c r="P196" s="267"/>
      <c r="Q196" s="267"/>
      <c r="R196" s="267"/>
      <c r="S196" s="267"/>
      <c r="T196" s="267"/>
      <c r="U196" s="267"/>
      <c r="V196" s="267">
        <v>9</v>
      </c>
    </row>
    <row r="197" spans="1:22" ht="15">
      <c r="A197" s="268" t="s">
        <v>919</v>
      </c>
      <c r="B197" s="267"/>
      <c r="C197" s="267"/>
      <c r="D197" s="267"/>
      <c r="E197" s="267"/>
      <c r="F197" s="267"/>
      <c r="G197" s="267"/>
      <c r="H197" s="267"/>
      <c r="I197" s="267"/>
      <c r="J197" s="267"/>
      <c r="K197" s="267"/>
      <c r="L197" s="267">
        <v>1</v>
      </c>
      <c r="M197" s="267">
        <v>1</v>
      </c>
      <c r="N197" s="267"/>
      <c r="O197" s="267"/>
      <c r="P197" s="267"/>
      <c r="Q197" s="267"/>
      <c r="R197" s="267"/>
      <c r="S197" s="267"/>
      <c r="T197" s="267"/>
      <c r="U197" s="267"/>
      <c r="V197" s="267">
        <v>1</v>
      </c>
    </row>
    <row r="198" spans="1:22" ht="30">
      <c r="A198" s="268" t="s">
        <v>932</v>
      </c>
      <c r="B198" s="267"/>
      <c r="C198" s="267"/>
      <c r="D198" s="267"/>
      <c r="E198" s="267"/>
      <c r="F198" s="267"/>
      <c r="G198" s="267"/>
      <c r="H198" s="267"/>
      <c r="I198" s="267">
        <v>1</v>
      </c>
      <c r="J198" s="267">
        <v>1</v>
      </c>
      <c r="K198" s="267"/>
      <c r="L198" s="267"/>
      <c r="M198" s="267"/>
      <c r="N198" s="267"/>
      <c r="O198" s="267"/>
      <c r="P198" s="267"/>
      <c r="Q198" s="267"/>
      <c r="R198" s="267"/>
      <c r="S198" s="267"/>
      <c r="T198" s="267"/>
      <c r="U198" s="267"/>
      <c r="V198" s="267">
        <v>1</v>
      </c>
    </row>
    <row r="199" spans="1:22" ht="15">
      <c r="A199" s="268" t="s">
        <v>338</v>
      </c>
      <c r="B199" s="267"/>
      <c r="C199" s="267">
        <v>4</v>
      </c>
      <c r="D199" s="267">
        <v>4</v>
      </c>
      <c r="E199" s="267"/>
      <c r="F199" s="267"/>
      <c r="G199" s="267"/>
      <c r="H199" s="267"/>
      <c r="I199" s="267"/>
      <c r="J199" s="267"/>
      <c r="K199" s="267"/>
      <c r="L199" s="267"/>
      <c r="M199" s="267"/>
      <c r="N199" s="267"/>
      <c r="O199" s="267"/>
      <c r="P199" s="267"/>
      <c r="Q199" s="267"/>
      <c r="R199" s="267"/>
      <c r="S199" s="267"/>
      <c r="T199" s="267"/>
      <c r="U199" s="267"/>
      <c r="V199" s="267">
        <v>4</v>
      </c>
    </row>
    <row r="200" spans="1:22" ht="15">
      <c r="A200" s="268" t="s">
        <v>339</v>
      </c>
      <c r="B200" s="267"/>
      <c r="C200" s="267"/>
      <c r="D200" s="267"/>
      <c r="E200" s="267"/>
      <c r="F200" s="267">
        <v>2</v>
      </c>
      <c r="G200" s="267">
        <v>2</v>
      </c>
      <c r="H200" s="267"/>
      <c r="I200" s="267"/>
      <c r="J200" s="267"/>
      <c r="K200" s="267"/>
      <c r="L200" s="267"/>
      <c r="M200" s="267"/>
      <c r="N200" s="267"/>
      <c r="O200" s="267"/>
      <c r="P200" s="267"/>
      <c r="Q200" s="267"/>
      <c r="R200" s="267"/>
      <c r="S200" s="267"/>
      <c r="T200" s="267"/>
      <c r="U200" s="267"/>
      <c r="V200" s="267">
        <v>2</v>
      </c>
    </row>
    <row r="201" spans="1:22" ht="30">
      <c r="A201" s="268" t="s">
        <v>340</v>
      </c>
      <c r="B201" s="267"/>
      <c r="C201" s="267"/>
      <c r="D201" s="267"/>
      <c r="E201" s="267"/>
      <c r="F201" s="267">
        <v>1</v>
      </c>
      <c r="G201" s="267">
        <v>1</v>
      </c>
      <c r="H201" s="267"/>
      <c r="I201" s="267"/>
      <c r="J201" s="267"/>
      <c r="K201" s="267"/>
      <c r="L201" s="267"/>
      <c r="M201" s="267"/>
      <c r="N201" s="267"/>
      <c r="O201" s="267"/>
      <c r="P201" s="267"/>
      <c r="Q201" s="267"/>
      <c r="R201" s="267"/>
      <c r="S201" s="267"/>
      <c r="T201" s="267"/>
      <c r="U201" s="267"/>
      <c r="V201" s="267">
        <v>1</v>
      </c>
    </row>
    <row r="202" spans="1:22" ht="15">
      <c r="A202" s="268" t="s">
        <v>864</v>
      </c>
      <c r="B202" s="267"/>
      <c r="C202" s="267"/>
      <c r="D202" s="267"/>
      <c r="E202" s="267"/>
      <c r="F202" s="267"/>
      <c r="G202" s="267"/>
      <c r="H202" s="267"/>
      <c r="I202" s="267"/>
      <c r="J202" s="267"/>
      <c r="K202" s="267"/>
      <c r="L202" s="267"/>
      <c r="M202" s="267"/>
      <c r="N202" s="267"/>
      <c r="O202" s="267"/>
      <c r="P202" s="267"/>
      <c r="Q202" s="267"/>
      <c r="R202" s="267"/>
      <c r="S202" s="267">
        <v>2</v>
      </c>
      <c r="T202" s="267"/>
      <c r="U202" s="267">
        <v>2</v>
      </c>
      <c r="V202" s="267">
        <v>2</v>
      </c>
    </row>
    <row r="203" spans="1:22" ht="30">
      <c r="A203" s="268" t="s">
        <v>324</v>
      </c>
      <c r="B203" s="267"/>
      <c r="C203" s="267"/>
      <c r="D203" s="267"/>
      <c r="E203" s="267"/>
      <c r="F203" s="267"/>
      <c r="G203" s="267"/>
      <c r="H203" s="267"/>
      <c r="I203" s="267"/>
      <c r="J203" s="267"/>
      <c r="K203" s="267"/>
      <c r="L203" s="267"/>
      <c r="M203" s="267"/>
      <c r="N203" s="267"/>
      <c r="O203" s="267"/>
      <c r="P203" s="267"/>
      <c r="Q203" s="267"/>
      <c r="R203" s="267"/>
      <c r="S203" s="267">
        <v>1</v>
      </c>
      <c r="T203" s="267"/>
      <c r="U203" s="267">
        <v>1</v>
      </c>
      <c r="V203" s="267">
        <v>1</v>
      </c>
    </row>
    <row r="204" spans="1:22" ht="30">
      <c r="A204" s="268" t="s">
        <v>337</v>
      </c>
      <c r="B204" s="267"/>
      <c r="C204" s="267"/>
      <c r="D204" s="267"/>
      <c r="E204" s="267"/>
      <c r="F204" s="267"/>
      <c r="G204" s="267"/>
      <c r="H204" s="267"/>
      <c r="I204" s="267"/>
      <c r="J204" s="267"/>
      <c r="K204" s="267"/>
      <c r="L204" s="267"/>
      <c r="M204" s="267"/>
      <c r="N204" s="267"/>
      <c r="O204" s="267"/>
      <c r="P204" s="267"/>
      <c r="Q204" s="267"/>
      <c r="R204" s="267"/>
      <c r="S204" s="267">
        <v>1</v>
      </c>
      <c r="T204" s="267"/>
      <c r="U204" s="267">
        <v>1</v>
      </c>
      <c r="V204" s="267">
        <v>1</v>
      </c>
    </row>
    <row r="205" spans="1:22" ht="15">
      <c r="A205" s="268" t="s">
        <v>181</v>
      </c>
      <c r="B205" s="267">
        <v>3</v>
      </c>
      <c r="C205" s="267"/>
      <c r="D205" s="267">
        <v>3</v>
      </c>
      <c r="E205" s="267">
        <v>3</v>
      </c>
      <c r="F205" s="267"/>
      <c r="G205" s="267">
        <v>3</v>
      </c>
      <c r="H205" s="267">
        <v>6</v>
      </c>
      <c r="I205" s="267"/>
      <c r="J205" s="267">
        <v>6</v>
      </c>
      <c r="K205" s="267">
        <v>3</v>
      </c>
      <c r="L205" s="267"/>
      <c r="M205" s="267">
        <v>3</v>
      </c>
      <c r="N205" s="267">
        <v>3</v>
      </c>
      <c r="O205" s="267"/>
      <c r="P205" s="267"/>
      <c r="Q205" s="267">
        <v>3</v>
      </c>
      <c r="R205" s="267">
        <v>6</v>
      </c>
      <c r="S205" s="267"/>
      <c r="T205" s="267"/>
      <c r="U205" s="267">
        <v>6</v>
      </c>
      <c r="V205" s="267">
        <v>24</v>
      </c>
    </row>
    <row r="206" spans="1:22" ht="30">
      <c r="A206" s="268" t="s">
        <v>341</v>
      </c>
      <c r="B206" s="267"/>
      <c r="C206" s="267"/>
      <c r="D206" s="267"/>
      <c r="E206" s="267"/>
      <c r="F206" s="267"/>
      <c r="G206" s="267"/>
      <c r="H206" s="267">
        <v>3</v>
      </c>
      <c r="I206" s="267"/>
      <c r="J206" s="267">
        <v>3</v>
      </c>
      <c r="K206" s="267"/>
      <c r="L206" s="267"/>
      <c r="M206" s="267"/>
      <c r="N206" s="267"/>
      <c r="O206" s="267"/>
      <c r="P206" s="267"/>
      <c r="Q206" s="267"/>
      <c r="R206" s="267"/>
      <c r="S206" s="267"/>
      <c r="T206" s="267"/>
      <c r="U206" s="267"/>
      <c r="V206" s="267">
        <v>3</v>
      </c>
    </row>
    <row r="207" spans="1:22" ht="30">
      <c r="A207" s="268" t="s">
        <v>324</v>
      </c>
      <c r="B207" s="267">
        <v>3</v>
      </c>
      <c r="C207" s="267"/>
      <c r="D207" s="267">
        <v>3</v>
      </c>
      <c r="E207" s="267"/>
      <c r="F207" s="267"/>
      <c r="G207" s="267"/>
      <c r="H207" s="267"/>
      <c r="I207" s="267"/>
      <c r="J207" s="267"/>
      <c r="K207" s="267"/>
      <c r="L207" s="267"/>
      <c r="M207" s="267"/>
      <c r="N207" s="267"/>
      <c r="O207" s="267"/>
      <c r="P207" s="267"/>
      <c r="Q207" s="267"/>
      <c r="R207" s="267"/>
      <c r="S207" s="267"/>
      <c r="T207" s="267"/>
      <c r="U207" s="267"/>
      <c r="V207" s="267">
        <v>3</v>
      </c>
    </row>
    <row r="208" spans="1:22" ht="15">
      <c r="A208" s="268" t="s">
        <v>919</v>
      </c>
      <c r="B208" s="267"/>
      <c r="C208" s="267"/>
      <c r="D208" s="267"/>
      <c r="E208" s="267"/>
      <c r="F208" s="267"/>
      <c r="G208" s="267"/>
      <c r="H208" s="267"/>
      <c r="I208" s="267"/>
      <c r="J208" s="267"/>
      <c r="K208" s="267"/>
      <c r="L208" s="267"/>
      <c r="M208" s="267"/>
      <c r="N208" s="267"/>
      <c r="O208" s="267"/>
      <c r="P208" s="267"/>
      <c r="Q208" s="267"/>
      <c r="R208" s="267">
        <v>3</v>
      </c>
      <c r="S208" s="267"/>
      <c r="T208" s="267"/>
      <c r="U208" s="267">
        <v>3</v>
      </c>
      <c r="V208" s="267">
        <v>3</v>
      </c>
    </row>
    <row r="209" spans="1:22" ht="30">
      <c r="A209" s="268" t="s">
        <v>932</v>
      </c>
      <c r="B209" s="267"/>
      <c r="C209" s="267"/>
      <c r="D209" s="267"/>
      <c r="E209" s="267"/>
      <c r="F209" s="267"/>
      <c r="G209" s="267"/>
      <c r="H209" s="267"/>
      <c r="I209" s="267"/>
      <c r="J209" s="267"/>
      <c r="K209" s="267"/>
      <c r="L209" s="267"/>
      <c r="M209" s="267"/>
      <c r="N209" s="267"/>
      <c r="O209" s="267"/>
      <c r="P209" s="267"/>
      <c r="Q209" s="267"/>
      <c r="R209" s="267">
        <v>3</v>
      </c>
      <c r="S209" s="267"/>
      <c r="T209" s="267"/>
      <c r="U209" s="267">
        <v>3</v>
      </c>
      <c r="V209" s="267">
        <v>3</v>
      </c>
    </row>
    <row r="210" spans="1:22" ht="15">
      <c r="A210" s="268" t="s">
        <v>338</v>
      </c>
      <c r="B210" s="267"/>
      <c r="C210" s="267"/>
      <c r="D210" s="267"/>
      <c r="E210" s="267"/>
      <c r="F210" s="267"/>
      <c r="G210" s="267"/>
      <c r="H210" s="267">
        <v>3</v>
      </c>
      <c r="I210" s="267"/>
      <c r="J210" s="267">
        <v>3</v>
      </c>
      <c r="K210" s="267"/>
      <c r="L210" s="267"/>
      <c r="M210" s="267"/>
      <c r="N210" s="267"/>
      <c r="O210" s="267"/>
      <c r="P210" s="267"/>
      <c r="Q210" s="267"/>
      <c r="R210" s="267"/>
      <c r="S210" s="267"/>
      <c r="T210" s="267"/>
      <c r="U210" s="267"/>
      <c r="V210" s="267">
        <v>3</v>
      </c>
    </row>
    <row r="211" spans="1:22" ht="30">
      <c r="A211" s="268" t="s">
        <v>336</v>
      </c>
      <c r="B211" s="267"/>
      <c r="C211" s="267"/>
      <c r="D211" s="267"/>
      <c r="E211" s="267">
        <v>3</v>
      </c>
      <c r="F211" s="267"/>
      <c r="G211" s="267">
        <v>3</v>
      </c>
      <c r="H211" s="267"/>
      <c r="I211" s="267"/>
      <c r="J211" s="267"/>
      <c r="K211" s="267"/>
      <c r="L211" s="267"/>
      <c r="M211" s="267"/>
      <c r="N211" s="267"/>
      <c r="O211" s="267"/>
      <c r="P211" s="267"/>
      <c r="Q211" s="267"/>
      <c r="R211" s="267"/>
      <c r="S211" s="267"/>
      <c r="T211" s="267"/>
      <c r="U211" s="267"/>
      <c r="V211" s="267">
        <v>3</v>
      </c>
    </row>
    <row r="212" spans="1:22" ht="15">
      <c r="A212" s="268" t="s">
        <v>339</v>
      </c>
      <c r="B212" s="267"/>
      <c r="C212" s="267"/>
      <c r="D212" s="267"/>
      <c r="E212" s="267"/>
      <c r="F212" s="267"/>
      <c r="G212" s="267"/>
      <c r="H212" s="267"/>
      <c r="I212" s="267"/>
      <c r="J212" s="267"/>
      <c r="K212" s="267">
        <v>3</v>
      </c>
      <c r="L212" s="267"/>
      <c r="M212" s="267">
        <v>3</v>
      </c>
      <c r="N212" s="267"/>
      <c r="O212" s="267"/>
      <c r="P212" s="267"/>
      <c r="Q212" s="267"/>
      <c r="R212" s="267"/>
      <c r="S212" s="267"/>
      <c r="T212" s="267"/>
      <c r="U212" s="267"/>
      <c r="V212" s="267">
        <v>3</v>
      </c>
    </row>
    <row r="213" spans="1:22" ht="30">
      <c r="A213" s="268" t="s">
        <v>340</v>
      </c>
      <c r="B213" s="267"/>
      <c r="C213" s="267"/>
      <c r="D213" s="267"/>
      <c r="E213" s="267"/>
      <c r="F213" s="267"/>
      <c r="G213" s="267"/>
      <c r="H213" s="267"/>
      <c r="I213" s="267"/>
      <c r="J213" s="267"/>
      <c r="K213" s="267"/>
      <c r="L213" s="267"/>
      <c r="M213" s="267"/>
      <c r="N213" s="267">
        <v>3</v>
      </c>
      <c r="O213" s="267"/>
      <c r="P213" s="267"/>
      <c r="Q213" s="267">
        <v>3</v>
      </c>
      <c r="R213" s="267"/>
      <c r="S213" s="267"/>
      <c r="T213" s="267"/>
      <c r="U213" s="267"/>
      <c r="V213" s="267">
        <v>3</v>
      </c>
    </row>
    <row r="214" spans="1:22" ht="30">
      <c r="A214" s="269" t="s">
        <v>342</v>
      </c>
      <c r="B214" s="267"/>
      <c r="C214" s="267">
        <v>7</v>
      </c>
      <c r="D214" s="267">
        <v>7</v>
      </c>
      <c r="E214" s="267"/>
      <c r="F214" s="267">
        <v>7</v>
      </c>
      <c r="G214" s="267">
        <v>7</v>
      </c>
      <c r="H214" s="267">
        <v>1</v>
      </c>
      <c r="I214" s="267">
        <v>4</v>
      </c>
      <c r="J214" s="267">
        <v>5</v>
      </c>
      <c r="K214" s="267">
        <v>1</v>
      </c>
      <c r="L214" s="267">
        <v>6</v>
      </c>
      <c r="M214" s="267">
        <v>7</v>
      </c>
      <c r="N214" s="267">
        <v>1</v>
      </c>
      <c r="O214" s="267"/>
      <c r="P214" s="267">
        <v>8</v>
      </c>
      <c r="Q214" s="267">
        <v>9</v>
      </c>
      <c r="R214" s="267"/>
      <c r="S214" s="267">
        <v>1</v>
      </c>
      <c r="T214" s="267">
        <v>2</v>
      </c>
      <c r="U214" s="267">
        <v>3</v>
      </c>
      <c r="V214" s="270">
        <v>38</v>
      </c>
    </row>
    <row r="215" spans="1:22" ht="15">
      <c r="A215" s="268" t="s">
        <v>263</v>
      </c>
      <c r="B215" s="267"/>
      <c r="C215" s="267">
        <v>4</v>
      </c>
      <c r="D215" s="267">
        <v>4</v>
      </c>
      <c r="E215" s="267"/>
      <c r="F215" s="267">
        <v>4</v>
      </c>
      <c r="G215" s="267">
        <v>4</v>
      </c>
      <c r="H215" s="267"/>
      <c r="I215" s="267">
        <v>4</v>
      </c>
      <c r="J215" s="267">
        <v>4</v>
      </c>
      <c r="K215" s="267"/>
      <c r="L215" s="267">
        <v>5</v>
      </c>
      <c r="M215" s="267">
        <v>5</v>
      </c>
      <c r="N215" s="267"/>
      <c r="O215" s="267"/>
      <c r="P215" s="267">
        <v>5</v>
      </c>
      <c r="Q215" s="267">
        <v>5</v>
      </c>
      <c r="R215" s="267"/>
      <c r="S215" s="267"/>
      <c r="T215" s="267"/>
      <c r="U215" s="267"/>
      <c r="V215" s="267">
        <v>22</v>
      </c>
    </row>
    <row r="216" spans="1:22" ht="15">
      <c r="A216" s="268" t="s">
        <v>347</v>
      </c>
      <c r="B216" s="267"/>
      <c r="C216" s="267"/>
      <c r="D216" s="267"/>
      <c r="E216" s="267"/>
      <c r="F216" s="267"/>
      <c r="G216" s="267"/>
      <c r="H216" s="267"/>
      <c r="I216" s="267"/>
      <c r="J216" s="267"/>
      <c r="K216" s="267"/>
      <c r="L216" s="267"/>
      <c r="M216" s="267"/>
      <c r="N216" s="267"/>
      <c r="O216" s="267"/>
      <c r="P216" s="267">
        <v>5</v>
      </c>
      <c r="Q216" s="267">
        <v>5</v>
      </c>
      <c r="R216" s="267"/>
      <c r="S216" s="267"/>
      <c r="T216" s="267"/>
      <c r="U216" s="267"/>
      <c r="V216" s="267">
        <v>5</v>
      </c>
    </row>
    <row r="217" spans="1:22" ht="15">
      <c r="A217" s="268" t="s">
        <v>343</v>
      </c>
      <c r="B217" s="267"/>
      <c r="C217" s="267"/>
      <c r="D217" s="267"/>
      <c r="E217" s="267"/>
      <c r="F217" s="267">
        <v>4</v>
      </c>
      <c r="G217" s="267">
        <v>4</v>
      </c>
      <c r="H217" s="267"/>
      <c r="I217" s="267"/>
      <c r="J217" s="267"/>
      <c r="K217" s="267"/>
      <c r="L217" s="267"/>
      <c r="M217" s="267"/>
      <c r="N217" s="267"/>
      <c r="O217" s="267"/>
      <c r="P217" s="267"/>
      <c r="Q217" s="267"/>
      <c r="R217" s="267"/>
      <c r="S217" s="267"/>
      <c r="T217" s="267"/>
      <c r="U217" s="267"/>
      <c r="V217" s="267">
        <v>4</v>
      </c>
    </row>
    <row r="218" spans="1:22" ht="30">
      <c r="A218" s="268" t="s">
        <v>926</v>
      </c>
      <c r="B218" s="267"/>
      <c r="C218" s="267">
        <v>4</v>
      </c>
      <c r="D218" s="267">
        <v>4</v>
      </c>
      <c r="E218" s="267"/>
      <c r="F218" s="267"/>
      <c r="G218" s="267"/>
      <c r="H218" s="267"/>
      <c r="I218" s="267"/>
      <c r="J218" s="267"/>
      <c r="K218" s="267"/>
      <c r="L218" s="267"/>
      <c r="M218" s="267"/>
      <c r="N218" s="267"/>
      <c r="O218" s="267"/>
      <c r="P218" s="267"/>
      <c r="Q218" s="267"/>
      <c r="R218" s="267"/>
      <c r="S218" s="267"/>
      <c r="T218" s="267"/>
      <c r="U218" s="267"/>
      <c r="V218" s="267">
        <v>4</v>
      </c>
    </row>
    <row r="219" spans="1:22" ht="15">
      <c r="A219" s="268" t="s">
        <v>345</v>
      </c>
      <c r="B219" s="267"/>
      <c r="C219" s="267"/>
      <c r="D219" s="267"/>
      <c r="E219" s="267"/>
      <c r="F219" s="267"/>
      <c r="G219" s="267"/>
      <c r="H219" s="267"/>
      <c r="I219" s="267">
        <v>4</v>
      </c>
      <c r="J219" s="267">
        <v>4</v>
      </c>
      <c r="K219" s="267"/>
      <c r="L219" s="267"/>
      <c r="M219" s="267"/>
      <c r="N219" s="267"/>
      <c r="O219" s="267"/>
      <c r="P219" s="267"/>
      <c r="Q219" s="267"/>
      <c r="R219" s="267"/>
      <c r="S219" s="267"/>
      <c r="T219" s="267"/>
      <c r="U219" s="267"/>
      <c r="V219" s="267">
        <v>4</v>
      </c>
    </row>
    <row r="220" spans="1:22" ht="30">
      <c r="A220" s="268" t="s">
        <v>924</v>
      </c>
      <c r="B220" s="267"/>
      <c r="C220" s="267"/>
      <c r="D220" s="267"/>
      <c r="E220" s="267"/>
      <c r="F220" s="267"/>
      <c r="G220" s="267"/>
      <c r="H220" s="267"/>
      <c r="I220" s="267"/>
      <c r="J220" s="267"/>
      <c r="K220" s="267"/>
      <c r="L220" s="267">
        <v>5</v>
      </c>
      <c r="M220" s="267">
        <v>5</v>
      </c>
      <c r="N220" s="267"/>
      <c r="O220" s="267"/>
      <c r="P220" s="267"/>
      <c r="Q220" s="267"/>
      <c r="R220" s="267"/>
      <c r="S220" s="267"/>
      <c r="T220" s="267"/>
      <c r="U220" s="267"/>
      <c r="V220" s="267">
        <v>5</v>
      </c>
    </row>
    <row r="221" spans="1:22" ht="15">
      <c r="A221" s="268" t="s">
        <v>288</v>
      </c>
      <c r="B221" s="267"/>
      <c r="C221" s="267"/>
      <c r="D221" s="267"/>
      <c r="E221" s="267"/>
      <c r="F221" s="267">
        <v>2</v>
      </c>
      <c r="G221" s="267">
        <v>2</v>
      </c>
      <c r="H221" s="267"/>
      <c r="I221" s="267"/>
      <c r="J221" s="267"/>
      <c r="K221" s="267"/>
      <c r="L221" s="267">
        <v>1</v>
      </c>
      <c r="M221" s="267">
        <v>1</v>
      </c>
      <c r="N221" s="267"/>
      <c r="O221" s="267"/>
      <c r="P221" s="267">
        <v>2</v>
      </c>
      <c r="Q221" s="267">
        <v>2</v>
      </c>
      <c r="R221" s="267"/>
      <c r="S221" s="267"/>
      <c r="T221" s="267"/>
      <c r="U221" s="267"/>
      <c r="V221" s="267">
        <v>5</v>
      </c>
    </row>
    <row r="222" spans="1:22" ht="15">
      <c r="A222" s="268" t="s">
        <v>347</v>
      </c>
      <c r="B222" s="267"/>
      <c r="C222" s="267"/>
      <c r="D222" s="267"/>
      <c r="E222" s="267"/>
      <c r="F222" s="267"/>
      <c r="G222" s="267"/>
      <c r="H222" s="267"/>
      <c r="I222" s="267"/>
      <c r="J222" s="267"/>
      <c r="K222" s="267"/>
      <c r="L222" s="267"/>
      <c r="M222" s="267"/>
      <c r="N222" s="267"/>
      <c r="O222" s="267"/>
      <c r="P222" s="267">
        <v>1</v>
      </c>
      <c r="Q222" s="267">
        <v>1</v>
      </c>
      <c r="R222" s="267"/>
      <c r="S222" s="267"/>
      <c r="T222" s="267"/>
      <c r="U222" s="267"/>
      <c r="V222" s="267">
        <v>1</v>
      </c>
    </row>
    <row r="223" spans="1:22" ht="15">
      <c r="A223" s="268" t="s">
        <v>343</v>
      </c>
      <c r="B223" s="267"/>
      <c r="C223" s="267"/>
      <c r="D223" s="267"/>
      <c r="E223" s="267"/>
      <c r="F223" s="267">
        <v>1</v>
      </c>
      <c r="G223" s="267">
        <v>1</v>
      </c>
      <c r="H223" s="267"/>
      <c r="I223" s="267"/>
      <c r="J223" s="267"/>
      <c r="K223" s="267"/>
      <c r="L223" s="267"/>
      <c r="M223" s="267"/>
      <c r="N223" s="267"/>
      <c r="O223" s="267"/>
      <c r="P223" s="267"/>
      <c r="Q223" s="267"/>
      <c r="R223" s="267"/>
      <c r="S223" s="267"/>
      <c r="T223" s="267"/>
      <c r="U223" s="267"/>
      <c r="V223" s="267">
        <v>1</v>
      </c>
    </row>
    <row r="224" spans="1:22" ht="30">
      <c r="A224" s="268" t="s">
        <v>926</v>
      </c>
      <c r="B224" s="267"/>
      <c r="C224" s="267"/>
      <c r="D224" s="267"/>
      <c r="E224" s="267"/>
      <c r="F224" s="267">
        <v>1</v>
      </c>
      <c r="G224" s="267">
        <v>1</v>
      </c>
      <c r="H224" s="267"/>
      <c r="I224" s="267"/>
      <c r="J224" s="267"/>
      <c r="K224" s="267"/>
      <c r="L224" s="267"/>
      <c r="M224" s="267"/>
      <c r="N224" s="267"/>
      <c r="O224" s="267"/>
      <c r="P224" s="267"/>
      <c r="Q224" s="267"/>
      <c r="R224" s="267"/>
      <c r="S224" s="267"/>
      <c r="T224" s="267"/>
      <c r="U224" s="267"/>
      <c r="V224" s="267">
        <v>1</v>
      </c>
    </row>
    <row r="225" spans="1:22" ht="30">
      <c r="A225" s="268" t="s">
        <v>924</v>
      </c>
      <c r="B225" s="267"/>
      <c r="C225" s="267"/>
      <c r="D225" s="267"/>
      <c r="E225" s="267"/>
      <c r="F225" s="267"/>
      <c r="G225" s="267"/>
      <c r="H225" s="267"/>
      <c r="I225" s="267"/>
      <c r="J225" s="267"/>
      <c r="K225" s="267"/>
      <c r="L225" s="267"/>
      <c r="M225" s="267"/>
      <c r="N225" s="267"/>
      <c r="O225" s="267"/>
      <c r="P225" s="267">
        <v>1</v>
      </c>
      <c r="Q225" s="267">
        <v>1</v>
      </c>
      <c r="R225" s="267"/>
      <c r="S225" s="267"/>
      <c r="T225" s="267"/>
      <c r="U225" s="267"/>
      <c r="V225" s="267">
        <v>1</v>
      </c>
    </row>
    <row r="226" spans="1:22" ht="30">
      <c r="A226" s="268" t="s">
        <v>916</v>
      </c>
      <c r="B226" s="267"/>
      <c r="C226" s="267"/>
      <c r="D226" s="267"/>
      <c r="E226" s="267"/>
      <c r="F226" s="267"/>
      <c r="G226" s="267"/>
      <c r="H226" s="267"/>
      <c r="I226" s="267"/>
      <c r="J226" s="267"/>
      <c r="K226" s="267"/>
      <c r="L226" s="267">
        <v>1</v>
      </c>
      <c r="M226" s="267">
        <v>1</v>
      </c>
      <c r="N226" s="267"/>
      <c r="O226" s="267"/>
      <c r="P226" s="267"/>
      <c r="Q226" s="267"/>
      <c r="R226" s="267"/>
      <c r="S226" s="267"/>
      <c r="T226" s="267"/>
      <c r="U226" s="267"/>
      <c r="V226" s="267">
        <v>1</v>
      </c>
    </row>
    <row r="227" spans="1:22" ht="15">
      <c r="A227" s="268" t="s">
        <v>238</v>
      </c>
      <c r="B227" s="267"/>
      <c r="C227" s="267"/>
      <c r="D227" s="267"/>
      <c r="E227" s="267"/>
      <c r="F227" s="267"/>
      <c r="G227" s="267"/>
      <c r="H227" s="267">
        <v>1</v>
      </c>
      <c r="I227" s="267"/>
      <c r="J227" s="267">
        <v>1</v>
      </c>
      <c r="K227" s="267">
        <v>1</v>
      </c>
      <c r="L227" s="267"/>
      <c r="M227" s="267">
        <v>1</v>
      </c>
      <c r="N227" s="267">
        <v>1</v>
      </c>
      <c r="O227" s="267"/>
      <c r="P227" s="267"/>
      <c r="Q227" s="267">
        <v>1</v>
      </c>
      <c r="R227" s="267"/>
      <c r="S227" s="267">
        <v>1</v>
      </c>
      <c r="T227" s="267"/>
      <c r="U227" s="267">
        <v>1</v>
      </c>
      <c r="V227" s="267">
        <v>4</v>
      </c>
    </row>
    <row r="228" spans="1:22" ht="30">
      <c r="A228" s="268" t="s">
        <v>926</v>
      </c>
      <c r="B228" s="267"/>
      <c r="C228" s="267"/>
      <c r="D228" s="267"/>
      <c r="E228" s="267"/>
      <c r="F228" s="267"/>
      <c r="G228" s="267"/>
      <c r="H228" s="267">
        <v>1</v>
      </c>
      <c r="I228" s="267"/>
      <c r="J228" s="267">
        <v>1</v>
      </c>
      <c r="K228" s="267"/>
      <c r="L228" s="267"/>
      <c r="M228" s="267"/>
      <c r="N228" s="267"/>
      <c r="O228" s="267"/>
      <c r="P228" s="267"/>
      <c r="Q228" s="267"/>
      <c r="R228" s="267"/>
      <c r="S228" s="267"/>
      <c r="T228" s="267"/>
      <c r="U228" s="267"/>
      <c r="V228" s="267">
        <v>1</v>
      </c>
    </row>
    <row r="229" spans="1:22" ht="15">
      <c r="A229" s="268" t="s">
        <v>345</v>
      </c>
      <c r="B229" s="267"/>
      <c r="C229" s="267"/>
      <c r="D229" s="267"/>
      <c r="E229" s="267"/>
      <c r="F229" s="267"/>
      <c r="G229" s="267"/>
      <c r="H229" s="267"/>
      <c r="I229" s="267"/>
      <c r="J229" s="267"/>
      <c r="K229" s="267"/>
      <c r="L229" s="267"/>
      <c r="M229" s="267"/>
      <c r="N229" s="267">
        <v>1</v>
      </c>
      <c r="O229" s="267"/>
      <c r="P229" s="267"/>
      <c r="Q229" s="267">
        <v>1</v>
      </c>
      <c r="R229" s="267"/>
      <c r="S229" s="267"/>
      <c r="T229" s="267"/>
      <c r="U229" s="267"/>
      <c r="V229" s="267">
        <v>1</v>
      </c>
    </row>
    <row r="230" spans="1:22" ht="30">
      <c r="A230" s="268" t="s">
        <v>924</v>
      </c>
      <c r="B230" s="267"/>
      <c r="C230" s="267"/>
      <c r="D230" s="267"/>
      <c r="E230" s="267"/>
      <c r="F230" s="267"/>
      <c r="G230" s="267"/>
      <c r="H230" s="267"/>
      <c r="I230" s="267"/>
      <c r="J230" s="267"/>
      <c r="K230" s="267"/>
      <c r="L230" s="267"/>
      <c r="M230" s="267"/>
      <c r="N230" s="267"/>
      <c r="O230" s="267"/>
      <c r="P230" s="267"/>
      <c r="Q230" s="267"/>
      <c r="R230" s="267"/>
      <c r="S230" s="267">
        <v>1</v>
      </c>
      <c r="T230" s="267"/>
      <c r="U230" s="267">
        <v>1</v>
      </c>
      <c r="V230" s="267">
        <v>1</v>
      </c>
    </row>
    <row r="231" spans="1:22" ht="30">
      <c r="A231" s="268" t="s">
        <v>916</v>
      </c>
      <c r="B231" s="267"/>
      <c r="C231" s="267"/>
      <c r="D231" s="267"/>
      <c r="E231" s="267"/>
      <c r="F231" s="267"/>
      <c r="G231" s="267"/>
      <c r="H231" s="267"/>
      <c r="I231" s="267"/>
      <c r="J231" s="267"/>
      <c r="K231" s="267">
        <v>1</v>
      </c>
      <c r="L231" s="267"/>
      <c r="M231" s="267">
        <v>1</v>
      </c>
      <c r="N231" s="267"/>
      <c r="O231" s="267"/>
      <c r="P231" s="267"/>
      <c r="Q231" s="267"/>
      <c r="R231" s="267"/>
      <c r="S231" s="267"/>
      <c r="T231" s="267"/>
      <c r="U231" s="267"/>
      <c r="V231" s="267">
        <v>1</v>
      </c>
    </row>
    <row r="232" spans="1:22" ht="15">
      <c r="A232" s="268" t="s">
        <v>160</v>
      </c>
      <c r="B232" s="267"/>
      <c r="C232" s="267">
        <v>3</v>
      </c>
      <c r="D232" s="267">
        <v>3</v>
      </c>
      <c r="E232" s="267"/>
      <c r="F232" s="267"/>
      <c r="G232" s="267"/>
      <c r="H232" s="267"/>
      <c r="I232" s="267"/>
      <c r="J232" s="267"/>
      <c r="K232" s="267"/>
      <c r="L232" s="267"/>
      <c r="M232" s="267"/>
      <c r="N232" s="267"/>
      <c r="O232" s="267"/>
      <c r="P232" s="267"/>
      <c r="Q232" s="267"/>
      <c r="R232" s="267"/>
      <c r="S232" s="267"/>
      <c r="T232" s="267"/>
      <c r="U232" s="267"/>
      <c r="V232" s="267">
        <v>3</v>
      </c>
    </row>
    <row r="233" spans="1:22" ht="15">
      <c r="A233" s="268" t="s">
        <v>347</v>
      </c>
      <c r="B233" s="267"/>
      <c r="C233" s="267">
        <v>3</v>
      </c>
      <c r="D233" s="267">
        <v>3</v>
      </c>
      <c r="E233" s="267"/>
      <c r="F233" s="267"/>
      <c r="G233" s="267"/>
      <c r="H233" s="267"/>
      <c r="I233" s="267"/>
      <c r="J233" s="267"/>
      <c r="K233" s="267"/>
      <c r="L233" s="267"/>
      <c r="M233" s="267"/>
      <c r="N233" s="267"/>
      <c r="O233" s="267"/>
      <c r="P233" s="267"/>
      <c r="Q233" s="267"/>
      <c r="R233" s="267"/>
      <c r="S233" s="267"/>
      <c r="T233" s="267"/>
      <c r="U233" s="267"/>
      <c r="V233" s="267">
        <v>3</v>
      </c>
    </row>
    <row r="234" spans="1:22" ht="15">
      <c r="A234" s="268" t="s">
        <v>161</v>
      </c>
      <c r="B234" s="267"/>
      <c r="C234" s="267"/>
      <c r="D234" s="267"/>
      <c r="E234" s="267"/>
      <c r="F234" s="267">
        <v>1</v>
      </c>
      <c r="G234" s="267">
        <v>1</v>
      </c>
      <c r="H234" s="267"/>
      <c r="I234" s="267"/>
      <c r="J234" s="267"/>
      <c r="K234" s="267"/>
      <c r="L234" s="267"/>
      <c r="M234" s="267"/>
      <c r="N234" s="267"/>
      <c r="O234" s="267"/>
      <c r="P234" s="267"/>
      <c r="Q234" s="267"/>
      <c r="R234" s="267"/>
      <c r="S234" s="267"/>
      <c r="T234" s="267"/>
      <c r="U234" s="267"/>
      <c r="V234" s="267">
        <v>1</v>
      </c>
    </row>
    <row r="235" spans="1:22" ht="15">
      <c r="A235" s="268" t="s">
        <v>347</v>
      </c>
      <c r="B235" s="267"/>
      <c r="C235" s="267"/>
      <c r="D235" s="267"/>
      <c r="E235" s="267"/>
      <c r="F235" s="267">
        <v>1</v>
      </c>
      <c r="G235" s="267">
        <v>1</v>
      </c>
      <c r="H235" s="267"/>
      <c r="I235" s="267"/>
      <c r="J235" s="267"/>
      <c r="K235" s="267"/>
      <c r="L235" s="267"/>
      <c r="M235" s="267"/>
      <c r="N235" s="267"/>
      <c r="O235" s="267"/>
      <c r="P235" s="267"/>
      <c r="Q235" s="267"/>
      <c r="R235" s="267"/>
      <c r="S235" s="267"/>
      <c r="T235" s="267"/>
      <c r="U235" s="267"/>
      <c r="V235" s="267">
        <v>1</v>
      </c>
    </row>
    <row r="236" spans="1:22" ht="15">
      <c r="A236" s="268" t="s">
        <v>867</v>
      </c>
      <c r="B236" s="267"/>
      <c r="C236" s="267"/>
      <c r="D236" s="267"/>
      <c r="E236" s="267"/>
      <c r="F236" s="267"/>
      <c r="G236" s="267"/>
      <c r="H236" s="267"/>
      <c r="I236" s="267"/>
      <c r="J236" s="267"/>
      <c r="K236" s="267"/>
      <c r="L236" s="267"/>
      <c r="M236" s="267"/>
      <c r="N236" s="267"/>
      <c r="O236" s="267"/>
      <c r="P236" s="267"/>
      <c r="Q236" s="267"/>
      <c r="R236" s="267"/>
      <c r="S236" s="267"/>
      <c r="T236" s="267">
        <v>1</v>
      </c>
      <c r="U236" s="267">
        <v>1</v>
      </c>
      <c r="V236" s="267">
        <v>1</v>
      </c>
    </row>
    <row r="237" spans="1:22" ht="15">
      <c r="A237" s="268" t="s">
        <v>993</v>
      </c>
      <c r="B237" s="267"/>
      <c r="C237" s="267"/>
      <c r="D237" s="267"/>
      <c r="E237" s="267"/>
      <c r="F237" s="267"/>
      <c r="G237" s="267"/>
      <c r="H237" s="267"/>
      <c r="I237" s="267"/>
      <c r="J237" s="267"/>
      <c r="K237" s="267"/>
      <c r="L237" s="267"/>
      <c r="M237" s="267"/>
      <c r="N237" s="267"/>
      <c r="O237" s="267"/>
      <c r="P237" s="267"/>
      <c r="Q237" s="267"/>
      <c r="R237" s="267"/>
      <c r="S237" s="267"/>
      <c r="T237" s="300">
        <v>1</v>
      </c>
      <c r="U237" s="267">
        <v>1</v>
      </c>
      <c r="V237" s="267">
        <v>1</v>
      </c>
    </row>
    <row r="238" spans="1:22" ht="15">
      <c r="A238" s="268" t="s">
        <v>345</v>
      </c>
      <c r="B238" s="267"/>
      <c r="C238" s="267"/>
      <c r="D238" s="267"/>
      <c r="E238" s="267"/>
      <c r="F238" s="267"/>
      <c r="G238" s="267"/>
      <c r="H238" s="267"/>
      <c r="I238" s="267"/>
      <c r="J238" s="267"/>
      <c r="K238" s="267"/>
      <c r="L238" s="267"/>
      <c r="M238" s="267"/>
      <c r="N238" s="267"/>
      <c r="O238" s="267"/>
      <c r="P238" s="267"/>
      <c r="Q238" s="267"/>
      <c r="R238" s="267"/>
      <c r="S238" s="267"/>
      <c r="T238" s="267">
        <v>1</v>
      </c>
      <c r="U238" s="267">
        <v>1</v>
      </c>
      <c r="V238" s="267">
        <v>1</v>
      </c>
    </row>
    <row r="239" spans="1:22" ht="15">
      <c r="A239" s="268" t="s">
        <v>868</v>
      </c>
      <c r="B239" s="267"/>
      <c r="C239" s="267"/>
      <c r="D239" s="267"/>
      <c r="E239" s="267"/>
      <c r="F239" s="267"/>
      <c r="G239" s="267"/>
      <c r="H239" s="267"/>
      <c r="I239" s="267"/>
      <c r="J239" s="267"/>
      <c r="K239" s="267"/>
      <c r="L239" s="267"/>
      <c r="M239" s="267"/>
      <c r="N239" s="267"/>
      <c r="O239" s="267"/>
      <c r="P239" s="267">
        <v>1</v>
      </c>
      <c r="Q239" s="267">
        <v>1</v>
      </c>
      <c r="R239" s="267"/>
      <c r="S239" s="267"/>
      <c r="T239" s="267">
        <v>1</v>
      </c>
      <c r="U239" s="267">
        <v>1</v>
      </c>
      <c r="V239" s="267">
        <v>2</v>
      </c>
    </row>
    <row r="240" spans="1:22" ht="30">
      <c r="A240" s="268" t="s">
        <v>926</v>
      </c>
      <c r="B240" s="267"/>
      <c r="C240" s="267"/>
      <c r="D240" s="267"/>
      <c r="E240" s="267"/>
      <c r="F240" s="267"/>
      <c r="G240" s="267"/>
      <c r="H240" s="267"/>
      <c r="I240" s="267"/>
      <c r="J240" s="267"/>
      <c r="K240" s="267"/>
      <c r="L240" s="267"/>
      <c r="M240" s="267"/>
      <c r="N240" s="267"/>
      <c r="O240" s="267"/>
      <c r="P240" s="267">
        <v>1</v>
      </c>
      <c r="Q240" s="267">
        <v>1</v>
      </c>
      <c r="R240" s="267"/>
      <c r="S240" s="267"/>
      <c r="T240" s="267"/>
      <c r="U240" s="267"/>
      <c r="V240" s="267">
        <v>1</v>
      </c>
    </row>
    <row r="241" spans="1:22" ht="15">
      <c r="A241" s="269" t="s">
        <v>933</v>
      </c>
      <c r="B241" s="267"/>
      <c r="C241" s="267"/>
      <c r="D241" s="267"/>
      <c r="E241" s="267"/>
      <c r="F241" s="267"/>
      <c r="G241" s="267"/>
      <c r="H241" s="267"/>
      <c r="I241" s="267"/>
      <c r="J241" s="267"/>
      <c r="K241" s="267"/>
      <c r="L241" s="267"/>
      <c r="M241" s="267"/>
      <c r="N241" s="267"/>
      <c r="O241" s="267"/>
      <c r="P241" s="267"/>
      <c r="Q241" s="267"/>
      <c r="R241" s="267"/>
      <c r="S241" s="267"/>
      <c r="T241" s="267">
        <v>1</v>
      </c>
      <c r="U241" s="267">
        <v>1</v>
      </c>
      <c r="V241" s="270">
        <v>1</v>
      </c>
    </row>
    <row r="242" spans="1:22" ht="15">
      <c r="A242" s="268" t="s">
        <v>237</v>
      </c>
      <c r="B242" s="267"/>
      <c r="C242" s="267"/>
      <c r="D242" s="267"/>
      <c r="E242" s="267"/>
      <c r="F242" s="267"/>
      <c r="G242" s="267"/>
      <c r="H242" s="267"/>
      <c r="I242" s="267"/>
      <c r="J242" s="267"/>
      <c r="K242" s="267"/>
      <c r="L242" s="267"/>
      <c r="M242" s="267"/>
      <c r="N242" s="267"/>
      <c r="O242" s="267"/>
      <c r="P242" s="267"/>
      <c r="Q242" s="267"/>
      <c r="R242" s="267"/>
      <c r="S242" s="267"/>
      <c r="T242" s="267">
        <v>1</v>
      </c>
      <c r="U242" s="267">
        <v>1</v>
      </c>
      <c r="V242" s="267">
        <v>1</v>
      </c>
    </row>
    <row r="243" spans="1:22" ht="15">
      <c r="A243" s="268" t="s">
        <v>934</v>
      </c>
      <c r="B243" s="267"/>
      <c r="C243" s="267"/>
      <c r="D243" s="267"/>
      <c r="E243" s="267"/>
      <c r="F243" s="267"/>
      <c r="G243" s="267"/>
      <c r="H243" s="267"/>
      <c r="I243" s="267"/>
      <c r="J243" s="267"/>
      <c r="K243" s="267"/>
      <c r="L243" s="267"/>
      <c r="M243" s="267"/>
      <c r="N243" s="267"/>
      <c r="O243" s="267"/>
      <c r="P243" s="267"/>
      <c r="Q243" s="267"/>
      <c r="R243" s="267"/>
      <c r="S243" s="267"/>
      <c r="T243" s="267">
        <v>1</v>
      </c>
      <c r="U243" s="267">
        <v>1</v>
      </c>
      <c r="V243" s="267">
        <v>1</v>
      </c>
    </row>
    <row r="244" spans="1:22" ht="30">
      <c r="A244" s="269" t="s">
        <v>348</v>
      </c>
      <c r="B244" s="267"/>
      <c r="C244" s="267"/>
      <c r="D244" s="267"/>
      <c r="E244" s="267"/>
      <c r="F244" s="267"/>
      <c r="G244" s="267"/>
      <c r="H244" s="267"/>
      <c r="I244" s="267">
        <v>1</v>
      </c>
      <c r="J244" s="267">
        <v>1</v>
      </c>
      <c r="K244" s="267"/>
      <c r="L244" s="267">
        <v>3</v>
      </c>
      <c r="M244" s="267">
        <v>3</v>
      </c>
      <c r="N244" s="267"/>
      <c r="O244" s="267"/>
      <c r="P244" s="267">
        <v>1</v>
      </c>
      <c r="Q244" s="267">
        <v>1</v>
      </c>
      <c r="R244" s="267"/>
      <c r="S244" s="267">
        <v>4</v>
      </c>
      <c r="T244" s="267"/>
      <c r="U244" s="267">
        <v>4</v>
      </c>
      <c r="V244" s="270">
        <v>9</v>
      </c>
    </row>
    <row r="245" spans="1:22" ht="15">
      <c r="A245" s="268" t="s">
        <v>872</v>
      </c>
      <c r="B245" s="267"/>
      <c r="C245" s="267"/>
      <c r="D245" s="267"/>
      <c r="E245" s="267"/>
      <c r="F245" s="267"/>
      <c r="G245" s="267"/>
      <c r="H245" s="267"/>
      <c r="I245" s="267"/>
      <c r="J245" s="267"/>
      <c r="K245" s="267"/>
      <c r="L245" s="267"/>
      <c r="M245" s="267"/>
      <c r="N245" s="267"/>
      <c r="O245" s="267"/>
      <c r="P245" s="267">
        <v>1</v>
      </c>
      <c r="Q245" s="267">
        <v>1</v>
      </c>
      <c r="R245" s="267"/>
      <c r="S245" s="267"/>
      <c r="T245" s="267"/>
      <c r="U245" s="267"/>
      <c r="V245" s="267">
        <v>1</v>
      </c>
    </row>
    <row r="246" spans="1:22" ht="30">
      <c r="A246" s="268" t="s">
        <v>915</v>
      </c>
      <c r="B246" s="267"/>
      <c r="C246" s="267"/>
      <c r="D246" s="267"/>
      <c r="E246" s="267"/>
      <c r="F246" s="267"/>
      <c r="G246" s="267"/>
      <c r="H246" s="267"/>
      <c r="I246" s="267"/>
      <c r="J246" s="267"/>
      <c r="K246" s="267"/>
      <c r="L246" s="267"/>
      <c r="M246" s="267"/>
      <c r="N246" s="267"/>
      <c r="O246" s="267"/>
      <c r="P246" s="267">
        <v>1</v>
      </c>
      <c r="Q246" s="267">
        <v>1</v>
      </c>
      <c r="R246" s="267"/>
      <c r="S246" s="267"/>
      <c r="T246" s="267"/>
      <c r="U246" s="267"/>
      <c r="V246" s="267">
        <v>1</v>
      </c>
    </row>
    <row r="247" spans="1:22" ht="15">
      <c r="A247" s="268" t="s">
        <v>164</v>
      </c>
      <c r="B247" s="267"/>
      <c r="C247" s="267"/>
      <c r="D247" s="267"/>
      <c r="E247" s="267"/>
      <c r="F247" s="267"/>
      <c r="G247" s="267"/>
      <c r="H247" s="267"/>
      <c r="I247" s="267">
        <v>1</v>
      </c>
      <c r="J247" s="267">
        <v>1</v>
      </c>
      <c r="K247" s="267"/>
      <c r="L247" s="267">
        <v>3</v>
      </c>
      <c r="M247" s="267">
        <v>3</v>
      </c>
      <c r="N247" s="267"/>
      <c r="O247" s="267"/>
      <c r="P247" s="267"/>
      <c r="Q247" s="267"/>
      <c r="R247" s="267"/>
      <c r="S247" s="267"/>
      <c r="T247" s="267"/>
      <c r="U247" s="267"/>
      <c r="V247" s="267">
        <v>4</v>
      </c>
    </row>
    <row r="248" spans="1:22" ht="15">
      <c r="A248" s="268" t="s">
        <v>922</v>
      </c>
      <c r="B248" s="267"/>
      <c r="C248" s="267"/>
      <c r="D248" s="267"/>
      <c r="E248" s="267"/>
      <c r="F248" s="267"/>
      <c r="G248" s="267"/>
      <c r="H248" s="267"/>
      <c r="I248" s="267"/>
      <c r="J248" s="267"/>
      <c r="K248" s="267"/>
      <c r="L248" s="267">
        <v>3</v>
      </c>
      <c r="M248" s="267">
        <v>3</v>
      </c>
      <c r="N248" s="267"/>
      <c r="O248" s="267"/>
      <c r="P248" s="267"/>
      <c r="Q248" s="267"/>
      <c r="R248" s="267"/>
      <c r="S248" s="267"/>
      <c r="T248" s="267"/>
      <c r="U248" s="267"/>
      <c r="V248" s="267">
        <v>3</v>
      </c>
    </row>
    <row r="249" spans="1:22" ht="30">
      <c r="A249" s="268" t="s">
        <v>349</v>
      </c>
      <c r="B249" s="267"/>
      <c r="C249" s="267"/>
      <c r="D249" s="267"/>
      <c r="E249" s="267"/>
      <c r="F249" s="267"/>
      <c r="G249" s="267"/>
      <c r="H249" s="267"/>
      <c r="I249" s="267">
        <v>1</v>
      </c>
      <c r="J249" s="267">
        <v>1</v>
      </c>
      <c r="K249" s="267"/>
      <c r="L249" s="267"/>
      <c r="M249" s="267"/>
      <c r="N249" s="267"/>
      <c r="O249" s="267"/>
      <c r="P249" s="267"/>
      <c r="Q249" s="267"/>
      <c r="R249" s="267"/>
      <c r="S249" s="267"/>
      <c r="T249" s="267"/>
      <c r="U249" s="267"/>
      <c r="V249" s="267">
        <v>1</v>
      </c>
    </row>
    <row r="250" spans="1:22" ht="15">
      <c r="A250" s="268" t="s">
        <v>873</v>
      </c>
      <c r="B250" s="267"/>
      <c r="C250" s="267"/>
      <c r="D250" s="267"/>
      <c r="E250" s="267"/>
      <c r="F250" s="267"/>
      <c r="G250" s="267"/>
      <c r="H250" s="267"/>
      <c r="I250" s="267"/>
      <c r="J250" s="267"/>
      <c r="K250" s="267"/>
      <c r="L250" s="267"/>
      <c r="M250" s="267"/>
      <c r="N250" s="267"/>
      <c r="O250" s="267"/>
      <c r="P250" s="267"/>
      <c r="Q250" s="267"/>
      <c r="R250" s="267"/>
      <c r="S250" s="267">
        <v>4</v>
      </c>
      <c r="T250" s="267"/>
      <c r="U250" s="267">
        <v>4</v>
      </c>
      <c r="V250" s="267">
        <v>4</v>
      </c>
    </row>
    <row r="251" spans="1:22" ht="30">
      <c r="A251" s="268" t="s">
        <v>336</v>
      </c>
      <c r="B251" s="267"/>
      <c r="C251" s="267"/>
      <c r="D251" s="267"/>
      <c r="E251" s="267"/>
      <c r="F251" s="267"/>
      <c r="G251" s="267"/>
      <c r="H251" s="267"/>
      <c r="I251" s="267"/>
      <c r="J251" s="267"/>
      <c r="K251" s="267"/>
      <c r="L251" s="267"/>
      <c r="M251" s="267"/>
      <c r="N251" s="267"/>
      <c r="O251" s="267"/>
      <c r="P251" s="267"/>
      <c r="Q251" s="267"/>
      <c r="R251" s="267"/>
      <c r="S251" s="267">
        <v>2</v>
      </c>
      <c r="T251" s="267"/>
      <c r="U251" s="267">
        <v>2</v>
      </c>
      <c r="V251" s="267">
        <v>2</v>
      </c>
    </row>
    <row r="252" spans="1:22" ht="30">
      <c r="A252" s="268" t="s">
        <v>915</v>
      </c>
      <c r="B252" s="267"/>
      <c r="C252" s="267"/>
      <c r="D252" s="267"/>
      <c r="E252" s="267"/>
      <c r="F252" s="267"/>
      <c r="G252" s="267"/>
      <c r="H252" s="267"/>
      <c r="I252" s="267"/>
      <c r="J252" s="267"/>
      <c r="K252" s="267"/>
      <c r="L252" s="267"/>
      <c r="M252" s="267"/>
      <c r="N252" s="267"/>
      <c r="O252" s="267"/>
      <c r="P252" s="267"/>
      <c r="Q252" s="267"/>
      <c r="R252" s="267"/>
      <c r="S252" s="267">
        <v>2</v>
      </c>
      <c r="T252" s="267"/>
      <c r="U252" s="267">
        <v>2</v>
      </c>
      <c r="V252" s="267">
        <v>2</v>
      </c>
    </row>
    <row r="253" spans="1:22" ht="15">
      <c r="A253" s="269" t="s">
        <v>350</v>
      </c>
      <c r="B253" s="267"/>
      <c r="C253" s="267">
        <v>1</v>
      </c>
      <c r="D253" s="267">
        <v>1</v>
      </c>
      <c r="E253" s="267"/>
      <c r="F253" s="267">
        <v>1</v>
      </c>
      <c r="G253" s="267">
        <v>1</v>
      </c>
      <c r="H253" s="267"/>
      <c r="I253" s="267">
        <v>3</v>
      </c>
      <c r="J253" s="267">
        <v>3</v>
      </c>
      <c r="K253" s="267"/>
      <c r="L253" s="267">
        <v>9</v>
      </c>
      <c r="M253" s="267">
        <v>9</v>
      </c>
      <c r="N253" s="267"/>
      <c r="O253" s="267">
        <v>2</v>
      </c>
      <c r="P253" s="267">
        <v>6</v>
      </c>
      <c r="Q253" s="267">
        <v>8</v>
      </c>
      <c r="R253" s="267"/>
      <c r="S253" s="267">
        <v>4</v>
      </c>
      <c r="T253" s="267">
        <v>3</v>
      </c>
      <c r="U253" s="267">
        <v>7</v>
      </c>
      <c r="V253" s="270">
        <v>29</v>
      </c>
    </row>
    <row r="254" spans="1:22" ht="15">
      <c r="A254" s="268" t="s">
        <v>301</v>
      </c>
      <c r="B254" s="267"/>
      <c r="C254" s="267"/>
      <c r="D254" s="267"/>
      <c r="E254" s="267"/>
      <c r="F254" s="267">
        <v>1</v>
      </c>
      <c r="G254" s="267">
        <v>1</v>
      </c>
      <c r="H254" s="267"/>
      <c r="I254" s="267">
        <v>2</v>
      </c>
      <c r="J254" s="267">
        <v>2</v>
      </c>
      <c r="K254" s="267"/>
      <c r="L254" s="267">
        <v>6</v>
      </c>
      <c r="M254" s="267">
        <v>6</v>
      </c>
      <c r="N254" s="267"/>
      <c r="O254" s="267"/>
      <c r="P254" s="267">
        <v>3</v>
      </c>
      <c r="Q254" s="267">
        <v>3</v>
      </c>
      <c r="R254" s="267"/>
      <c r="S254" s="267"/>
      <c r="T254" s="267">
        <v>2</v>
      </c>
      <c r="U254" s="267">
        <v>2</v>
      </c>
      <c r="V254" s="267">
        <v>14</v>
      </c>
    </row>
    <row r="255" spans="1:22" ht="15">
      <c r="A255" s="268" t="s">
        <v>917</v>
      </c>
      <c r="B255" s="267"/>
      <c r="C255" s="267"/>
      <c r="D255" s="267"/>
      <c r="E255" s="267"/>
      <c r="F255" s="267"/>
      <c r="G255" s="267"/>
      <c r="H255" s="267"/>
      <c r="I255" s="267"/>
      <c r="J255" s="267"/>
      <c r="K255" s="267"/>
      <c r="L255" s="267">
        <v>2</v>
      </c>
      <c r="M255" s="267">
        <v>2</v>
      </c>
      <c r="N255" s="267"/>
      <c r="O255" s="267"/>
      <c r="P255" s="267"/>
      <c r="Q255" s="267"/>
      <c r="R255" s="267"/>
      <c r="S255" s="267"/>
      <c r="T255" s="267"/>
      <c r="U255" s="267"/>
      <c r="V255" s="267">
        <v>2</v>
      </c>
    </row>
    <row r="256" spans="1:22" ht="30">
      <c r="A256" s="268" t="s">
        <v>351</v>
      </c>
      <c r="B256" s="267"/>
      <c r="C256" s="267"/>
      <c r="D256" s="267"/>
      <c r="E256" s="267"/>
      <c r="F256" s="267">
        <v>1</v>
      </c>
      <c r="G256" s="267">
        <v>1</v>
      </c>
      <c r="H256" s="267"/>
      <c r="I256" s="267"/>
      <c r="J256" s="267"/>
      <c r="K256" s="267"/>
      <c r="L256" s="267"/>
      <c r="M256" s="267"/>
      <c r="N256" s="267"/>
      <c r="O256" s="267"/>
      <c r="P256" s="267"/>
      <c r="Q256" s="267"/>
      <c r="R256" s="267"/>
      <c r="S256" s="267"/>
      <c r="T256" s="267"/>
      <c r="U256" s="267"/>
      <c r="V256" s="267">
        <v>1</v>
      </c>
    </row>
    <row r="257" spans="1:22" ht="15">
      <c r="A257" s="268" t="s">
        <v>931</v>
      </c>
      <c r="B257" s="267"/>
      <c r="C257" s="267"/>
      <c r="D257" s="267"/>
      <c r="E257" s="267"/>
      <c r="F257" s="267"/>
      <c r="G257" s="267"/>
      <c r="H257" s="267"/>
      <c r="I257" s="267"/>
      <c r="J257" s="267"/>
      <c r="K257" s="267"/>
      <c r="L257" s="267"/>
      <c r="M257" s="267"/>
      <c r="N257" s="267"/>
      <c r="O257" s="267"/>
      <c r="P257" s="267"/>
      <c r="Q257" s="267"/>
      <c r="R257" s="267"/>
      <c r="S257" s="267"/>
      <c r="T257" s="267">
        <v>2</v>
      </c>
      <c r="U257" s="267">
        <v>2</v>
      </c>
      <c r="V257" s="267">
        <v>2</v>
      </c>
    </row>
    <row r="258" spans="1:22" ht="30">
      <c r="A258" s="268" t="s">
        <v>352</v>
      </c>
      <c r="B258" s="267"/>
      <c r="C258" s="267"/>
      <c r="D258" s="267"/>
      <c r="E258" s="267"/>
      <c r="F258" s="267"/>
      <c r="G258" s="267"/>
      <c r="H258" s="267"/>
      <c r="I258" s="267">
        <v>2</v>
      </c>
      <c r="J258" s="267">
        <v>2</v>
      </c>
      <c r="K258" s="267"/>
      <c r="L258" s="267"/>
      <c r="M258" s="267"/>
      <c r="N258" s="267"/>
      <c r="O258" s="267"/>
      <c r="P258" s="267"/>
      <c r="Q258" s="267"/>
      <c r="R258" s="267"/>
      <c r="S258" s="267"/>
      <c r="T258" s="267"/>
      <c r="U258" s="267"/>
      <c r="V258" s="267">
        <v>2</v>
      </c>
    </row>
    <row r="259" spans="1:22" ht="30">
      <c r="A259" s="268" t="s">
        <v>353</v>
      </c>
      <c r="B259" s="267"/>
      <c r="C259" s="267"/>
      <c r="D259" s="267"/>
      <c r="E259" s="267"/>
      <c r="F259" s="267"/>
      <c r="G259" s="267"/>
      <c r="H259" s="267"/>
      <c r="I259" s="267"/>
      <c r="J259" s="267"/>
      <c r="K259" s="267"/>
      <c r="L259" s="267"/>
      <c r="M259" s="267"/>
      <c r="N259" s="267"/>
      <c r="O259" s="267"/>
      <c r="P259" s="267">
        <v>3</v>
      </c>
      <c r="Q259" s="267">
        <v>3</v>
      </c>
      <c r="R259" s="267"/>
      <c r="S259" s="267"/>
      <c r="T259" s="267"/>
      <c r="U259" s="267"/>
      <c r="V259" s="267">
        <v>3</v>
      </c>
    </row>
    <row r="260" spans="1:22" ht="15">
      <c r="A260" s="268" t="s">
        <v>923</v>
      </c>
      <c r="B260" s="267"/>
      <c r="C260" s="267"/>
      <c r="D260" s="267"/>
      <c r="E260" s="267"/>
      <c r="F260" s="267"/>
      <c r="G260" s="267"/>
      <c r="H260" s="267"/>
      <c r="I260" s="267"/>
      <c r="J260" s="267"/>
      <c r="K260" s="267"/>
      <c r="L260" s="267">
        <v>4</v>
      </c>
      <c r="M260" s="267">
        <v>4</v>
      </c>
      <c r="N260" s="267"/>
      <c r="O260" s="267"/>
      <c r="P260" s="267"/>
      <c r="Q260" s="267"/>
      <c r="R260" s="267"/>
      <c r="S260" s="267"/>
      <c r="T260" s="267"/>
      <c r="U260" s="267"/>
      <c r="V260" s="267">
        <v>4</v>
      </c>
    </row>
    <row r="261" spans="1:22" ht="15">
      <c r="A261" s="268" t="s">
        <v>874</v>
      </c>
      <c r="B261" s="267"/>
      <c r="C261" s="267"/>
      <c r="D261" s="267"/>
      <c r="E261" s="267"/>
      <c r="F261" s="267"/>
      <c r="G261" s="267"/>
      <c r="H261" s="267"/>
      <c r="I261" s="267"/>
      <c r="J261" s="267"/>
      <c r="K261" s="267"/>
      <c r="L261" s="267">
        <v>1</v>
      </c>
      <c r="M261" s="267">
        <v>1</v>
      </c>
      <c r="N261" s="267"/>
      <c r="O261" s="267"/>
      <c r="P261" s="267"/>
      <c r="Q261" s="267"/>
      <c r="R261" s="267"/>
      <c r="S261" s="267"/>
      <c r="T261" s="267"/>
      <c r="U261" s="267"/>
      <c r="V261" s="267">
        <v>1</v>
      </c>
    </row>
    <row r="262" spans="1:22" ht="30">
      <c r="A262" s="268" t="s">
        <v>915</v>
      </c>
      <c r="B262" s="267"/>
      <c r="C262" s="267"/>
      <c r="D262" s="267"/>
      <c r="E262" s="267"/>
      <c r="F262" s="267"/>
      <c r="G262" s="267"/>
      <c r="H262" s="267"/>
      <c r="I262" s="267"/>
      <c r="J262" s="267"/>
      <c r="K262" s="267"/>
      <c r="L262" s="267">
        <v>1</v>
      </c>
      <c r="M262" s="267">
        <v>1</v>
      </c>
      <c r="N262" s="267"/>
      <c r="O262" s="267"/>
      <c r="P262" s="267"/>
      <c r="Q262" s="267"/>
      <c r="R262" s="267"/>
      <c r="S262" s="267"/>
      <c r="T262" s="267"/>
      <c r="U262" s="267"/>
      <c r="V262" s="267">
        <v>1</v>
      </c>
    </row>
    <row r="263" spans="1:22" ht="15">
      <c r="A263" s="268" t="s">
        <v>165</v>
      </c>
      <c r="B263" s="267"/>
      <c r="C263" s="267">
        <v>1</v>
      </c>
      <c r="D263" s="267">
        <v>1</v>
      </c>
      <c r="E263" s="267"/>
      <c r="F263" s="267"/>
      <c r="G263" s="267"/>
      <c r="H263" s="267"/>
      <c r="I263" s="267">
        <v>1</v>
      </c>
      <c r="J263" s="267">
        <v>1</v>
      </c>
      <c r="K263" s="267"/>
      <c r="L263" s="267"/>
      <c r="M263" s="267"/>
      <c r="N263" s="267"/>
      <c r="O263" s="267"/>
      <c r="P263" s="267"/>
      <c r="Q263" s="267"/>
      <c r="R263" s="267"/>
      <c r="S263" s="267"/>
      <c r="T263" s="267"/>
      <c r="U263" s="267"/>
      <c r="V263" s="267">
        <v>2</v>
      </c>
    </row>
    <row r="264" spans="1:22" ht="30">
      <c r="A264" s="268" t="s">
        <v>353</v>
      </c>
      <c r="B264" s="267"/>
      <c r="C264" s="267">
        <v>1</v>
      </c>
      <c r="D264" s="267">
        <v>1</v>
      </c>
      <c r="E264" s="267"/>
      <c r="F264" s="267"/>
      <c r="G264" s="267"/>
      <c r="H264" s="267"/>
      <c r="I264" s="267"/>
      <c r="J264" s="267"/>
      <c r="K264" s="267"/>
      <c r="L264" s="267"/>
      <c r="M264" s="267"/>
      <c r="N264" s="267"/>
      <c r="O264" s="267"/>
      <c r="P264" s="267"/>
      <c r="Q264" s="267"/>
      <c r="R264" s="267"/>
      <c r="S264" s="267"/>
      <c r="T264" s="267"/>
      <c r="U264" s="267"/>
      <c r="V264" s="267">
        <v>1</v>
      </c>
    </row>
    <row r="265" spans="1:22" ht="15">
      <c r="A265" s="268" t="s">
        <v>354</v>
      </c>
      <c r="B265" s="267"/>
      <c r="C265" s="267"/>
      <c r="D265" s="267"/>
      <c r="E265" s="267"/>
      <c r="F265" s="267"/>
      <c r="G265" s="267"/>
      <c r="H265" s="267"/>
      <c r="I265" s="267">
        <v>1</v>
      </c>
      <c r="J265" s="267">
        <v>1</v>
      </c>
      <c r="K265" s="267"/>
      <c r="L265" s="267"/>
      <c r="M265" s="267"/>
      <c r="N265" s="267"/>
      <c r="O265" s="267"/>
      <c r="P265" s="267"/>
      <c r="Q265" s="267"/>
      <c r="R265" s="267"/>
      <c r="S265" s="267"/>
      <c r="T265" s="267"/>
      <c r="U265" s="267"/>
      <c r="V265" s="267">
        <v>1</v>
      </c>
    </row>
    <row r="266" spans="1:22" ht="15">
      <c r="A266" s="268" t="s">
        <v>875</v>
      </c>
      <c r="B266" s="267"/>
      <c r="C266" s="267"/>
      <c r="D266" s="267"/>
      <c r="E266" s="267"/>
      <c r="F266" s="267"/>
      <c r="G266" s="267"/>
      <c r="H266" s="267"/>
      <c r="I266" s="267"/>
      <c r="J266" s="267"/>
      <c r="K266" s="267"/>
      <c r="L266" s="267">
        <v>2</v>
      </c>
      <c r="M266" s="267">
        <v>2</v>
      </c>
      <c r="N266" s="267"/>
      <c r="O266" s="267"/>
      <c r="P266" s="267">
        <v>1</v>
      </c>
      <c r="Q266" s="267">
        <v>1</v>
      </c>
      <c r="R266" s="267"/>
      <c r="S266" s="267"/>
      <c r="T266" s="267">
        <v>1</v>
      </c>
      <c r="U266" s="267">
        <v>1</v>
      </c>
      <c r="V266" s="267">
        <v>4</v>
      </c>
    </row>
    <row r="267" spans="1:22" ht="30">
      <c r="A267" s="268" t="s">
        <v>352</v>
      </c>
      <c r="B267" s="267"/>
      <c r="C267" s="267"/>
      <c r="D267" s="267"/>
      <c r="E267" s="267"/>
      <c r="F267" s="267"/>
      <c r="G267" s="267"/>
      <c r="H267" s="267"/>
      <c r="I267" s="267"/>
      <c r="J267" s="267"/>
      <c r="K267" s="267"/>
      <c r="L267" s="267">
        <v>1</v>
      </c>
      <c r="M267" s="267">
        <v>1</v>
      </c>
      <c r="N267" s="267"/>
      <c r="O267" s="267"/>
      <c r="P267" s="267"/>
      <c r="Q267" s="267"/>
      <c r="R267" s="267"/>
      <c r="S267" s="267"/>
      <c r="T267" s="267"/>
      <c r="U267" s="267"/>
      <c r="V267" s="267">
        <v>1</v>
      </c>
    </row>
    <row r="268" spans="1:22" ht="15">
      <c r="A268" s="268" t="s">
        <v>930</v>
      </c>
      <c r="B268" s="267"/>
      <c r="C268" s="267"/>
      <c r="D268" s="267"/>
      <c r="E268" s="267"/>
      <c r="F268" s="267"/>
      <c r="G268" s="267"/>
      <c r="H268" s="267"/>
      <c r="I268" s="267"/>
      <c r="J268" s="267"/>
      <c r="K268" s="267"/>
      <c r="L268" s="267"/>
      <c r="M268" s="267"/>
      <c r="N268" s="267"/>
      <c r="O268" s="267"/>
      <c r="P268" s="267">
        <v>1</v>
      </c>
      <c r="Q268" s="267">
        <v>1</v>
      </c>
      <c r="R268" s="267"/>
      <c r="S268" s="267"/>
      <c r="T268" s="267"/>
      <c r="U268" s="267"/>
      <c r="V268" s="267">
        <v>1</v>
      </c>
    </row>
    <row r="269" spans="1:22" ht="30">
      <c r="A269" s="268" t="s">
        <v>915</v>
      </c>
      <c r="B269" s="267"/>
      <c r="C269" s="267"/>
      <c r="D269" s="267"/>
      <c r="E269" s="267"/>
      <c r="F269" s="267"/>
      <c r="G269" s="267"/>
      <c r="H269" s="267"/>
      <c r="I269" s="267"/>
      <c r="J269" s="267"/>
      <c r="K269" s="267"/>
      <c r="L269" s="267">
        <v>1</v>
      </c>
      <c r="M269" s="267">
        <v>1</v>
      </c>
      <c r="N269" s="267"/>
      <c r="O269" s="267"/>
      <c r="P269" s="267"/>
      <c r="Q269" s="267"/>
      <c r="R269" s="267"/>
      <c r="S269" s="267"/>
      <c r="T269" s="267"/>
      <c r="U269" s="267"/>
      <c r="V269" s="267">
        <v>1</v>
      </c>
    </row>
    <row r="270" spans="1:22" ht="15">
      <c r="A270" s="268" t="s">
        <v>923</v>
      </c>
      <c r="B270" s="267"/>
      <c r="C270" s="267"/>
      <c r="D270" s="267"/>
      <c r="E270" s="267"/>
      <c r="F270" s="267"/>
      <c r="G270" s="267"/>
      <c r="H270" s="267"/>
      <c r="I270" s="267"/>
      <c r="J270" s="267"/>
      <c r="K270" s="267"/>
      <c r="L270" s="267"/>
      <c r="M270" s="267"/>
      <c r="N270" s="267"/>
      <c r="O270" s="267"/>
      <c r="P270" s="267"/>
      <c r="Q270" s="267"/>
      <c r="R270" s="267"/>
      <c r="S270" s="267"/>
      <c r="T270" s="267">
        <v>1</v>
      </c>
      <c r="U270" s="267">
        <v>1</v>
      </c>
      <c r="V270" s="267">
        <v>1</v>
      </c>
    </row>
    <row r="271" spans="1:22" ht="15">
      <c r="A271" s="268" t="s">
        <v>876</v>
      </c>
      <c r="B271" s="267"/>
      <c r="C271" s="267"/>
      <c r="D271" s="267"/>
      <c r="E271" s="267"/>
      <c r="F271" s="267"/>
      <c r="G271" s="267"/>
      <c r="H271" s="267"/>
      <c r="I271" s="267"/>
      <c r="J271" s="267"/>
      <c r="K271" s="267"/>
      <c r="L271" s="267"/>
      <c r="M271" s="267"/>
      <c r="N271" s="267"/>
      <c r="O271" s="267">
        <v>2</v>
      </c>
      <c r="P271" s="267">
        <v>2</v>
      </c>
      <c r="Q271" s="267">
        <v>4</v>
      </c>
      <c r="R271" s="267"/>
      <c r="S271" s="267">
        <v>4</v>
      </c>
      <c r="T271" s="267"/>
      <c r="U271" s="267">
        <v>4</v>
      </c>
      <c r="V271" s="267">
        <v>8</v>
      </c>
    </row>
    <row r="272" spans="1:22" ht="30">
      <c r="A272" s="268" t="s">
        <v>352</v>
      </c>
      <c r="B272" s="267"/>
      <c r="C272" s="267"/>
      <c r="D272" s="267"/>
      <c r="E272" s="267"/>
      <c r="F272" s="267"/>
      <c r="G272" s="267"/>
      <c r="H272" s="267"/>
      <c r="I272" s="267"/>
      <c r="J272" s="267"/>
      <c r="K272" s="267"/>
      <c r="L272" s="267"/>
      <c r="M272" s="267"/>
      <c r="N272" s="267"/>
      <c r="O272" s="267"/>
      <c r="P272" s="267">
        <v>2</v>
      </c>
      <c r="Q272" s="267">
        <v>2</v>
      </c>
      <c r="R272" s="267"/>
      <c r="S272" s="267"/>
      <c r="T272" s="267"/>
      <c r="U272" s="267"/>
      <c r="V272" s="267">
        <v>2</v>
      </c>
    </row>
    <row r="273" spans="1:22" ht="15">
      <c r="A273" s="268" t="s">
        <v>930</v>
      </c>
      <c r="B273" s="267"/>
      <c r="C273" s="267"/>
      <c r="D273" s="267"/>
      <c r="E273" s="267"/>
      <c r="F273" s="267"/>
      <c r="G273" s="267"/>
      <c r="H273" s="267"/>
      <c r="I273" s="267"/>
      <c r="J273" s="267"/>
      <c r="K273" s="267"/>
      <c r="L273" s="267"/>
      <c r="M273" s="267"/>
      <c r="N273" s="267"/>
      <c r="O273" s="267"/>
      <c r="P273" s="267"/>
      <c r="Q273" s="267"/>
      <c r="R273" s="267"/>
      <c r="S273" s="267">
        <v>2</v>
      </c>
      <c r="T273" s="267"/>
      <c r="U273" s="267">
        <v>2</v>
      </c>
      <c r="V273" s="267">
        <v>2</v>
      </c>
    </row>
    <row r="274" spans="1:22" ht="30">
      <c r="A274" s="268" t="s">
        <v>915</v>
      </c>
      <c r="B274" s="267"/>
      <c r="C274" s="267"/>
      <c r="D274" s="267"/>
      <c r="E274" s="267"/>
      <c r="F274" s="267"/>
      <c r="G274" s="267"/>
      <c r="H274" s="267"/>
      <c r="I274" s="267"/>
      <c r="J274" s="267"/>
      <c r="K274" s="267"/>
      <c r="L274" s="267"/>
      <c r="M274" s="267"/>
      <c r="N274" s="267"/>
      <c r="O274" s="267">
        <v>2</v>
      </c>
      <c r="P274" s="267"/>
      <c r="Q274" s="267">
        <v>2</v>
      </c>
      <c r="R274" s="267"/>
      <c r="S274" s="267"/>
      <c r="T274" s="267"/>
      <c r="U274" s="267"/>
      <c r="V274" s="267">
        <v>2</v>
      </c>
    </row>
    <row r="275" spans="1:22" ht="15">
      <c r="A275" s="268" t="s">
        <v>923</v>
      </c>
      <c r="B275" s="267"/>
      <c r="C275" s="267"/>
      <c r="D275" s="267"/>
      <c r="E275" s="267"/>
      <c r="F275" s="267"/>
      <c r="G275" s="267"/>
      <c r="H275" s="267"/>
      <c r="I275" s="267"/>
      <c r="J275" s="267"/>
      <c r="K275" s="267"/>
      <c r="L275" s="267"/>
      <c r="M275" s="267"/>
      <c r="N275" s="267"/>
      <c r="O275" s="267"/>
      <c r="P275" s="267"/>
      <c r="Q275" s="267"/>
      <c r="R275" s="267"/>
      <c r="S275" s="267">
        <v>2</v>
      </c>
      <c r="T275" s="267"/>
      <c r="U275" s="267">
        <v>2</v>
      </c>
      <c r="V275" s="267">
        <v>2</v>
      </c>
    </row>
    <row r="276" spans="1:22" s="260" customFormat="1" ht="15">
      <c r="A276" s="269" t="s">
        <v>32</v>
      </c>
      <c r="B276" s="270">
        <v>3</v>
      </c>
      <c r="C276" s="270">
        <v>40</v>
      </c>
      <c r="D276" s="270">
        <v>43</v>
      </c>
      <c r="E276" s="270">
        <v>5</v>
      </c>
      <c r="F276" s="270">
        <v>56</v>
      </c>
      <c r="G276" s="270">
        <v>61</v>
      </c>
      <c r="H276" s="270">
        <v>9</v>
      </c>
      <c r="I276" s="270">
        <v>81</v>
      </c>
      <c r="J276" s="270">
        <v>90</v>
      </c>
      <c r="K276" s="270">
        <v>7</v>
      </c>
      <c r="L276" s="270">
        <v>94</v>
      </c>
      <c r="M276" s="270">
        <v>101</v>
      </c>
      <c r="N276" s="270">
        <v>7</v>
      </c>
      <c r="O276" s="270">
        <v>2</v>
      </c>
      <c r="P276" s="270">
        <v>118</v>
      </c>
      <c r="Q276" s="270">
        <v>127</v>
      </c>
      <c r="R276" s="270">
        <v>13</v>
      </c>
      <c r="S276" s="270">
        <v>11</v>
      </c>
      <c r="T276" s="270">
        <v>113</v>
      </c>
      <c r="U276" s="270">
        <v>137</v>
      </c>
      <c r="V276" s="270">
        <v>559</v>
      </c>
    </row>
  </sheetData>
  <mergeCells count="12">
    <mergeCell ref="A1:V1"/>
    <mergeCell ref="B7:V7"/>
    <mergeCell ref="A7:A9"/>
    <mergeCell ref="V8:V9"/>
    <mergeCell ref="A4:V4"/>
    <mergeCell ref="A5:V5"/>
    <mergeCell ref="R8:U8"/>
    <mergeCell ref="N8:Q8"/>
    <mergeCell ref="K8:M8"/>
    <mergeCell ref="H8:J8"/>
    <mergeCell ref="E8:G8"/>
    <mergeCell ref="B8:D8"/>
  </mergeCells>
  <pageMargins left="0.7" right="0.7" top="0.75" bottom="0.75" header="0.3" footer="0.3"/>
  <pageSetup scale="46"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99"/>
  <sheetViews>
    <sheetView topLeftCell="B166" zoomScaleNormal="100" zoomScaleSheetLayoutView="90" zoomScalePageLayoutView="80" workbookViewId="0">
      <selection activeCell="D180" sqref="D180"/>
    </sheetView>
  </sheetViews>
  <sheetFormatPr baseColWidth="10" defaultColWidth="12" defaultRowHeight="15"/>
  <cols>
    <col min="1" max="1" width="18.5" style="122" customWidth="1"/>
    <col min="2" max="2" width="25.6640625" style="122" customWidth="1"/>
    <col min="3" max="3" width="34.6640625" style="122" customWidth="1"/>
    <col min="4" max="4" width="39.33203125" style="122" customWidth="1"/>
    <col min="5" max="5" width="33.6640625" style="122" customWidth="1"/>
    <col min="6" max="16384" width="12" style="122"/>
  </cols>
  <sheetData>
    <row r="1" spans="1:15">
      <c r="A1" s="81"/>
      <c r="B1" s="79"/>
      <c r="C1" s="79"/>
      <c r="D1" s="79"/>
      <c r="E1" s="79"/>
      <c r="F1" s="79"/>
      <c r="G1" s="79"/>
      <c r="H1" s="79"/>
      <c r="I1" s="79"/>
      <c r="J1" s="80"/>
      <c r="K1" s="80"/>
      <c r="L1" s="80"/>
      <c r="M1" s="80"/>
      <c r="N1" s="80"/>
      <c r="O1" s="80"/>
    </row>
    <row r="2" spans="1:15" ht="72.599999999999994" customHeight="1">
      <c r="A2" s="444"/>
      <c r="B2" s="444"/>
      <c r="C2" s="444"/>
      <c r="D2" s="444"/>
      <c r="E2" s="444"/>
      <c r="F2" s="79"/>
      <c r="G2" s="79"/>
      <c r="H2" s="79"/>
      <c r="I2" s="79"/>
      <c r="J2" s="80"/>
      <c r="K2" s="80"/>
      <c r="L2" s="80"/>
      <c r="M2" s="80"/>
      <c r="N2" s="80"/>
      <c r="O2" s="80"/>
    </row>
    <row r="3" spans="1:15">
      <c r="A3" s="78"/>
      <c r="B3" s="78"/>
      <c r="C3" s="78"/>
      <c r="D3" s="78"/>
      <c r="E3" s="78"/>
      <c r="F3" s="78"/>
      <c r="G3" s="78"/>
      <c r="H3" s="78"/>
      <c r="I3" s="75"/>
      <c r="J3" s="82"/>
      <c r="K3" s="73"/>
      <c r="L3" s="73"/>
      <c r="M3" s="73"/>
      <c r="N3" s="73"/>
      <c r="O3" s="73"/>
    </row>
    <row r="4" spans="1:15" ht="16.5">
      <c r="A4" s="443"/>
      <c r="B4" s="443"/>
      <c r="C4" s="443"/>
      <c r="D4" s="443"/>
      <c r="E4" s="443"/>
      <c r="F4" s="76"/>
      <c r="G4" s="76"/>
      <c r="H4" s="76"/>
      <c r="I4" s="76"/>
      <c r="J4" s="76"/>
      <c r="K4" s="76"/>
      <c r="L4" s="76"/>
      <c r="M4" s="76"/>
      <c r="N4" s="76"/>
      <c r="O4" s="76"/>
    </row>
    <row r="5" spans="1:15" ht="16.5">
      <c r="A5" s="443" t="s">
        <v>356</v>
      </c>
      <c r="B5" s="443"/>
      <c r="C5" s="443"/>
      <c r="D5" s="443"/>
      <c r="E5" s="443"/>
      <c r="F5" s="76"/>
      <c r="G5" s="76"/>
      <c r="H5" s="76"/>
      <c r="I5" s="76"/>
      <c r="J5" s="76"/>
      <c r="K5" s="76"/>
      <c r="L5" s="76"/>
      <c r="M5" s="76"/>
      <c r="N5" s="76"/>
      <c r="O5" s="76"/>
    </row>
    <row r="6" spans="1:15" ht="17.25">
      <c r="A6" s="440" t="s">
        <v>186</v>
      </c>
      <c r="B6" s="440"/>
      <c r="C6" s="440"/>
      <c r="D6" s="440"/>
      <c r="E6" s="440"/>
      <c r="F6" s="77"/>
      <c r="G6" s="77"/>
      <c r="H6" s="77"/>
      <c r="I6" s="77"/>
      <c r="J6" s="77"/>
      <c r="K6" s="77"/>
      <c r="L6" s="77"/>
      <c r="M6" s="77"/>
      <c r="N6" s="77"/>
      <c r="O6" s="77"/>
    </row>
    <row r="7" spans="1:15" ht="16.5">
      <c r="A7" s="443" t="s">
        <v>599</v>
      </c>
      <c r="B7" s="443"/>
      <c r="C7" s="443"/>
      <c r="D7" s="443"/>
      <c r="E7" s="443"/>
      <c r="F7" s="76"/>
      <c r="G7" s="76"/>
      <c r="H7" s="76"/>
      <c r="I7" s="76"/>
      <c r="J7" s="76"/>
      <c r="K7" s="76"/>
      <c r="L7" s="76"/>
      <c r="M7" s="76"/>
      <c r="N7" s="76"/>
      <c r="O7" s="76"/>
    </row>
    <row r="8" spans="1:15" ht="25.5">
      <c r="A8" s="123" t="s">
        <v>315</v>
      </c>
      <c r="B8" s="123" t="s">
        <v>316</v>
      </c>
      <c r="C8" s="123" t="s">
        <v>317</v>
      </c>
      <c r="D8" s="123" t="s">
        <v>358</v>
      </c>
      <c r="E8" s="124" t="s">
        <v>357</v>
      </c>
    </row>
    <row r="9" spans="1:15">
      <c r="A9" s="445" t="s">
        <v>355</v>
      </c>
      <c r="B9" s="441" t="s">
        <v>110</v>
      </c>
      <c r="C9" s="126" t="s">
        <v>255</v>
      </c>
      <c r="D9" s="126" t="s">
        <v>318</v>
      </c>
      <c r="E9" s="127">
        <v>1</v>
      </c>
    </row>
    <row r="10" spans="1:15">
      <c r="A10" s="445"/>
      <c r="B10" s="441"/>
      <c r="C10" s="442" t="s">
        <v>267</v>
      </c>
      <c r="D10" s="126" t="s">
        <v>319</v>
      </c>
      <c r="E10" s="127">
        <v>4</v>
      </c>
    </row>
    <row r="11" spans="1:15">
      <c r="A11" s="445"/>
      <c r="B11" s="441"/>
      <c r="C11" s="442"/>
      <c r="D11" s="126" t="s">
        <v>320</v>
      </c>
      <c r="E11" s="127">
        <v>7</v>
      </c>
    </row>
    <row r="12" spans="1:15">
      <c r="A12" s="445"/>
      <c r="B12" s="441"/>
      <c r="C12" s="126" t="s">
        <v>296</v>
      </c>
      <c r="D12" s="126" t="s">
        <v>319</v>
      </c>
      <c r="E12" s="127">
        <v>1</v>
      </c>
    </row>
    <row r="13" spans="1:15">
      <c r="A13" s="445"/>
      <c r="B13" s="441"/>
      <c r="C13" s="126" t="s">
        <v>309</v>
      </c>
      <c r="D13" s="126" t="s">
        <v>319</v>
      </c>
      <c r="E13" s="127">
        <v>2</v>
      </c>
    </row>
    <row r="14" spans="1:15">
      <c r="A14" s="445"/>
      <c r="B14" s="441"/>
      <c r="C14" s="126" t="s">
        <v>305</v>
      </c>
      <c r="D14" s="126" t="s">
        <v>319</v>
      </c>
      <c r="E14" s="127">
        <v>13</v>
      </c>
    </row>
    <row r="15" spans="1:15">
      <c r="A15" s="445"/>
      <c r="B15" s="441"/>
      <c r="C15" s="126" t="s">
        <v>199</v>
      </c>
      <c r="D15" s="126" t="s">
        <v>319</v>
      </c>
      <c r="E15" s="127">
        <v>1</v>
      </c>
    </row>
    <row r="16" spans="1:15">
      <c r="A16" s="445"/>
      <c r="B16" s="441"/>
      <c r="C16" s="126" t="s">
        <v>200</v>
      </c>
      <c r="D16" s="126" t="s">
        <v>319</v>
      </c>
      <c r="E16" s="127">
        <v>6</v>
      </c>
    </row>
    <row r="17" spans="1:5">
      <c r="A17" s="445"/>
      <c r="B17" s="441"/>
      <c r="C17" s="126" t="s">
        <v>201</v>
      </c>
      <c r="D17" s="126" t="s">
        <v>319</v>
      </c>
      <c r="E17" s="127">
        <v>11</v>
      </c>
    </row>
    <row r="18" spans="1:5">
      <c r="A18" s="445"/>
      <c r="B18" s="441"/>
      <c r="C18" s="126" t="s">
        <v>146</v>
      </c>
      <c r="D18" s="126" t="s">
        <v>321</v>
      </c>
      <c r="E18" s="127">
        <v>3</v>
      </c>
    </row>
    <row r="19" spans="1:5">
      <c r="A19" s="445"/>
      <c r="B19" s="441"/>
      <c r="C19" s="442" t="s">
        <v>147</v>
      </c>
      <c r="D19" s="126" t="s">
        <v>321</v>
      </c>
      <c r="E19" s="127">
        <v>4</v>
      </c>
    </row>
    <row r="20" spans="1:5">
      <c r="A20" s="445"/>
      <c r="B20" s="441"/>
      <c r="C20" s="442"/>
      <c r="D20" s="126" t="s">
        <v>322</v>
      </c>
      <c r="E20" s="127">
        <v>4</v>
      </c>
    </row>
    <row r="21" spans="1:5">
      <c r="A21" s="445"/>
      <c r="B21" s="441"/>
      <c r="C21" s="442" t="s">
        <v>148</v>
      </c>
      <c r="D21" s="126" t="s">
        <v>321</v>
      </c>
      <c r="E21" s="127">
        <v>1</v>
      </c>
    </row>
    <row r="22" spans="1:5">
      <c r="A22" s="445"/>
      <c r="B22" s="441"/>
      <c r="C22" s="442"/>
      <c r="D22" s="126" t="s">
        <v>322</v>
      </c>
      <c r="E22" s="127">
        <v>1</v>
      </c>
    </row>
    <row r="23" spans="1:5">
      <c r="A23" s="445"/>
      <c r="B23" s="441"/>
      <c r="C23" s="126" t="s">
        <v>150</v>
      </c>
      <c r="D23" s="126" t="s">
        <v>321</v>
      </c>
      <c r="E23" s="127">
        <v>1</v>
      </c>
    </row>
    <row r="24" spans="1:5">
      <c r="A24" s="445"/>
      <c r="B24" s="441"/>
      <c r="C24" s="126" t="s">
        <v>152</v>
      </c>
      <c r="D24" s="126" t="s">
        <v>321</v>
      </c>
      <c r="E24" s="127">
        <v>1</v>
      </c>
    </row>
    <row r="25" spans="1:5">
      <c r="A25" s="445"/>
      <c r="B25" s="441"/>
      <c r="C25" s="442" t="s">
        <v>153</v>
      </c>
      <c r="D25" s="126" t="s">
        <v>321</v>
      </c>
      <c r="E25" s="127">
        <v>1</v>
      </c>
    </row>
    <row r="26" spans="1:5">
      <c r="A26" s="445"/>
      <c r="B26" s="441"/>
      <c r="C26" s="442"/>
      <c r="D26" s="126" t="s">
        <v>322</v>
      </c>
      <c r="E26" s="127">
        <v>1</v>
      </c>
    </row>
    <row r="27" spans="1:5">
      <c r="A27" s="445"/>
      <c r="B27" s="441"/>
      <c r="C27" s="126" t="s">
        <v>149</v>
      </c>
      <c r="D27" s="126" t="s">
        <v>321</v>
      </c>
      <c r="E27" s="127">
        <v>2</v>
      </c>
    </row>
    <row r="28" spans="1:5">
      <c r="A28" s="445"/>
      <c r="B28" s="441"/>
      <c r="C28" s="442" t="s">
        <v>176</v>
      </c>
      <c r="D28" s="126" t="s">
        <v>318</v>
      </c>
      <c r="E28" s="127">
        <v>6</v>
      </c>
    </row>
    <row r="29" spans="1:5">
      <c r="A29" s="445"/>
      <c r="B29" s="441"/>
      <c r="C29" s="442"/>
      <c r="D29" s="126" t="s">
        <v>322</v>
      </c>
      <c r="E29" s="127">
        <v>6</v>
      </c>
    </row>
    <row r="30" spans="1:5">
      <c r="A30" s="445"/>
      <c r="B30" s="441"/>
      <c r="C30" s="442" t="s">
        <v>178</v>
      </c>
      <c r="D30" s="126" t="s">
        <v>320</v>
      </c>
      <c r="E30" s="127">
        <v>6</v>
      </c>
    </row>
    <row r="31" spans="1:5">
      <c r="A31" s="445"/>
      <c r="B31" s="441"/>
      <c r="C31" s="442"/>
      <c r="D31" s="126" t="s">
        <v>318</v>
      </c>
      <c r="E31" s="127">
        <v>7</v>
      </c>
    </row>
    <row r="32" spans="1:5">
      <c r="A32" s="445"/>
      <c r="B32" s="441"/>
      <c r="C32" s="442"/>
      <c r="D32" s="126" t="s">
        <v>322</v>
      </c>
      <c r="E32" s="127">
        <v>7</v>
      </c>
    </row>
    <row r="33" spans="1:5">
      <c r="A33" s="445"/>
      <c r="B33" s="441"/>
      <c r="C33" s="442" t="s">
        <v>174</v>
      </c>
      <c r="D33" s="126" t="s">
        <v>321</v>
      </c>
      <c r="E33" s="127">
        <v>1</v>
      </c>
    </row>
    <row r="34" spans="1:5">
      <c r="A34" s="445"/>
      <c r="B34" s="441"/>
      <c r="C34" s="442"/>
      <c r="D34" s="126" t="s">
        <v>318</v>
      </c>
      <c r="E34" s="127">
        <v>1</v>
      </c>
    </row>
    <row r="35" spans="1:5">
      <c r="A35" s="445"/>
      <c r="B35" s="441"/>
      <c r="C35" s="442"/>
      <c r="D35" s="126" t="s">
        <v>322</v>
      </c>
      <c r="E35" s="127">
        <v>1</v>
      </c>
    </row>
    <row r="36" spans="1:5">
      <c r="A36" s="445"/>
      <c r="B36" s="441"/>
      <c r="C36" s="442" t="s">
        <v>175</v>
      </c>
      <c r="D36" s="126" t="s">
        <v>318</v>
      </c>
      <c r="E36" s="127">
        <v>3</v>
      </c>
    </row>
    <row r="37" spans="1:5">
      <c r="A37" s="445"/>
      <c r="B37" s="441"/>
      <c r="C37" s="442"/>
      <c r="D37" s="126" t="s">
        <v>322</v>
      </c>
      <c r="E37" s="127">
        <v>1</v>
      </c>
    </row>
    <row r="38" spans="1:5">
      <c r="A38" s="445"/>
      <c r="B38" s="441"/>
      <c r="C38" s="442" t="s">
        <v>179</v>
      </c>
      <c r="D38" s="126" t="s">
        <v>320</v>
      </c>
      <c r="E38" s="127">
        <v>1</v>
      </c>
    </row>
    <row r="39" spans="1:5">
      <c r="A39" s="445"/>
      <c r="B39" s="441"/>
      <c r="C39" s="442"/>
      <c r="D39" s="126" t="s">
        <v>318</v>
      </c>
      <c r="E39" s="127">
        <v>3</v>
      </c>
    </row>
    <row r="40" spans="1:5">
      <c r="A40" s="445"/>
      <c r="B40" s="441"/>
      <c r="C40" s="442"/>
      <c r="D40" s="126" t="s">
        <v>322</v>
      </c>
      <c r="E40" s="127">
        <v>1</v>
      </c>
    </row>
    <row r="41" spans="1:5">
      <c r="A41" s="445"/>
      <c r="B41" s="441"/>
      <c r="C41" s="442" t="s">
        <v>182</v>
      </c>
      <c r="D41" s="126" t="s">
        <v>320</v>
      </c>
      <c r="E41" s="127">
        <v>2</v>
      </c>
    </row>
    <row r="42" spans="1:5">
      <c r="A42" s="445"/>
      <c r="B42" s="441"/>
      <c r="C42" s="442"/>
      <c r="D42" s="126" t="s">
        <v>318</v>
      </c>
      <c r="E42" s="127">
        <v>4</v>
      </c>
    </row>
    <row r="43" spans="1:5">
      <c r="A43" s="445"/>
      <c r="B43" s="441"/>
      <c r="C43" s="442"/>
      <c r="D43" s="126" t="s">
        <v>322</v>
      </c>
      <c r="E43" s="127">
        <v>4</v>
      </c>
    </row>
    <row r="44" spans="1:5" ht="38.25">
      <c r="A44" s="445"/>
      <c r="B44" s="441" t="s">
        <v>323</v>
      </c>
      <c r="C44" s="442" t="s">
        <v>259</v>
      </c>
      <c r="D44" s="126" t="s">
        <v>324</v>
      </c>
      <c r="E44" s="127">
        <v>1</v>
      </c>
    </row>
    <row r="45" spans="1:5" ht="38.25">
      <c r="A45" s="445"/>
      <c r="B45" s="441"/>
      <c r="C45" s="442"/>
      <c r="D45" s="126" t="s">
        <v>325</v>
      </c>
      <c r="E45" s="127">
        <v>1</v>
      </c>
    </row>
    <row r="46" spans="1:5" ht="45" customHeight="1">
      <c r="A46" s="445"/>
      <c r="B46" s="441"/>
      <c r="C46" s="442"/>
      <c r="D46" s="126" t="s">
        <v>326</v>
      </c>
      <c r="E46" s="127">
        <v>2</v>
      </c>
    </row>
    <row r="47" spans="1:5" ht="38.25">
      <c r="A47" s="445"/>
      <c r="B47" s="441"/>
      <c r="C47" s="442"/>
      <c r="D47" s="126" t="s">
        <v>327</v>
      </c>
      <c r="E47" s="127">
        <v>1</v>
      </c>
    </row>
    <row r="48" spans="1:5" ht="38.25">
      <c r="A48" s="445"/>
      <c r="B48" s="441"/>
      <c r="C48" s="126" t="s">
        <v>281</v>
      </c>
      <c r="D48" s="126" t="s">
        <v>324</v>
      </c>
      <c r="E48" s="127">
        <v>1</v>
      </c>
    </row>
    <row r="49" spans="1:5" ht="38.25">
      <c r="A49" s="445"/>
      <c r="B49" s="441"/>
      <c r="C49" s="126" t="s">
        <v>231</v>
      </c>
      <c r="D49" s="126" t="s">
        <v>324</v>
      </c>
      <c r="E49" s="127">
        <v>1</v>
      </c>
    </row>
    <row r="50" spans="1:5" ht="30" customHeight="1">
      <c r="A50" s="445"/>
      <c r="B50" s="441"/>
      <c r="C50" s="442" t="s">
        <v>167</v>
      </c>
      <c r="D50" s="126" t="s">
        <v>328</v>
      </c>
      <c r="E50" s="127">
        <v>2</v>
      </c>
    </row>
    <row r="51" spans="1:5" ht="39.75" customHeight="1">
      <c r="A51" s="445"/>
      <c r="B51" s="441"/>
      <c r="C51" s="442"/>
      <c r="D51" s="126" t="s">
        <v>329</v>
      </c>
      <c r="E51" s="127">
        <v>2</v>
      </c>
    </row>
    <row r="52" spans="1:5" ht="48" customHeight="1">
      <c r="A52" s="445"/>
      <c r="B52" s="441" t="s">
        <v>330</v>
      </c>
      <c r="C52" s="442" t="s">
        <v>276</v>
      </c>
      <c r="D52" s="126" t="s">
        <v>331</v>
      </c>
      <c r="E52" s="127">
        <v>3</v>
      </c>
    </row>
    <row r="53" spans="1:5" ht="48.75" customHeight="1">
      <c r="A53" s="445"/>
      <c r="B53" s="441"/>
      <c r="C53" s="442"/>
      <c r="D53" s="126" t="s">
        <v>332</v>
      </c>
      <c r="E53" s="127">
        <v>2</v>
      </c>
    </row>
    <row r="54" spans="1:5">
      <c r="A54" s="445"/>
      <c r="B54" s="441"/>
      <c r="C54" s="442"/>
      <c r="D54" s="126" t="s">
        <v>333</v>
      </c>
      <c r="E54" s="127">
        <v>3</v>
      </c>
    </row>
    <row r="55" spans="1:5" ht="38.25">
      <c r="A55" s="445"/>
      <c r="B55" s="441"/>
      <c r="C55" s="442" t="s">
        <v>235</v>
      </c>
      <c r="D55" s="126" t="s">
        <v>332</v>
      </c>
      <c r="E55" s="127">
        <v>1</v>
      </c>
    </row>
    <row r="56" spans="1:5">
      <c r="A56" s="445"/>
      <c r="B56" s="441"/>
      <c r="C56" s="442"/>
      <c r="D56" s="126" t="s">
        <v>333</v>
      </c>
      <c r="E56" s="127">
        <v>2</v>
      </c>
    </row>
    <row r="57" spans="1:5" ht="25.5">
      <c r="A57" s="445"/>
      <c r="B57" s="441"/>
      <c r="C57" s="126" t="s">
        <v>157</v>
      </c>
      <c r="D57" s="126" t="s">
        <v>334</v>
      </c>
      <c r="E57" s="127">
        <v>1</v>
      </c>
    </row>
    <row r="58" spans="1:5" ht="38.25">
      <c r="A58" s="445"/>
      <c r="B58" s="441" t="s">
        <v>335</v>
      </c>
      <c r="C58" s="442" t="s">
        <v>266</v>
      </c>
      <c r="D58" s="126" t="s">
        <v>324</v>
      </c>
      <c r="E58" s="127">
        <v>1</v>
      </c>
    </row>
    <row r="59" spans="1:5" ht="25.5">
      <c r="A59" s="445"/>
      <c r="B59" s="441"/>
      <c r="C59" s="442"/>
      <c r="D59" s="126" t="s">
        <v>336</v>
      </c>
      <c r="E59" s="127">
        <v>4</v>
      </c>
    </row>
    <row r="60" spans="1:5" ht="25.5">
      <c r="A60" s="445"/>
      <c r="B60" s="441"/>
      <c r="C60" s="442"/>
      <c r="D60" s="126" t="s">
        <v>337</v>
      </c>
      <c r="E60" s="127">
        <v>1</v>
      </c>
    </row>
    <row r="61" spans="1:5" ht="38.25">
      <c r="A61" s="445"/>
      <c r="B61" s="441"/>
      <c r="C61" s="126" t="s">
        <v>275</v>
      </c>
      <c r="D61" s="126" t="s">
        <v>324</v>
      </c>
      <c r="E61" s="127">
        <v>1</v>
      </c>
    </row>
    <row r="62" spans="1:5" ht="25.5">
      <c r="A62" s="445"/>
      <c r="B62" s="441"/>
      <c r="C62" s="442" t="s">
        <v>159</v>
      </c>
      <c r="D62" s="126" t="s">
        <v>338</v>
      </c>
      <c r="E62" s="127">
        <v>4</v>
      </c>
    </row>
    <row r="63" spans="1:5" ht="25.5">
      <c r="A63" s="445"/>
      <c r="B63" s="441"/>
      <c r="C63" s="442"/>
      <c r="D63" s="126" t="s">
        <v>339</v>
      </c>
      <c r="E63" s="127">
        <v>2</v>
      </c>
    </row>
    <row r="64" spans="1:5" ht="40.5" customHeight="1">
      <c r="A64" s="445"/>
      <c r="B64" s="441"/>
      <c r="C64" s="442"/>
      <c r="D64" s="126" t="s">
        <v>340</v>
      </c>
      <c r="E64" s="127">
        <v>1</v>
      </c>
    </row>
    <row r="65" spans="1:5" ht="45" customHeight="1">
      <c r="A65" s="445"/>
      <c r="B65" s="441"/>
      <c r="C65" s="442" t="s">
        <v>181</v>
      </c>
      <c r="D65" s="126" t="s">
        <v>341</v>
      </c>
      <c r="E65" s="127">
        <v>3</v>
      </c>
    </row>
    <row r="66" spans="1:5" ht="38.25">
      <c r="A66" s="445"/>
      <c r="B66" s="441"/>
      <c r="C66" s="442"/>
      <c r="D66" s="126" t="s">
        <v>324</v>
      </c>
      <c r="E66" s="127">
        <v>3</v>
      </c>
    </row>
    <row r="67" spans="1:5" ht="25.5">
      <c r="A67" s="445"/>
      <c r="B67" s="441"/>
      <c r="C67" s="442"/>
      <c r="D67" s="126" t="s">
        <v>338</v>
      </c>
      <c r="E67" s="127">
        <v>3</v>
      </c>
    </row>
    <row r="68" spans="1:5" ht="25.5">
      <c r="A68" s="445"/>
      <c r="B68" s="441"/>
      <c r="C68" s="442"/>
      <c r="D68" s="126" t="s">
        <v>336</v>
      </c>
      <c r="E68" s="127">
        <v>3</v>
      </c>
    </row>
    <row r="69" spans="1:5">
      <c r="A69" s="445"/>
      <c r="B69" s="441" t="s">
        <v>342</v>
      </c>
      <c r="C69" s="442" t="s">
        <v>263</v>
      </c>
      <c r="D69" s="126" t="s">
        <v>343</v>
      </c>
      <c r="E69" s="127">
        <v>4</v>
      </c>
    </row>
    <row r="70" spans="1:5" ht="38.25">
      <c r="A70" s="445"/>
      <c r="B70" s="441"/>
      <c r="C70" s="442"/>
      <c r="D70" s="126" t="s">
        <v>344</v>
      </c>
      <c r="E70" s="127">
        <v>4</v>
      </c>
    </row>
    <row r="71" spans="1:5">
      <c r="A71" s="445"/>
      <c r="B71" s="441"/>
      <c r="C71" s="442"/>
      <c r="D71" s="126" t="s">
        <v>345</v>
      </c>
      <c r="E71" s="127">
        <v>4</v>
      </c>
    </row>
    <row r="72" spans="1:5">
      <c r="A72" s="445"/>
      <c r="B72" s="441"/>
      <c r="C72" s="442" t="s">
        <v>288</v>
      </c>
      <c r="D72" s="126" t="s">
        <v>343</v>
      </c>
      <c r="E72" s="127">
        <v>1</v>
      </c>
    </row>
    <row r="73" spans="1:5" ht="38.25">
      <c r="A73" s="445"/>
      <c r="B73" s="441"/>
      <c r="C73" s="442"/>
      <c r="D73" s="126" t="s">
        <v>346</v>
      </c>
      <c r="E73" s="127">
        <v>1</v>
      </c>
    </row>
    <row r="74" spans="1:5" ht="38.25">
      <c r="A74" s="445"/>
      <c r="B74" s="441"/>
      <c r="C74" s="126" t="s">
        <v>238</v>
      </c>
      <c r="D74" s="126" t="s">
        <v>344</v>
      </c>
      <c r="E74" s="127">
        <v>1</v>
      </c>
    </row>
    <row r="75" spans="1:5" ht="25.5">
      <c r="A75" s="445"/>
      <c r="B75" s="441"/>
      <c r="C75" s="126" t="s">
        <v>160</v>
      </c>
      <c r="D75" s="126" t="s">
        <v>347</v>
      </c>
      <c r="E75" s="127">
        <v>3</v>
      </c>
    </row>
    <row r="76" spans="1:5" ht="25.5">
      <c r="A76" s="445"/>
      <c r="B76" s="441"/>
      <c r="C76" s="126" t="s">
        <v>161</v>
      </c>
      <c r="D76" s="126" t="s">
        <v>347</v>
      </c>
      <c r="E76" s="127">
        <v>1</v>
      </c>
    </row>
    <row r="77" spans="1:5" ht="38.25">
      <c r="A77" s="445"/>
      <c r="B77" s="125" t="s">
        <v>348</v>
      </c>
      <c r="C77" s="126" t="s">
        <v>164</v>
      </c>
      <c r="D77" s="126" t="s">
        <v>349</v>
      </c>
      <c r="E77" s="127">
        <v>1</v>
      </c>
    </row>
    <row r="78" spans="1:5" ht="84" customHeight="1">
      <c r="A78" s="445"/>
      <c r="B78" s="441" t="s">
        <v>350</v>
      </c>
      <c r="C78" s="442" t="s">
        <v>301</v>
      </c>
      <c r="D78" s="126" t="s">
        <v>351</v>
      </c>
      <c r="E78" s="127">
        <v>1</v>
      </c>
    </row>
    <row r="79" spans="1:5" ht="25.5">
      <c r="A79" s="445"/>
      <c r="B79" s="441"/>
      <c r="C79" s="442"/>
      <c r="D79" s="126" t="s">
        <v>352</v>
      </c>
      <c r="E79" s="127">
        <v>2</v>
      </c>
    </row>
    <row r="80" spans="1:5" ht="44.25" customHeight="1">
      <c r="A80" s="445"/>
      <c r="B80" s="441"/>
      <c r="C80" s="442" t="s">
        <v>165</v>
      </c>
      <c r="D80" s="126" t="s">
        <v>353</v>
      </c>
      <c r="E80" s="127">
        <v>1</v>
      </c>
    </row>
    <row r="81" spans="1:5" ht="26.25" thickBot="1">
      <c r="A81" s="445"/>
      <c r="B81" s="441"/>
      <c r="C81" s="442"/>
      <c r="D81" s="126" t="s">
        <v>354</v>
      </c>
      <c r="E81" s="127">
        <v>1</v>
      </c>
    </row>
    <row r="82" spans="1:5" ht="26.25" thickBot="1">
      <c r="A82" s="288" t="s">
        <v>315</v>
      </c>
      <c r="B82" s="123" t="s">
        <v>316</v>
      </c>
      <c r="C82" s="123" t="s">
        <v>317</v>
      </c>
      <c r="D82" s="123" t="s">
        <v>358</v>
      </c>
      <c r="E82" s="124" t="s">
        <v>357</v>
      </c>
    </row>
    <row r="83" spans="1:5" ht="15.75" thickBot="1">
      <c r="A83" s="446" t="s">
        <v>963</v>
      </c>
      <c r="B83" s="449" t="s">
        <v>964</v>
      </c>
      <c r="C83" s="452" t="s">
        <v>267</v>
      </c>
      <c r="D83" s="289" t="s">
        <v>321</v>
      </c>
      <c r="E83" s="290">
        <v>6</v>
      </c>
    </row>
    <row r="84" spans="1:5" ht="15.75" thickBot="1">
      <c r="A84" s="447"/>
      <c r="B84" s="450"/>
      <c r="C84" s="453"/>
      <c r="D84" s="289" t="s">
        <v>318</v>
      </c>
      <c r="E84" s="290">
        <v>7</v>
      </c>
    </row>
    <row r="85" spans="1:5" ht="15.75" thickBot="1">
      <c r="A85" s="447"/>
      <c r="B85" s="450"/>
      <c r="C85" s="454"/>
      <c r="D85" s="289" t="s">
        <v>322</v>
      </c>
      <c r="E85" s="290">
        <v>6</v>
      </c>
    </row>
    <row r="86" spans="1:5" ht="15.75" thickBot="1">
      <c r="A86" s="447"/>
      <c r="B86" s="450"/>
      <c r="C86" s="289" t="s">
        <v>296</v>
      </c>
      <c r="D86" s="289" t="s">
        <v>318</v>
      </c>
      <c r="E86" s="290">
        <v>1</v>
      </c>
    </row>
    <row r="87" spans="1:5" ht="15.75" thickBot="1">
      <c r="A87" s="447"/>
      <c r="B87" s="450"/>
      <c r="C87" s="452" t="s">
        <v>309</v>
      </c>
      <c r="D87" s="289" t="s">
        <v>321</v>
      </c>
      <c r="E87" s="290">
        <v>7</v>
      </c>
    </row>
    <row r="88" spans="1:5" ht="15.75" thickBot="1">
      <c r="A88" s="447"/>
      <c r="B88" s="450"/>
      <c r="C88" s="453"/>
      <c r="D88" s="289" t="s">
        <v>320</v>
      </c>
      <c r="E88" s="290">
        <v>3</v>
      </c>
    </row>
    <row r="89" spans="1:5" ht="15.75" thickBot="1">
      <c r="A89" s="447"/>
      <c r="B89" s="450"/>
      <c r="C89" s="453"/>
      <c r="D89" s="289" t="s">
        <v>318</v>
      </c>
      <c r="E89" s="290">
        <v>4</v>
      </c>
    </row>
    <row r="90" spans="1:5" ht="15.75" thickBot="1">
      <c r="A90" s="447"/>
      <c r="B90" s="450"/>
      <c r="C90" s="454"/>
      <c r="D90" s="289" t="s">
        <v>322</v>
      </c>
      <c r="E90" s="290">
        <v>3</v>
      </c>
    </row>
    <row r="91" spans="1:5" ht="15.75" thickBot="1">
      <c r="A91" s="447"/>
      <c r="B91" s="450"/>
      <c r="C91" s="452" t="s">
        <v>305</v>
      </c>
      <c r="D91" s="289" t="s">
        <v>321</v>
      </c>
      <c r="E91" s="290">
        <v>11</v>
      </c>
    </row>
    <row r="92" spans="1:5" ht="15.75" thickBot="1">
      <c r="A92" s="447"/>
      <c r="B92" s="450"/>
      <c r="C92" s="453"/>
      <c r="D92" s="289" t="s">
        <v>320</v>
      </c>
      <c r="E92" s="290">
        <v>11</v>
      </c>
    </row>
    <row r="93" spans="1:5" ht="15.75" thickBot="1">
      <c r="A93" s="447"/>
      <c r="B93" s="450"/>
      <c r="C93" s="453"/>
      <c r="D93" s="289" t="s">
        <v>318</v>
      </c>
      <c r="E93" s="290">
        <v>11</v>
      </c>
    </row>
    <row r="94" spans="1:5" ht="15.75" thickBot="1">
      <c r="A94" s="447"/>
      <c r="B94" s="450"/>
      <c r="C94" s="454"/>
      <c r="D94" s="289" t="s">
        <v>322</v>
      </c>
      <c r="E94" s="290">
        <v>11</v>
      </c>
    </row>
    <row r="95" spans="1:5" ht="15.75" thickBot="1">
      <c r="A95" s="447"/>
      <c r="B95" s="450"/>
      <c r="C95" s="452" t="s">
        <v>199</v>
      </c>
      <c r="D95" s="289" t="s">
        <v>321</v>
      </c>
      <c r="E95" s="290">
        <v>3</v>
      </c>
    </row>
    <row r="96" spans="1:5" ht="15.75" thickBot="1">
      <c r="A96" s="447"/>
      <c r="B96" s="450"/>
      <c r="C96" s="453"/>
      <c r="D96" s="289" t="s">
        <v>320</v>
      </c>
      <c r="E96" s="290">
        <v>1</v>
      </c>
    </row>
    <row r="97" spans="1:5" ht="15.75" thickBot="1">
      <c r="A97" s="447"/>
      <c r="B97" s="450"/>
      <c r="C97" s="453"/>
      <c r="D97" s="289" t="s">
        <v>318</v>
      </c>
      <c r="E97" s="290">
        <v>1</v>
      </c>
    </row>
    <row r="98" spans="1:5" ht="15.75" thickBot="1">
      <c r="A98" s="447"/>
      <c r="B98" s="450"/>
      <c r="C98" s="454"/>
      <c r="D98" s="289" t="s">
        <v>322</v>
      </c>
      <c r="E98" s="290">
        <v>1</v>
      </c>
    </row>
    <row r="99" spans="1:5" ht="15.75" thickBot="1">
      <c r="A99" s="447"/>
      <c r="B99" s="450"/>
      <c r="C99" s="452" t="s">
        <v>200</v>
      </c>
      <c r="D99" s="289" t="s">
        <v>320</v>
      </c>
      <c r="E99" s="290">
        <v>5</v>
      </c>
    </row>
    <row r="100" spans="1:5" ht="15.75" thickBot="1">
      <c r="A100" s="447"/>
      <c r="B100" s="450"/>
      <c r="C100" s="453"/>
      <c r="D100" s="289" t="s">
        <v>318</v>
      </c>
      <c r="E100" s="290">
        <v>7</v>
      </c>
    </row>
    <row r="101" spans="1:5" ht="15.75" thickBot="1">
      <c r="A101" s="447"/>
      <c r="B101" s="450"/>
      <c r="C101" s="454"/>
      <c r="D101" s="289" t="s">
        <v>322</v>
      </c>
      <c r="E101" s="290">
        <v>6</v>
      </c>
    </row>
    <row r="102" spans="1:5" ht="15.75" thickBot="1">
      <c r="A102" s="447"/>
      <c r="B102" s="450"/>
      <c r="C102" s="452" t="s">
        <v>202</v>
      </c>
      <c r="D102" s="289" t="s">
        <v>319</v>
      </c>
      <c r="E102" s="290">
        <v>1</v>
      </c>
    </row>
    <row r="103" spans="1:5" ht="15.75" thickBot="1">
      <c r="A103" s="447"/>
      <c r="B103" s="450"/>
      <c r="C103" s="453"/>
      <c r="D103" s="289" t="s">
        <v>320</v>
      </c>
      <c r="E103" s="290">
        <v>1</v>
      </c>
    </row>
    <row r="104" spans="1:5" ht="15.75" thickBot="1">
      <c r="A104" s="447"/>
      <c r="B104" s="450"/>
      <c r="C104" s="453"/>
      <c r="D104" s="289" t="s">
        <v>318</v>
      </c>
      <c r="E104" s="290">
        <v>1</v>
      </c>
    </row>
    <row r="105" spans="1:5" ht="15.75" thickBot="1">
      <c r="A105" s="447"/>
      <c r="B105" s="450"/>
      <c r="C105" s="454"/>
      <c r="D105" s="289" t="s">
        <v>322</v>
      </c>
      <c r="E105" s="290">
        <v>1</v>
      </c>
    </row>
    <row r="106" spans="1:5" ht="15.75" thickBot="1">
      <c r="A106" s="447"/>
      <c r="B106" s="450"/>
      <c r="C106" s="452" t="s">
        <v>810</v>
      </c>
      <c r="D106" s="289" t="s">
        <v>319</v>
      </c>
      <c r="E106" s="290">
        <v>2</v>
      </c>
    </row>
    <row r="107" spans="1:5" ht="15.75" thickBot="1">
      <c r="A107" s="447"/>
      <c r="B107" s="450"/>
      <c r="C107" s="453"/>
      <c r="D107" s="289" t="s">
        <v>320</v>
      </c>
      <c r="E107" s="290">
        <v>2</v>
      </c>
    </row>
    <row r="108" spans="1:5" ht="15.75" thickBot="1">
      <c r="A108" s="447"/>
      <c r="B108" s="450"/>
      <c r="C108" s="454"/>
      <c r="D108" s="289" t="s">
        <v>318</v>
      </c>
      <c r="E108" s="290">
        <v>2</v>
      </c>
    </row>
    <row r="109" spans="1:5" ht="15.75" thickBot="1">
      <c r="A109" s="447"/>
      <c r="B109" s="450"/>
      <c r="C109" s="452" t="s">
        <v>201</v>
      </c>
      <c r="D109" s="289" t="s">
        <v>320</v>
      </c>
      <c r="E109" s="290">
        <v>12</v>
      </c>
    </row>
    <row r="110" spans="1:5" ht="15.75" thickBot="1">
      <c r="A110" s="447"/>
      <c r="B110" s="450"/>
      <c r="C110" s="454"/>
      <c r="D110" s="289" t="s">
        <v>318</v>
      </c>
      <c r="E110" s="290">
        <v>14</v>
      </c>
    </row>
    <row r="111" spans="1:5" ht="15.75" thickBot="1">
      <c r="A111" s="447"/>
      <c r="B111" s="450"/>
      <c r="C111" s="452" t="s">
        <v>203</v>
      </c>
      <c r="D111" s="289" t="s">
        <v>319</v>
      </c>
      <c r="E111" s="290">
        <v>8</v>
      </c>
    </row>
    <row r="112" spans="1:5" ht="15.75" thickBot="1">
      <c r="A112" s="447"/>
      <c r="B112" s="450"/>
      <c r="C112" s="453"/>
      <c r="D112" s="289" t="s">
        <v>320</v>
      </c>
      <c r="E112" s="290">
        <v>11</v>
      </c>
    </row>
    <row r="113" spans="1:5" ht="15.75" thickBot="1">
      <c r="A113" s="447"/>
      <c r="B113" s="450"/>
      <c r="C113" s="454"/>
      <c r="D113" s="289" t="s">
        <v>318</v>
      </c>
      <c r="E113" s="290">
        <v>7</v>
      </c>
    </row>
    <row r="114" spans="1:5" ht="15.75" thickBot="1">
      <c r="A114" s="447"/>
      <c r="B114" s="450"/>
      <c r="C114" s="452" t="s">
        <v>204</v>
      </c>
      <c r="D114" s="289" t="s">
        <v>319</v>
      </c>
      <c r="E114" s="290">
        <v>8</v>
      </c>
    </row>
    <row r="115" spans="1:5" ht="15.75" thickBot="1">
      <c r="A115" s="447"/>
      <c r="B115" s="450"/>
      <c r="C115" s="453"/>
      <c r="D115" s="289" t="s">
        <v>320</v>
      </c>
      <c r="E115" s="290">
        <v>10</v>
      </c>
    </row>
    <row r="116" spans="1:5" ht="15.75" thickBot="1">
      <c r="A116" s="447"/>
      <c r="B116" s="450"/>
      <c r="C116" s="454"/>
      <c r="D116" s="289" t="s">
        <v>318</v>
      </c>
      <c r="E116" s="290">
        <v>8</v>
      </c>
    </row>
    <row r="117" spans="1:5" ht="15.75" thickBot="1">
      <c r="A117" s="447"/>
      <c r="B117" s="450"/>
      <c r="C117" s="452" t="s">
        <v>811</v>
      </c>
      <c r="D117" s="289" t="s">
        <v>319</v>
      </c>
      <c r="E117" s="290">
        <v>3</v>
      </c>
    </row>
    <row r="118" spans="1:5" ht="15.75" thickBot="1">
      <c r="A118" s="447"/>
      <c r="B118" s="450"/>
      <c r="C118" s="454"/>
      <c r="D118" s="289" t="s">
        <v>318</v>
      </c>
      <c r="E118" s="290">
        <v>3</v>
      </c>
    </row>
    <row r="119" spans="1:5" ht="15.75" thickBot="1">
      <c r="A119" s="447"/>
      <c r="B119" s="450"/>
      <c r="C119" s="452" t="s">
        <v>812</v>
      </c>
      <c r="D119" s="289" t="s">
        <v>319</v>
      </c>
      <c r="E119" s="290">
        <v>7</v>
      </c>
    </row>
    <row r="120" spans="1:5" ht="15.75" thickBot="1">
      <c r="A120" s="447"/>
      <c r="B120" s="450"/>
      <c r="C120" s="454"/>
      <c r="D120" s="289" t="s">
        <v>320</v>
      </c>
      <c r="E120" s="290">
        <v>8</v>
      </c>
    </row>
    <row r="121" spans="1:5" ht="15.75" thickBot="1">
      <c r="A121" s="447"/>
      <c r="B121" s="450"/>
      <c r="C121" s="289" t="s">
        <v>813</v>
      </c>
      <c r="D121" s="289" t="s">
        <v>320</v>
      </c>
      <c r="E121" s="290">
        <v>4</v>
      </c>
    </row>
    <row r="122" spans="1:5" ht="15.75" thickBot="1">
      <c r="A122" s="447"/>
      <c r="B122" s="450"/>
      <c r="C122" s="289" t="s">
        <v>814</v>
      </c>
      <c r="D122" s="289" t="s">
        <v>320</v>
      </c>
      <c r="E122" s="290">
        <v>1</v>
      </c>
    </row>
    <row r="123" spans="1:5" ht="15.75" thickBot="1">
      <c r="A123" s="447"/>
      <c r="B123" s="450"/>
      <c r="C123" s="289" t="s">
        <v>815</v>
      </c>
      <c r="D123" s="289" t="s">
        <v>319</v>
      </c>
      <c r="E123" s="290">
        <v>10</v>
      </c>
    </row>
    <row r="124" spans="1:5" ht="15.75" thickBot="1">
      <c r="A124" s="447"/>
      <c r="B124" s="450"/>
      <c r="C124" s="289" t="s">
        <v>816</v>
      </c>
      <c r="D124" s="289" t="s">
        <v>319</v>
      </c>
      <c r="E124" s="290">
        <v>3</v>
      </c>
    </row>
    <row r="125" spans="1:5" ht="15.75" thickBot="1">
      <c r="A125" s="447"/>
      <c r="B125" s="450"/>
      <c r="C125" s="289" t="s">
        <v>817</v>
      </c>
      <c r="D125" s="289" t="s">
        <v>319</v>
      </c>
      <c r="E125" s="290">
        <v>2</v>
      </c>
    </row>
    <row r="126" spans="1:5" ht="15.75" thickBot="1">
      <c r="A126" s="447"/>
      <c r="B126" s="450"/>
      <c r="C126" s="289" t="s">
        <v>818</v>
      </c>
      <c r="D126" s="289" t="s">
        <v>319</v>
      </c>
      <c r="E126" s="290">
        <v>2</v>
      </c>
    </row>
    <row r="127" spans="1:5" ht="15.75" thickBot="1">
      <c r="A127" s="447"/>
      <c r="B127" s="450"/>
      <c r="C127" s="289" t="s">
        <v>176</v>
      </c>
      <c r="D127" s="289" t="s">
        <v>321</v>
      </c>
      <c r="E127" s="290">
        <v>6</v>
      </c>
    </row>
    <row r="128" spans="1:5" ht="15.75" thickBot="1">
      <c r="A128" s="447"/>
      <c r="B128" s="450"/>
      <c r="C128" s="289" t="s">
        <v>178</v>
      </c>
      <c r="D128" s="289" t="s">
        <v>321</v>
      </c>
      <c r="E128" s="290">
        <v>7</v>
      </c>
    </row>
    <row r="129" spans="1:5" ht="15.75" thickBot="1">
      <c r="A129" s="447"/>
      <c r="B129" s="450"/>
      <c r="C129" s="289" t="s">
        <v>175</v>
      </c>
      <c r="D129" s="289" t="s">
        <v>321</v>
      </c>
      <c r="E129" s="290">
        <v>2</v>
      </c>
    </row>
    <row r="130" spans="1:5" ht="15.75" thickBot="1">
      <c r="A130" s="447"/>
      <c r="B130" s="450"/>
      <c r="C130" s="289" t="s">
        <v>179</v>
      </c>
      <c r="D130" s="289" t="s">
        <v>321</v>
      </c>
      <c r="E130" s="290">
        <v>1</v>
      </c>
    </row>
    <row r="131" spans="1:5" ht="15.75" thickBot="1">
      <c r="A131" s="447"/>
      <c r="B131" s="451"/>
      <c r="C131" s="289" t="s">
        <v>182</v>
      </c>
      <c r="D131" s="289" t="s">
        <v>321</v>
      </c>
      <c r="E131" s="290">
        <v>4</v>
      </c>
    </row>
    <row r="132" spans="1:5" ht="26.25" thickBot="1">
      <c r="A132" s="447"/>
      <c r="B132" s="449" t="s">
        <v>323</v>
      </c>
      <c r="C132" s="452" t="s">
        <v>259</v>
      </c>
      <c r="D132" s="289" t="s">
        <v>329</v>
      </c>
      <c r="E132" s="290">
        <v>1</v>
      </c>
    </row>
    <row r="133" spans="1:5" ht="39" thickBot="1">
      <c r="A133" s="447"/>
      <c r="B133" s="450"/>
      <c r="C133" s="453"/>
      <c r="D133" s="289" t="s">
        <v>921</v>
      </c>
      <c r="E133" s="290">
        <v>1</v>
      </c>
    </row>
    <row r="134" spans="1:5" ht="39" thickBot="1">
      <c r="A134" s="447"/>
      <c r="B134" s="450"/>
      <c r="C134" s="454"/>
      <c r="D134" s="289" t="s">
        <v>937</v>
      </c>
      <c r="E134" s="290">
        <v>2</v>
      </c>
    </row>
    <row r="135" spans="1:5" ht="39" thickBot="1">
      <c r="A135" s="447"/>
      <c r="B135" s="450"/>
      <c r="C135" s="452" t="s">
        <v>231</v>
      </c>
      <c r="D135" s="289" t="s">
        <v>325</v>
      </c>
      <c r="E135" s="290">
        <v>2</v>
      </c>
    </row>
    <row r="136" spans="1:5" ht="26.25" thickBot="1">
      <c r="A136" s="447"/>
      <c r="B136" s="450"/>
      <c r="C136" s="453"/>
      <c r="D136" s="289" t="s">
        <v>326</v>
      </c>
      <c r="E136" s="290">
        <v>1</v>
      </c>
    </row>
    <row r="137" spans="1:5" ht="39" thickBot="1">
      <c r="A137" s="447"/>
      <c r="B137" s="450"/>
      <c r="C137" s="453"/>
      <c r="D137" s="289" t="s">
        <v>327</v>
      </c>
      <c r="E137" s="290">
        <v>1</v>
      </c>
    </row>
    <row r="138" spans="1:5" ht="39" thickBot="1">
      <c r="A138" s="447"/>
      <c r="B138" s="450"/>
      <c r="C138" s="454"/>
      <c r="D138" s="289" t="s">
        <v>921</v>
      </c>
      <c r="E138" s="290">
        <v>1</v>
      </c>
    </row>
    <row r="139" spans="1:5" ht="26.25" thickBot="1">
      <c r="A139" s="447"/>
      <c r="B139" s="450"/>
      <c r="C139" s="452" t="s">
        <v>850</v>
      </c>
      <c r="D139" s="289" t="s">
        <v>326</v>
      </c>
      <c r="E139" s="290">
        <v>1</v>
      </c>
    </row>
    <row r="140" spans="1:5" ht="39" thickBot="1">
      <c r="A140" s="447"/>
      <c r="B140" s="450"/>
      <c r="C140" s="454"/>
      <c r="D140" s="289" t="s">
        <v>965</v>
      </c>
      <c r="E140" s="290">
        <v>1</v>
      </c>
    </row>
    <row r="141" spans="1:5" ht="39" thickBot="1">
      <c r="A141" s="447"/>
      <c r="B141" s="450"/>
      <c r="C141" s="289" t="s">
        <v>851</v>
      </c>
      <c r="D141" s="289" t="s">
        <v>325</v>
      </c>
      <c r="E141" s="290">
        <v>1</v>
      </c>
    </row>
    <row r="142" spans="1:5" ht="39" thickBot="1">
      <c r="A142" s="447"/>
      <c r="B142" s="451"/>
      <c r="C142" s="289" t="s">
        <v>852</v>
      </c>
      <c r="D142" s="289" t="s">
        <v>966</v>
      </c>
      <c r="E142" s="290">
        <v>1</v>
      </c>
    </row>
    <row r="143" spans="1:5" ht="26.25" thickBot="1">
      <c r="A143" s="447"/>
      <c r="B143" s="449" t="s">
        <v>330</v>
      </c>
      <c r="C143" s="452" t="s">
        <v>276</v>
      </c>
      <c r="D143" s="289" t="s">
        <v>334</v>
      </c>
      <c r="E143" s="290">
        <v>2</v>
      </c>
    </row>
    <row r="144" spans="1:5" ht="39" thickBot="1">
      <c r="A144" s="447"/>
      <c r="B144" s="450"/>
      <c r="C144" s="454"/>
      <c r="D144" s="289" t="s">
        <v>920</v>
      </c>
      <c r="E144" s="290">
        <v>2</v>
      </c>
    </row>
    <row r="145" spans="1:5" ht="26.25" thickBot="1">
      <c r="A145" s="447"/>
      <c r="B145" s="450"/>
      <c r="C145" s="452" t="s">
        <v>235</v>
      </c>
      <c r="D145" s="289" t="s">
        <v>334</v>
      </c>
      <c r="E145" s="290">
        <v>1</v>
      </c>
    </row>
    <row r="146" spans="1:5" ht="26.25" thickBot="1">
      <c r="A146" s="447"/>
      <c r="B146" s="450"/>
      <c r="C146" s="453"/>
      <c r="D146" s="289" t="s">
        <v>331</v>
      </c>
      <c r="E146" s="290">
        <v>1</v>
      </c>
    </row>
    <row r="147" spans="1:5" ht="39" thickBot="1">
      <c r="A147" s="447"/>
      <c r="B147" s="450"/>
      <c r="C147" s="454"/>
      <c r="D147" s="289" t="s">
        <v>920</v>
      </c>
      <c r="E147" s="290">
        <v>1</v>
      </c>
    </row>
    <row r="148" spans="1:5" ht="26.25" thickBot="1">
      <c r="A148" s="447"/>
      <c r="B148" s="450"/>
      <c r="C148" s="452" t="s">
        <v>857</v>
      </c>
      <c r="D148" s="289" t="s">
        <v>331</v>
      </c>
      <c r="E148" s="290">
        <v>2</v>
      </c>
    </row>
    <row r="149" spans="1:5" ht="15.75" thickBot="1">
      <c r="A149" s="447"/>
      <c r="B149" s="450"/>
      <c r="C149" s="453"/>
      <c r="D149" s="289" t="s">
        <v>333</v>
      </c>
      <c r="E149" s="290">
        <v>2</v>
      </c>
    </row>
    <row r="150" spans="1:5" ht="39" thickBot="1">
      <c r="A150" s="447"/>
      <c r="B150" s="451"/>
      <c r="C150" s="454"/>
      <c r="D150" s="289" t="s">
        <v>938</v>
      </c>
      <c r="E150" s="290">
        <v>5</v>
      </c>
    </row>
    <row r="151" spans="1:5" ht="26.25" thickBot="1">
      <c r="A151" s="447"/>
      <c r="B151" s="449" t="s">
        <v>335</v>
      </c>
      <c r="C151" s="452" t="s">
        <v>266</v>
      </c>
      <c r="D151" s="289" t="s">
        <v>338</v>
      </c>
      <c r="E151" s="290">
        <v>2</v>
      </c>
    </row>
    <row r="152" spans="1:5" ht="26.25" thickBot="1">
      <c r="A152" s="447"/>
      <c r="B152" s="450"/>
      <c r="C152" s="453"/>
      <c r="D152" s="289" t="s">
        <v>339</v>
      </c>
      <c r="E152" s="290">
        <v>1</v>
      </c>
    </row>
    <row r="153" spans="1:5" ht="26.25" thickBot="1">
      <c r="A153" s="447"/>
      <c r="B153" s="450"/>
      <c r="C153" s="453"/>
      <c r="D153" s="289" t="s">
        <v>340</v>
      </c>
      <c r="E153" s="290">
        <v>2</v>
      </c>
    </row>
    <row r="154" spans="1:5" ht="26.25" thickBot="1">
      <c r="A154" s="447"/>
      <c r="B154" s="450"/>
      <c r="C154" s="453"/>
      <c r="D154" s="289" t="s">
        <v>918</v>
      </c>
      <c r="E154" s="290">
        <v>1</v>
      </c>
    </row>
    <row r="155" spans="1:5" ht="39" thickBot="1">
      <c r="A155" s="447"/>
      <c r="B155" s="450"/>
      <c r="C155" s="454"/>
      <c r="D155" s="289" t="s">
        <v>932</v>
      </c>
      <c r="E155" s="290">
        <v>1</v>
      </c>
    </row>
    <row r="156" spans="1:5" ht="39" thickBot="1">
      <c r="A156" s="447"/>
      <c r="B156" s="450"/>
      <c r="C156" s="289" t="s">
        <v>859</v>
      </c>
      <c r="D156" s="289" t="s">
        <v>965</v>
      </c>
      <c r="E156" s="290">
        <v>1</v>
      </c>
    </row>
    <row r="157" spans="1:5" ht="26.25" thickBot="1">
      <c r="A157" s="447"/>
      <c r="B157" s="450"/>
      <c r="C157" s="452" t="s">
        <v>860</v>
      </c>
      <c r="D157" s="289" t="s">
        <v>337</v>
      </c>
      <c r="E157" s="290">
        <v>1</v>
      </c>
    </row>
    <row r="158" spans="1:5" ht="39" thickBot="1">
      <c r="A158" s="447"/>
      <c r="B158" s="450"/>
      <c r="C158" s="454"/>
      <c r="D158" s="289" t="s">
        <v>965</v>
      </c>
      <c r="E158" s="290">
        <v>1</v>
      </c>
    </row>
    <row r="159" spans="1:5" ht="26.25" thickBot="1">
      <c r="A159" s="447"/>
      <c r="B159" s="450"/>
      <c r="C159" s="452" t="s">
        <v>862</v>
      </c>
      <c r="D159" s="289" t="s">
        <v>337</v>
      </c>
      <c r="E159" s="290">
        <v>1</v>
      </c>
    </row>
    <row r="160" spans="1:5" ht="39" thickBot="1">
      <c r="A160" s="447"/>
      <c r="B160" s="450"/>
      <c r="C160" s="454"/>
      <c r="D160" s="289" t="s">
        <v>967</v>
      </c>
      <c r="E160" s="290">
        <v>1</v>
      </c>
    </row>
    <row r="161" spans="1:5" ht="39" thickBot="1">
      <c r="A161" s="447"/>
      <c r="B161" s="450"/>
      <c r="C161" s="289" t="s">
        <v>863</v>
      </c>
      <c r="D161" s="289" t="s">
        <v>965</v>
      </c>
      <c r="E161" s="290">
        <v>1</v>
      </c>
    </row>
    <row r="162" spans="1:5" ht="26.25" thickBot="1">
      <c r="A162" s="447"/>
      <c r="B162" s="450"/>
      <c r="C162" s="289" t="s">
        <v>159</v>
      </c>
      <c r="D162" s="289" t="s">
        <v>919</v>
      </c>
      <c r="E162" s="290">
        <v>1</v>
      </c>
    </row>
    <row r="163" spans="1:5" ht="26.25" thickBot="1">
      <c r="A163" s="447"/>
      <c r="B163" s="450"/>
      <c r="C163" s="452" t="s">
        <v>864</v>
      </c>
      <c r="D163" s="289" t="s">
        <v>337</v>
      </c>
      <c r="E163" s="290">
        <v>1</v>
      </c>
    </row>
    <row r="164" spans="1:5" ht="39" thickBot="1">
      <c r="A164" s="447"/>
      <c r="B164" s="450"/>
      <c r="C164" s="454"/>
      <c r="D164" s="289" t="s">
        <v>966</v>
      </c>
      <c r="E164" s="290">
        <v>1</v>
      </c>
    </row>
    <row r="165" spans="1:5" ht="26.25" thickBot="1">
      <c r="A165" s="447"/>
      <c r="B165" s="450"/>
      <c r="C165" s="452" t="s">
        <v>181</v>
      </c>
      <c r="D165" s="289" t="s">
        <v>339</v>
      </c>
      <c r="E165" s="290">
        <v>3</v>
      </c>
    </row>
    <row r="166" spans="1:5" ht="26.25" thickBot="1">
      <c r="A166" s="447"/>
      <c r="B166" s="450"/>
      <c r="C166" s="453"/>
      <c r="D166" s="289" t="s">
        <v>340</v>
      </c>
      <c r="E166" s="290">
        <v>3</v>
      </c>
    </row>
    <row r="167" spans="1:5" ht="39" thickBot="1">
      <c r="A167" s="447"/>
      <c r="B167" s="450"/>
      <c r="C167" s="453"/>
      <c r="D167" s="289" t="s">
        <v>932</v>
      </c>
      <c r="E167" s="290">
        <v>3</v>
      </c>
    </row>
    <row r="168" spans="1:5" ht="52.5" customHeight="1" thickBot="1">
      <c r="A168" s="447"/>
      <c r="B168" s="451"/>
      <c r="C168" s="454"/>
      <c r="D168" s="289" t="s">
        <v>968</v>
      </c>
      <c r="E168" s="290">
        <v>3</v>
      </c>
    </row>
    <row r="169" spans="1:5" ht="33.75" customHeight="1" thickBot="1">
      <c r="A169" s="447"/>
      <c r="B169" s="449" t="s">
        <v>342</v>
      </c>
      <c r="C169" s="452" t="s">
        <v>263</v>
      </c>
      <c r="D169" s="289" t="s">
        <v>347</v>
      </c>
      <c r="E169" s="290">
        <v>5</v>
      </c>
    </row>
    <row r="170" spans="1:5" ht="59.25" customHeight="1" thickBot="1">
      <c r="A170" s="447"/>
      <c r="B170" s="450"/>
      <c r="C170" s="454"/>
      <c r="D170" s="289" t="s">
        <v>924</v>
      </c>
      <c r="E170" s="290">
        <v>5</v>
      </c>
    </row>
    <row r="171" spans="1:5" ht="42.75" customHeight="1" thickBot="1">
      <c r="A171" s="447"/>
      <c r="B171" s="450"/>
      <c r="C171" s="452" t="s">
        <v>288</v>
      </c>
      <c r="D171" s="289" t="s">
        <v>347</v>
      </c>
      <c r="E171" s="290">
        <v>1</v>
      </c>
    </row>
    <row r="172" spans="1:5" ht="45.75" customHeight="1" thickBot="1">
      <c r="A172" s="447"/>
      <c r="B172" s="450"/>
      <c r="C172" s="453"/>
      <c r="D172" s="289" t="s">
        <v>916</v>
      </c>
      <c r="E172" s="290">
        <v>1</v>
      </c>
    </row>
    <row r="173" spans="1:5" ht="26.25" thickBot="1">
      <c r="A173" s="447"/>
      <c r="B173" s="450"/>
      <c r="C173" s="454"/>
      <c r="D173" s="289" t="s">
        <v>924</v>
      </c>
      <c r="E173" s="290">
        <v>1</v>
      </c>
    </row>
    <row r="174" spans="1:5" ht="15.75" thickBot="1">
      <c r="A174" s="447"/>
      <c r="B174" s="450"/>
      <c r="C174" s="452" t="s">
        <v>238</v>
      </c>
      <c r="D174" s="289" t="s">
        <v>345</v>
      </c>
      <c r="E174" s="290">
        <v>1</v>
      </c>
    </row>
    <row r="175" spans="1:5" ht="39" thickBot="1">
      <c r="A175" s="447"/>
      <c r="B175" s="450"/>
      <c r="C175" s="453"/>
      <c r="D175" s="289" t="s">
        <v>916</v>
      </c>
      <c r="E175" s="290">
        <v>1</v>
      </c>
    </row>
    <row r="176" spans="1:5" ht="26.25" thickBot="1">
      <c r="A176" s="447"/>
      <c r="B176" s="450"/>
      <c r="C176" s="454"/>
      <c r="D176" s="289" t="s">
        <v>924</v>
      </c>
      <c r="E176" s="290">
        <v>1</v>
      </c>
    </row>
    <row r="177" spans="1:5" ht="15.75" thickBot="1">
      <c r="A177" s="447"/>
      <c r="B177" s="450"/>
      <c r="C177" s="289" t="s">
        <v>867</v>
      </c>
      <c r="D177" s="289" t="s">
        <v>345</v>
      </c>
      <c r="E177" s="290">
        <v>1</v>
      </c>
    </row>
    <row r="178" spans="1:5" ht="15.75" thickBot="1">
      <c r="A178" s="447"/>
      <c r="B178" s="450"/>
      <c r="C178" s="452" t="s">
        <v>868</v>
      </c>
      <c r="D178" s="289" t="s">
        <v>993</v>
      </c>
      <c r="E178" s="290">
        <v>1</v>
      </c>
    </row>
    <row r="179" spans="1:5" ht="39" thickBot="1">
      <c r="A179" s="447"/>
      <c r="B179" s="451"/>
      <c r="C179" s="454"/>
      <c r="D179" s="289" t="s">
        <v>926</v>
      </c>
      <c r="E179" s="290">
        <v>1</v>
      </c>
    </row>
    <row r="180" spans="1:5" ht="26.25" thickBot="1">
      <c r="A180" s="447"/>
      <c r="B180" s="291" t="s">
        <v>933</v>
      </c>
      <c r="C180" s="289" t="s">
        <v>237</v>
      </c>
      <c r="D180" s="289" t="s">
        <v>934</v>
      </c>
      <c r="E180" s="290">
        <v>1</v>
      </c>
    </row>
    <row r="181" spans="1:5" ht="39" thickBot="1">
      <c r="A181" s="447"/>
      <c r="B181" s="449" t="s">
        <v>348</v>
      </c>
      <c r="C181" s="289" t="s">
        <v>872</v>
      </c>
      <c r="D181" s="289" t="s">
        <v>915</v>
      </c>
      <c r="E181" s="290">
        <v>1</v>
      </c>
    </row>
    <row r="182" spans="1:5" ht="26.25" thickBot="1">
      <c r="A182" s="447"/>
      <c r="B182" s="450"/>
      <c r="C182" s="289" t="s">
        <v>164</v>
      </c>
      <c r="D182" s="289" t="s">
        <v>922</v>
      </c>
      <c r="E182" s="290">
        <v>3</v>
      </c>
    </row>
    <row r="183" spans="1:5" ht="26.25" thickBot="1">
      <c r="A183" s="447"/>
      <c r="B183" s="450"/>
      <c r="C183" s="452" t="s">
        <v>873</v>
      </c>
      <c r="D183" s="289" t="s">
        <v>336</v>
      </c>
      <c r="E183" s="290">
        <v>2</v>
      </c>
    </row>
    <row r="184" spans="1:5" ht="39" thickBot="1">
      <c r="A184" s="447"/>
      <c r="B184" s="451"/>
      <c r="C184" s="454"/>
      <c r="D184" s="289" t="s">
        <v>915</v>
      </c>
      <c r="E184" s="290">
        <v>2</v>
      </c>
    </row>
    <row r="185" spans="1:5" ht="26.25" thickBot="1">
      <c r="A185" s="447"/>
      <c r="B185" s="449" t="s">
        <v>350</v>
      </c>
      <c r="C185" s="452" t="s">
        <v>301</v>
      </c>
      <c r="D185" s="289" t="s">
        <v>353</v>
      </c>
      <c r="E185" s="290">
        <v>3</v>
      </c>
    </row>
    <row r="186" spans="1:5" ht="26.25" thickBot="1">
      <c r="A186" s="447"/>
      <c r="B186" s="450"/>
      <c r="C186" s="453"/>
      <c r="D186" s="289" t="s">
        <v>917</v>
      </c>
      <c r="E186" s="290">
        <v>2</v>
      </c>
    </row>
    <row r="187" spans="1:5" ht="15.75" thickBot="1">
      <c r="A187" s="447"/>
      <c r="B187" s="450"/>
      <c r="C187" s="453"/>
      <c r="D187" s="289" t="s">
        <v>923</v>
      </c>
      <c r="E187" s="290">
        <v>4</v>
      </c>
    </row>
    <row r="188" spans="1:5" ht="15.75" thickBot="1">
      <c r="A188" s="447"/>
      <c r="B188" s="450"/>
      <c r="C188" s="454"/>
      <c r="D188" s="289" t="s">
        <v>931</v>
      </c>
      <c r="E188" s="290">
        <v>2</v>
      </c>
    </row>
    <row r="189" spans="1:5" ht="39" thickBot="1">
      <c r="A189" s="447"/>
      <c r="B189" s="450"/>
      <c r="C189" s="289" t="s">
        <v>874</v>
      </c>
      <c r="D189" s="289" t="s">
        <v>915</v>
      </c>
      <c r="E189" s="290">
        <v>1</v>
      </c>
    </row>
    <row r="190" spans="1:5" ht="26.25" thickBot="1">
      <c r="A190" s="447"/>
      <c r="B190" s="450"/>
      <c r="C190" s="452" t="s">
        <v>875</v>
      </c>
      <c r="D190" s="289" t="s">
        <v>352</v>
      </c>
      <c r="E190" s="290">
        <v>1</v>
      </c>
    </row>
    <row r="191" spans="1:5" ht="39" thickBot="1">
      <c r="A191" s="447"/>
      <c r="B191" s="450"/>
      <c r="C191" s="453"/>
      <c r="D191" s="289" t="s">
        <v>915</v>
      </c>
      <c r="E191" s="290">
        <v>1</v>
      </c>
    </row>
    <row r="192" spans="1:5" ht="15.75" thickBot="1">
      <c r="A192" s="447"/>
      <c r="B192" s="450"/>
      <c r="C192" s="453"/>
      <c r="D192" s="289" t="s">
        <v>923</v>
      </c>
      <c r="E192" s="290">
        <v>1</v>
      </c>
    </row>
    <row r="193" spans="1:5" ht="26.25" thickBot="1">
      <c r="A193" s="447"/>
      <c r="B193" s="450"/>
      <c r="C193" s="454"/>
      <c r="D193" s="289" t="s">
        <v>930</v>
      </c>
      <c r="E193" s="290">
        <v>1</v>
      </c>
    </row>
    <row r="194" spans="1:5" ht="26.25" thickBot="1">
      <c r="A194" s="447"/>
      <c r="B194" s="450"/>
      <c r="C194" s="452" t="s">
        <v>876</v>
      </c>
      <c r="D194" s="289" t="s">
        <v>352</v>
      </c>
      <c r="E194" s="290">
        <v>2</v>
      </c>
    </row>
    <row r="195" spans="1:5" ht="39" thickBot="1">
      <c r="A195" s="447"/>
      <c r="B195" s="450"/>
      <c r="C195" s="453"/>
      <c r="D195" s="289" t="s">
        <v>915</v>
      </c>
      <c r="E195" s="290">
        <v>2</v>
      </c>
    </row>
    <row r="196" spans="1:5" ht="15.75" thickBot="1">
      <c r="A196" s="447"/>
      <c r="B196" s="450"/>
      <c r="C196" s="453"/>
      <c r="D196" s="289" t="s">
        <v>923</v>
      </c>
      <c r="E196" s="290">
        <v>2</v>
      </c>
    </row>
    <row r="197" spans="1:5" ht="26.25" thickBot="1">
      <c r="A197" s="448"/>
      <c r="B197" s="451"/>
      <c r="C197" s="454"/>
      <c r="D197" s="289" t="s">
        <v>930</v>
      </c>
      <c r="E197" s="290">
        <v>2</v>
      </c>
    </row>
    <row r="198" spans="1:5">
      <c r="A198" s="128" t="s">
        <v>32</v>
      </c>
      <c r="B198" s="128">
        <v>8</v>
      </c>
      <c r="C198" s="128">
        <v>190</v>
      </c>
      <c r="D198" s="128">
        <v>191</v>
      </c>
      <c r="E198" s="129">
        <v>559</v>
      </c>
    </row>
    <row r="199" spans="1:5">
      <c r="A199" s="122" t="s">
        <v>169</v>
      </c>
    </row>
  </sheetData>
  <mergeCells count="72">
    <mergeCell ref="B181:B184"/>
    <mergeCell ref="C183:C184"/>
    <mergeCell ref="B185:B197"/>
    <mergeCell ref="C185:C188"/>
    <mergeCell ref="C190:C193"/>
    <mergeCell ref="C194:C197"/>
    <mergeCell ref="B169:B179"/>
    <mergeCell ref="C169:C170"/>
    <mergeCell ref="C171:C173"/>
    <mergeCell ref="C174:C176"/>
    <mergeCell ref="C178:C179"/>
    <mergeCell ref="B151:B168"/>
    <mergeCell ref="C151:C155"/>
    <mergeCell ref="C157:C158"/>
    <mergeCell ref="C159:C160"/>
    <mergeCell ref="C163:C164"/>
    <mergeCell ref="C165:C168"/>
    <mergeCell ref="C135:C138"/>
    <mergeCell ref="C139:C140"/>
    <mergeCell ref="B143:B150"/>
    <mergeCell ref="C143:C144"/>
    <mergeCell ref="C145:C147"/>
    <mergeCell ref="C148:C150"/>
    <mergeCell ref="A83:A197"/>
    <mergeCell ref="B83:B131"/>
    <mergeCell ref="C83:C85"/>
    <mergeCell ref="C87:C90"/>
    <mergeCell ref="C91:C94"/>
    <mergeCell ref="C95:C98"/>
    <mergeCell ref="C99:C101"/>
    <mergeCell ref="C102:C105"/>
    <mergeCell ref="C106:C108"/>
    <mergeCell ref="C109:C110"/>
    <mergeCell ref="C111:C113"/>
    <mergeCell ref="C114:C116"/>
    <mergeCell ref="C117:C118"/>
    <mergeCell ref="C119:C120"/>
    <mergeCell ref="B132:B142"/>
    <mergeCell ref="C132:C134"/>
    <mergeCell ref="A2:E2"/>
    <mergeCell ref="A9:A81"/>
    <mergeCell ref="B9:B43"/>
    <mergeCell ref="C10:C11"/>
    <mergeCell ref="C19:C20"/>
    <mergeCell ref="C21:C22"/>
    <mergeCell ref="C25:C26"/>
    <mergeCell ref="C28:C29"/>
    <mergeCell ref="C30:C32"/>
    <mergeCell ref="C33:C35"/>
    <mergeCell ref="C36:C37"/>
    <mergeCell ref="B44:B51"/>
    <mergeCell ref="C44:C47"/>
    <mergeCell ref="C50:C51"/>
    <mergeCell ref="B52:B57"/>
    <mergeCell ref="C52:C54"/>
    <mergeCell ref="C55:C56"/>
    <mergeCell ref="A4:E4"/>
    <mergeCell ref="A5:E5"/>
    <mergeCell ref="A6:E6"/>
    <mergeCell ref="A7:E7"/>
    <mergeCell ref="C38:C40"/>
    <mergeCell ref="C41:C43"/>
    <mergeCell ref="B78:B81"/>
    <mergeCell ref="C78:C79"/>
    <mergeCell ref="C80:C81"/>
    <mergeCell ref="B58:B68"/>
    <mergeCell ref="C58:C60"/>
    <mergeCell ref="C62:C64"/>
    <mergeCell ref="C65:C68"/>
    <mergeCell ref="B69:B76"/>
    <mergeCell ref="C69:C71"/>
    <mergeCell ref="C72:C73"/>
  </mergeCells>
  <printOptions horizontalCentered="1"/>
  <pageMargins left="0.70866141732283472" right="0.70866141732283472" top="0.74803149606299213" bottom="0.74803149606299213" header="0.31496062992125984" footer="0.31496062992125984"/>
  <pageSetup scale="6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2:H1000"/>
  <sheetViews>
    <sheetView showGridLines="0" zoomScaleNormal="100" zoomScaleSheetLayoutView="100" workbookViewId="0">
      <selection activeCell="H7" sqref="H7"/>
    </sheetView>
  </sheetViews>
  <sheetFormatPr baseColWidth="10" defaultColWidth="16.83203125" defaultRowHeight="15" customHeight="1"/>
  <cols>
    <col min="1" max="1" width="26.33203125" style="1" customWidth="1"/>
    <col min="2" max="2" width="21" style="1" customWidth="1"/>
    <col min="3" max="3" width="22.83203125" style="1" customWidth="1"/>
    <col min="4" max="4" width="20.6640625" style="1" customWidth="1"/>
    <col min="5" max="5" width="23.6640625" style="1" customWidth="1"/>
    <col min="6" max="6" width="18.33203125" style="1" customWidth="1"/>
    <col min="7" max="7" width="16.83203125" style="1" customWidth="1"/>
    <col min="8" max="26" width="11.6640625" style="1" customWidth="1"/>
    <col min="27" max="16384" width="16.83203125" style="1"/>
  </cols>
  <sheetData>
    <row r="2" spans="1:8" ht="80.45" customHeight="1">
      <c r="A2" s="465"/>
      <c r="B2" s="466"/>
      <c r="C2" s="466"/>
      <c r="D2" s="466"/>
      <c r="E2" s="466"/>
      <c r="F2" s="466"/>
    </row>
    <row r="3" spans="1:8" ht="28.5" customHeight="1">
      <c r="A3" s="467"/>
      <c r="B3" s="468"/>
      <c r="C3" s="468"/>
      <c r="D3" s="468"/>
      <c r="E3" s="468"/>
      <c r="F3" s="468"/>
    </row>
    <row r="4" spans="1:8" ht="16.5" customHeight="1">
      <c r="A4" s="463" t="s">
        <v>6</v>
      </c>
      <c r="B4" s="468"/>
      <c r="C4" s="468"/>
      <c r="D4" s="468"/>
      <c r="E4" s="468"/>
      <c r="F4" s="468"/>
    </row>
    <row r="5" spans="1:8" ht="16.5" customHeight="1">
      <c r="A5" s="463" t="s">
        <v>356</v>
      </c>
      <c r="B5" s="468"/>
      <c r="C5" s="468"/>
      <c r="D5" s="468"/>
      <c r="E5" s="468"/>
      <c r="F5" s="468"/>
    </row>
    <row r="6" spans="1:8" ht="16.5" customHeight="1">
      <c r="A6" s="469" t="s">
        <v>7</v>
      </c>
      <c r="B6" s="469"/>
      <c r="C6" s="469"/>
      <c r="D6" s="469"/>
      <c r="E6" s="469"/>
      <c r="F6" s="469"/>
    </row>
    <row r="7" spans="1:8" ht="16.5" customHeight="1">
      <c r="A7" s="463" t="s">
        <v>599</v>
      </c>
      <c r="B7" s="463"/>
      <c r="C7" s="463"/>
      <c r="D7" s="463"/>
      <c r="E7" s="463"/>
      <c r="F7" s="463"/>
    </row>
    <row r="8" spans="1:8" ht="16.149999999999999" customHeight="1">
      <c r="A8" s="472"/>
      <c r="B8" s="473"/>
      <c r="C8" s="473"/>
      <c r="D8" s="473"/>
      <c r="E8" s="473"/>
      <c r="F8" s="473"/>
    </row>
    <row r="9" spans="1:8" ht="142.5" customHeight="1">
      <c r="A9" s="474" t="s">
        <v>1048</v>
      </c>
      <c r="B9" s="474"/>
      <c r="C9" s="474"/>
      <c r="D9" s="474"/>
      <c r="E9" s="474"/>
      <c r="F9" s="474"/>
      <c r="H9" s="2"/>
    </row>
    <row r="10" spans="1:8" ht="23.25" customHeight="1">
      <c r="A10" s="475" t="s">
        <v>8</v>
      </c>
      <c r="B10" s="476"/>
      <c r="C10" s="476"/>
      <c r="D10" s="476"/>
      <c r="E10" s="476"/>
      <c r="F10" s="476"/>
    </row>
    <row r="11" spans="1:8" ht="16.5" customHeight="1">
      <c r="A11" s="477" t="s">
        <v>970</v>
      </c>
      <c r="B11" s="479" t="s">
        <v>9</v>
      </c>
      <c r="C11" s="480"/>
      <c r="D11" s="480"/>
      <c r="E11" s="480"/>
      <c r="F11" s="476"/>
    </row>
    <row r="12" spans="1:8" ht="25.5" customHeight="1">
      <c r="A12" s="478"/>
      <c r="B12" s="481" t="s">
        <v>10</v>
      </c>
      <c r="C12" s="478"/>
      <c r="D12" s="478"/>
      <c r="E12" s="478"/>
      <c r="F12" s="478"/>
    </row>
    <row r="13" spans="1:8" ht="24" customHeight="1">
      <c r="A13" s="457" t="s">
        <v>171</v>
      </c>
      <c r="B13" s="457" t="s">
        <v>962</v>
      </c>
      <c r="C13" s="457" t="s">
        <v>11</v>
      </c>
      <c r="D13" s="459" t="s">
        <v>12</v>
      </c>
      <c r="E13" s="459"/>
      <c r="F13" s="459"/>
    </row>
    <row r="14" spans="1:8" ht="21" customHeight="1">
      <c r="A14" s="458"/>
      <c r="B14" s="458"/>
      <c r="C14" s="458"/>
      <c r="D14" s="51" t="s">
        <v>13</v>
      </c>
      <c r="E14" s="51" t="s">
        <v>14</v>
      </c>
      <c r="F14" s="51" t="s">
        <v>15</v>
      </c>
    </row>
    <row r="15" spans="1:8" s="50" customFormat="1" ht="20.25" customHeight="1">
      <c r="A15" s="460">
        <f>B45+C45</f>
        <v>7266</v>
      </c>
      <c r="B15" s="46" t="s">
        <v>16</v>
      </c>
      <c r="C15" s="45">
        <v>192</v>
      </c>
      <c r="D15" s="48">
        <v>3290</v>
      </c>
      <c r="E15" s="48">
        <v>1864</v>
      </c>
      <c r="F15" s="49">
        <f>SUM(D15:E15)</f>
        <v>5154</v>
      </c>
    </row>
    <row r="16" spans="1:8" s="50" customFormat="1" ht="20.25" customHeight="1">
      <c r="A16" s="461"/>
      <c r="B16" s="47" t="s">
        <v>17</v>
      </c>
      <c r="C16" s="308">
        <v>157</v>
      </c>
      <c r="D16" s="309">
        <v>2836</v>
      </c>
      <c r="E16" s="309">
        <v>1668</v>
      </c>
      <c r="F16" s="310">
        <f>SUM(D16:E16)</f>
        <v>4504</v>
      </c>
    </row>
    <row r="17" spans="1:8" ht="12" customHeight="1">
      <c r="A17" s="470" t="s">
        <v>18</v>
      </c>
      <c r="B17" s="471"/>
      <c r="C17" s="471"/>
      <c r="D17" s="471"/>
      <c r="E17" s="471"/>
      <c r="F17" s="471"/>
    </row>
    <row r="18" spans="1:8" ht="9" customHeight="1">
      <c r="A18" s="462" t="s">
        <v>1049</v>
      </c>
      <c r="B18" s="462"/>
      <c r="C18" s="462"/>
      <c r="D18" s="462"/>
      <c r="E18" s="462"/>
      <c r="F18" s="462"/>
    </row>
    <row r="19" spans="1:8" ht="14.25" customHeight="1"/>
    <row r="20" spans="1:8" ht="14.25" customHeight="1">
      <c r="H20" s="3"/>
    </row>
    <row r="21" spans="1:8" ht="14.25" customHeight="1"/>
    <row r="22" spans="1:8" ht="14.25" customHeight="1"/>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spans="1:6" ht="14.25" customHeight="1"/>
    <row r="34" spans="1:6" ht="14.25" customHeight="1"/>
    <row r="35" spans="1:6" ht="14.25" customHeight="1"/>
    <row r="36" spans="1:6" ht="14.25" customHeight="1"/>
    <row r="37" spans="1:6" ht="14.25" customHeight="1"/>
    <row r="38" spans="1:6" ht="14.25" customHeight="1"/>
    <row r="39" spans="1:6" ht="14.25" customHeight="1"/>
    <row r="40" spans="1:6" ht="14.25" customHeight="1">
      <c r="A40" s="455" t="s">
        <v>185</v>
      </c>
      <c r="B40" s="456"/>
      <c r="C40" s="456"/>
      <c r="D40" s="456"/>
      <c r="E40" s="456"/>
    </row>
    <row r="41" spans="1:6" ht="14.25" customHeight="1">
      <c r="A41" s="455" t="s">
        <v>19</v>
      </c>
      <c r="B41" s="456"/>
      <c r="C41" s="456"/>
      <c r="D41" s="456"/>
      <c r="E41" s="456"/>
    </row>
    <row r="42" spans="1:6" ht="14.25" customHeight="1">
      <c r="A42" s="455" t="s">
        <v>20</v>
      </c>
      <c r="B42" s="456"/>
      <c r="C42" s="456"/>
      <c r="D42" s="456"/>
      <c r="E42" s="456"/>
    </row>
    <row r="43" spans="1:6" ht="14.25" customHeight="1">
      <c r="A43" s="455" t="s">
        <v>962</v>
      </c>
      <c r="B43" s="456"/>
      <c r="C43" s="456"/>
      <c r="D43" s="456"/>
      <c r="E43" s="456"/>
    </row>
    <row r="44" spans="1:6" s="109" customFormat="1" ht="42" customHeight="1">
      <c r="A44" s="464" t="s">
        <v>962</v>
      </c>
      <c r="B44" s="108" t="s">
        <v>170</v>
      </c>
      <c r="C44" s="108" t="s">
        <v>172</v>
      </c>
      <c r="D44" s="108" t="s">
        <v>16</v>
      </c>
      <c r="E44" s="108" t="s">
        <v>21</v>
      </c>
      <c r="F44" s="108" t="s">
        <v>22</v>
      </c>
    </row>
    <row r="45" spans="1:6" ht="15" customHeight="1">
      <c r="A45" s="464"/>
      <c r="B45" s="4">
        <v>6707</v>
      </c>
      <c r="C45" s="4">
        <v>559</v>
      </c>
      <c r="D45" s="4">
        <v>5154</v>
      </c>
      <c r="E45" s="4">
        <f>B45-D45</f>
        <v>1553</v>
      </c>
      <c r="F45" s="311">
        <f>F16</f>
        <v>4504</v>
      </c>
    </row>
    <row r="46" spans="1:6" ht="14.25" customHeight="1"/>
    <row r="47" spans="1:6" ht="14.25" customHeight="1"/>
    <row r="48" spans="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A7:F7"/>
    <mergeCell ref="A44:A45"/>
    <mergeCell ref="A2:F2"/>
    <mergeCell ref="A3:F3"/>
    <mergeCell ref="A4:F4"/>
    <mergeCell ref="A5:F5"/>
    <mergeCell ref="A6:F6"/>
    <mergeCell ref="A17:F17"/>
    <mergeCell ref="A8:F8"/>
    <mergeCell ref="A9:F9"/>
    <mergeCell ref="A10:F10"/>
    <mergeCell ref="A11:A12"/>
    <mergeCell ref="B11:F11"/>
    <mergeCell ref="B12:F12"/>
    <mergeCell ref="A13:A14"/>
    <mergeCell ref="B13:B14"/>
    <mergeCell ref="A41:E41"/>
    <mergeCell ref="A42:E42"/>
    <mergeCell ref="A43:E43"/>
    <mergeCell ref="C13:C14"/>
    <mergeCell ref="D13:F13"/>
    <mergeCell ref="A15:A16"/>
    <mergeCell ref="A18:F18"/>
    <mergeCell ref="A40:E40"/>
  </mergeCells>
  <pageMargins left="0.70866141732283472" right="0.70866141732283472" top="0.74803149606299213" bottom="0.74803149606299213" header="0" footer="0"/>
  <pageSetup scale="7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1"/>
  <sheetViews>
    <sheetView zoomScaleNormal="100" workbookViewId="0">
      <selection activeCell="O12" sqref="O12"/>
    </sheetView>
  </sheetViews>
  <sheetFormatPr baseColWidth="10" defaultColWidth="9.33203125" defaultRowHeight="12.75"/>
  <cols>
    <col min="1" max="1" width="6.83203125" style="6" customWidth="1"/>
    <col min="2" max="2" width="54" style="6" customWidth="1"/>
    <col min="3" max="3" width="19.83203125" style="6" customWidth="1"/>
    <col min="4" max="4" width="14" style="6" customWidth="1"/>
    <col min="5" max="5" width="3.33203125" style="6" customWidth="1"/>
    <col min="6" max="6" width="9" style="6" customWidth="1"/>
    <col min="7" max="7" width="12.6640625" style="6" customWidth="1"/>
    <col min="8" max="8" width="16.1640625" style="6" customWidth="1"/>
    <col min="9" max="9" width="15" style="6" customWidth="1"/>
    <col min="10" max="16384" width="9.33203125" style="6"/>
  </cols>
  <sheetData>
    <row r="1" spans="1:9" ht="156.75" customHeight="1">
      <c r="A1" s="488" t="s">
        <v>943</v>
      </c>
      <c r="B1" s="489"/>
      <c r="C1" s="489"/>
      <c r="D1" s="489"/>
      <c r="E1" s="489"/>
      <c r="F1" s="489"/>
      <c r="G1" s="489"/>
      <c r="H1" s="489"/>
      <c r="I1" s="489"/>
    </row>
    <row r="2" spans="1:9" ht="22.5" customHeight="1">
      <c r="A2" s="130"/>
      <c r="B2" s="130"/>
      <c r="C2" s="130"/>
      <c r="D2" s="130"/>
      <c r="E2" s="366" t="s">
        <v>944</v>
      </c>
      <c r="F2" s="366"/>
      <c r="G2" s="366"/>
      <c r="H2" s="366"/>
      <c r="I2" s="366"/>
    </row>
    <row r="3" spans="1:9" ht="26.45" customHeight="1">
      <c r="A3" s="490" t="s">
        <v>945</v>
      </c>
      <c r="B3" s="490"/>
      <c r="C3" s="365"/>
      <c r="D3" s="365"/>
      <c r="E3" s="365"/>
      <c r="F3" s="365"/>
      <c r="G3" s="418" t="s">
        <v>946</v>
      </c>
      <c r="H3" s="418"/>
      <c r="I3" s="418"/>
    </row>
    <row r="4" spans="1:9" ht="23.1" customHeight="1">
      <c r="A4" s="491" t="s">
        <v>1</v>
      </c>
      <c r="B4" s="482" t="s">
        <v>947</v>
      </c>
      <c r="C4" s="493" t="s">
        <v>33</v>
      </c>
      <c r="D4" s="482" t="s">
        <v>948</v>
      </c>
      <c r="E4" s="495"/>
      <c r="F4" s="497" t="s">
        <v>359</v>
      </c>
      <c r="G4" s="498"/>
      <c r="H4" s="498"/>
      <c r="I4" s="482" t="s">
        <v>949</v>
      </c>
    </row>
    <row r="5" spans="1:9" ht="24" customHeight="1">
      <c r="A5" s="492"/>
      <c r="B5" s="483"/>
      <c r="C5" s="494"/>
      <c r="D5" s="483"/>
      <c r="E5" s="496"/>
      <c r="F5" s="484" t="s">
        <v>950</v>
      </c>
      <c r="G5" s="485"/>
      <c r="H5" s="276" t="s">
        <v>951</v>
      </c>
      <c r="I5" s="483"/>
    </row>
    <row r="6" spans="1:9" ht="23.1" customHeight="1">
      <c r="A6" s="131">
        <v>1</v>
      </c>
      <c r="B6" s="277" t="s">
        <v>56</v>
      </c>
      <c r="C6" s="132" t="s">
        <v>367</v>
      </c>
      <c r="D6" s="385">
        <v>23</v>
      </c>
      <c r="E6" s="386"/>
      <c r="F6" s="486">
        <v>14</v>
      </c>
      <c r="G6" s="487"/>
      <c r="H6" s="133">
        <v>9</v>
      </c>
      <c r="I6" s="278">
        <v>30</v>
      </c>
    </row>
    <row r="7" spans="1:9" ht="33" customHeight="1">
      <c r="A7" s="131">
        <v>2</v>
      </c>
      <c r="B7" s="279" t="s">
        <v>128</v>
      </c>
      <c r="C7" s="280" t="s">
        <v>219</v>
      </c>
      <c r="D7" s="385">
        <v>24</v>
      </c>
      <c r="E7" s="386"/>
      <c r="F7" s="486">
        <v>19</v>
      </c>
      <c r="G7" s="487"/>
      <c r="H7" s="245">
        <v>5</v>
      </c>
      <c r="I7" s="281">
        <v>39</v>
      </c>
    </row>
    <row r="8" spans="1:9" ht="23.1" customHeight="1">
      <c r="A8" s="131">
        <v>3</v>
      </c>
      <c r="B8" s="277" t="s">
        <v>198</v>
      </c>
      <c r="C8" s="132" t="s">
        <v>460</v>
      </c>
      <c r="D8" s="385">
        <v>9</v>
      </c>
      <c r="E8" s="386"/>
      <c r="F8" s="486">
        <v>8</v>
      </c>
      <c r="G8" s="487"/>
      <c r="H8" s="133">
        <v>1</v>
      </c>
      <c r="I8" s="278">
        <v>8</v>
      </c>
    </row>
    <row r="9" spans="1:9" ht="32.1" customHeight="1">
      <c r="A9" s="131">
        <v>4</v>
      </c>
      <c r="B9" s="277" t="s">
        <v>198</v>
      </c>
      <c r="C9" s="132" t="s">
        <v>461</v>
      </c>
      <c r="D9" s="385">
        <v>5</v>
      </c>
      <c r="E9" s="386"/>
      <c r="F9" s="486">
        <v>3</v>
      </c>
      <c r="G9" s="487"/>
      <c r="H9" s="133">
        <v>2</v>
      </c>
      <c r="I9" s="278">
        <v>8</v>
      </c>
    </row>
    <row r="10" spans="1:9" ht="23.1" customHeight="1">
      <c r="A10" s="131">
        <v>5</v>
      </c>
      <c r="B10" s="277" t="s">
        <v>198</v>
      </c>
      <c r="C10" s="132" t="s">
        <v>675</v>
      </c>
      <c r="D10" s="385">
        <v>14</v>
      </c>
      <c r="E10" s="386"/>
      <c r="F10" s="486">
        <v>10</v>
      </c>
      <c r="G10" s="487"/>
      <c r="H10" s="133">
        <v>4</v>
      </c>
      <c r="I10" s="278">
        <v>8</v>
      </c>
    </row>
    <row r="11" spans="1:9" ht="32.1" customHeight="1">
      <c r="A11" s="131">
        <v>6</v>
      </c>
      <c r="B11" s="277" t="s">
        <v>198</v>
      </c>
      <c r="C11" s="132" t="s">
        <v>781</v>
      </c>
      <c r="D11" s="385">
        <v>5</v>
      </c>
      <c r="E11" s="386"/>
      <c r="F11" s="486">
        <v>4</v>
      </c>
      <c r="G11" s="487"/>
      <c r="H11" s="133">
        <v>1</v>
      </c>
      <c r="I11" s="282">
        <v>8</v>
      </c>
    </row>
    <row r="12" spans="1:9" ht="33" customHeight="1">
      <c r="A12" s="131">
        <v>7</v>
      </c>
      <c r="B12" s="277" t="s">
        <v>134</v>
      </c>
      <c r="C12" s="132" t="s">
        <v>441</v>
      </c>
      <c r="D12" s="385">
        <v>16</v>
      </c>
      <c r="E12" s="386"/>
      <c r="F12" s="486">
        <v>7</v>
      </c>
      <c r="G12" s="487"/>
      <c r="H12" s="133">
        <v>9</v>
      </c>
      <c r="I12" s="278">
        <v>8</v>
      </c>
    </row>
    <row r="13" spans="1:9" ht="23.1" customHeight="1">
      <c r="A13" s="131">
        <v>8</v>
      </c>
      <c r="B13" s="277" t="s">
        <v>134</v>
      </c>
      <c r="C13" s="132" t="s">
        <v>678</v>
      </c>
      <c r="D13" s="385">
        <v>9</v>
      </c>
      <c r="E13" s="386"/>
      <c r="F13" s="486">
        <v>3</v>
      </c>
      <c r="G13" s="487"/>
      <c r="H13" s="133">
        <v>6</v>
      </c>
      <c r="I13" s="278">
        <v>8</v>
      </c>
    </row>
    <row r="14" spans="1:9" ht="32.1" customHeight="1">
      <c r="A14" s="131">
        <v>9</v>
      </c>
      <c r="B14" s="277" t="s">
        <v>137</v>
      </c>
      <c r="C14" s="132" t="s">
        <v>443</v>
      </c>
      <c r="D14" s="385">
        <v>23</v>
      </c>
      <c r="E14" s="386"/>
      <c r="F14" s="486">
        <v>8</v>
      </c>
      <c r="G14" s="487"/>
      <c r="H14" s="133">
        <v>15</v>
      </c>
      <c r="I14" s="282">
        <v>8</v>
      </c>
    </row>
    <row r="15" spans="1:9" ht="32.1" customHeight="1">
      <c r="A15" s="131">
        <v>10</v>
      </c>
      <c r="B15" s="277" t="s">
        <v>137</v>
      </c>
      <c r="C15" s="132" t="s">
        <v>444</v>
      </c>
      <c r="D15" s="385">
        <v>13</v>
      </c>
      <c r="E15" s="386"/>
      <c r="F15" s="486">
        <v>7</v>
      </c>
      <c r="G15" s="487"/>
      <c r="H15" s="133">
        <v>6</v>
      </c>
      <c r="I15" s="278">
        <v>8</v>
      </c>
    </row>
    <row r="16" spans="1:9" ht="23.1" customHeight="1">
      <c r="A16" s="131">
        <v>11</v>
      </c>
      <c r="B16" s="277" t="s">
        <v>137</v>
      </c>
      <c r="C16" s="132" t="s">
        <v>697</v>
      </c>
      <c r="D16" s="385">
        <v>19</v>
      </c>
      <c r="E16" s="386"/>
      <c r="F16" s="486">
        <v>8</v>
      </c>
      <c r="G16" s="487"/>
      <c r="H16" s="133">
        <v>11</v>
      </c>
      <c r="I16" s="278">
        <v>8</v>
      </c>
    </row>
    <row r="17" spans="1:9" ht="33" customHeight="1">
      <c r="A17" s="131">
        <v>12</v>
      </c>
      <c r="B17" s="277" t="s">
        <v>137</v>
      </c>
      <c r="C17" s="132" t="s">
        <v>774</v>
      </c>
      <c r="D17" s="385">
        <v>17</v>
      </c>
      <c r="E17" s="386"/>
      <c r="F17" s="486">
        <v>6</v>
      </c>
      <c r="G17" s="487"/>
      <c r="H17" s="133">
        <v>11</v>
      </c>
      <c r="I17" s="282">
        <v>8</v>
      </c>
    </row>
    <row r="18" spans="1:9" ht="32.1" customHeight="1">
      <c r="A18" s="131">
        <v>13</v>
      </c>
      <c r="B18" s="272" t="s">
        <v>168</v>
      </c>
      <c r="C18" s="132" t="s">
        <v>446</v>
      </c>
      <c r="D18" s="385">
        <v>10</v>
      </c>
      <c r="E18" s="386"/>
      <c r="F18" s="486">
        <v>3</v>
      </c>
      <c r="G18" s="487"/>
      <c r="H18" s="133">
        <v>7</v>
      </c>
      <c r="I18" s="282">
        <v>8</v>
      </c>
    </row>
    <row r="19" spans="1:9" ht="32.1" customHeight="1">
      <c r="A19" s="131">
        <v>14</v>
      </c>
      <c r="B19" s="272" t="s">
        <v>168</v>
      </c>
      <c r="C19" s="132" t="s">
        <v>447</v>
      </c>
      <c r="D19" s="385">
        <v>37</v>
      </c>
      <c r="E19" s="386"/>
      <c r="F19" s="486">
        <v>22</v>
      </c>
      <c r="G19" s="487"/>
      <c r="H19" s="133">
        <v>15</v>
      </c>
      <c r="I19" s="282">
        <v>8</v>
      </c>
    </row>
    <row r="20" spans="1:9" ht="23.1" customHeight="1">
      <c r="A20" s="131">
        <v>15</v>
      </c>
      <c r="B20" s="277" t="s">
        <v>168</v>
      </c>
      <c r="C20" s="132" t="s">
        <v>448</v>
      </c>
      <c r="D20" s="385">
        <v>38</v>
      </c>
      <c r="E20" s="386"/>
      <c r="F20" s="486">
        <v>21</v>
      </c>
      <c r="G20" s="487"/>
      <c r="H20" s="133">
        <v>17</v>
      </c>
      <c r="I20" s="282">
        <v>8</v>
      </c>
    </row>
    <row r="21" spans="1:9" ht="33" customHeight="1">
      <c r="A21" s="131">
        <v>16</v>
      </c>
      <c r="B21" s="277" t="s">
        <v>168</v>
      </c>
      <c r="C21" s="132" t="s">
        <v>449</v>
      </c>
      <c r="D21" s="385">
        <v>25</v>
      </c>
      <c r="E21" s="386"/>
      <c r="F21" s="486">
        <v>12</v>
      </c>
      <c r="G21" s="487"/>
      <c r="H21" s="133">
        <v>13</v>
      </c>
      <c r="I21" s="278">
        <v>8</v>
      </c>
    </row>
    <row r="22" spans="1:9" ht="38.25" customHeight="1">
      <c r="A22" s="131">
        <v>17</v>
      </c>
      <c r="B22" s="277" t="s">
        <v>168</v>
      </c>
      <c r="C22" s="132" t="s">
        <v>450</v>
      </c>
      <c r="D22" s="385">
        <v>25</v>
      </c>
      <c r="E22" s="386"/>
      <c r="F22" s="486">
        <v>11</v>
      </c>
      <c r="G22" s="487"/>
      <c r="H22" s="133">
        <v>14</v>
      </c>
      <c r="I22" s="278">
        <v>8</v>
      </c>
    </row>
    <row r="23" spans="1:9" ht="26.1" customHeight="1">
      <c r="A23" s="131">
        <v>18</v>
      </c>
      <c r="B23" s="277" t="s">
        <v>168</v>
      </c>
      <c r="C23" s="132" t="s">
        <v>736</v>
      </c>
      <c r="D23" s="385">
        <v>22</v>
      </c>
      <c r="E23" s="386"/>
      <c r="F23" s="486">
        <v>10</v>
      </c>
      <c r="G23" s="487"/>
      <c r="H23" s="133">
        <v>12</v>
      </c>
      <c r="I23" s="282">
        <v>8</v>
      </c>
    </row>
    <row r="24" spans="1:9" ht="33" customHeight="1">
      <c r="A24" s="131">
        <v>19</v>
      </c>
      <c r="B24" s="277" t="s">
        <v>168</v>
      </c>
      <c r="C24" s="132" t="s">
        <v>756</v>
      </c>
      <c r="D24" s="385">
        <v>19</v>
      </c>
      <c r="E24" s="386"/>
      <c r="F24" s="486">
        <v>13</v>
      </c>
      <c r="G24" s="487"/>
      <c r="H24" s="133">
        <v>6</v>
      </c>
      <c r="I24" s="282">
        <v>8</v>
      </c>
    </row>
    <row r="25" spans="1:9" ht="23.1" customHeight="1">
      <c r="A25" s="131">
        <v>20</v>
      </c>
      <c r="B25" s="279" t="s">
        <v>115</v>
      </c>
      <c r="C25" s="132" t="s">
        <v>644</v>
      </c>
      <c r="D25" s="385">
        <v>17</v>
      </c>
      <c r="E25" s="386"/>
      <c r="F25" s="486">
        <v>7</v>
      </c>
      <c r="G25" s="487"/>
      <c r="H25" s="133">
        <v>10</v>
      </c>
      <c r="I25" s="278">
        <v>30</v>
      </c>
    </row>
    <row r="26" spans="1:9" ht="23.1" customHeight="1">
      <c r="A26" s="131">
        <v>21</v>
      </c>
      <c r="B26" s="279" t="s">
        <v>115</v>
      </c>
      <c r="C26" s="132" t="s">
        <v>746</v>
      </c>
      <c r="D26" s="385">
        <v>21</v>
      </c>
      <c r="E26" s="386"/>
      <c r="F26" s="486">
        <v>16</v>
      </c>
      <c r="G26" s="487"/>
      <c r="H26" s="133">
        <v>5</v>
      </c>
      <c r="I26" s="282">
        <v>30</v>
      </c>
    </row>
    <row r="27" spans="1:9" ht="23.1" customHeight="1">
      <c r="A27" s="131">
        <v>22</v>
      </c>
      <c r="B27" s="277" t="s">
        <v>25</v>
      </c>
      <c r="C27" s="132" t="s">
        <v>361</v>
      </c>
      <c r="D27" s="385">
        <v>29</v>
      </c>
      <c r="E27" s="386"/>
      <c r="F27" s="486">
        <v>15</v>
      </c>
      <c r="G27" s="487"/>
      <c r="H27" s="133">
        <v>14</v>
      </c>
      <c r="I27" s="282">
        <v>110</v>
      </c>
    </row>
    <row r="28" spans="1:9" ht="23.1" customHeight="1">
      <c r="A28" s="131">
        <v>23</v>
      </c>
      <c r="B28" s="277" t="s">
        <v>25</v>
      </c>
      <c r="C28" s="132" t="s">
        <v>362</v>
      </c>
      <c r="D28" s="385">
        <v>33</v>
      </c>
      <c r="E28" s="386"/>
      <c r="F28" s="486">
        <v>22</v>
      </c>
      <c r="G28" s="487"/>
      <c r="H28" s="133">
        <v>11</v>
      </c>
      <c r="I28" s="282">
        <v>110</v>
      </c>
    </row>
    <row r="29" spans="1:9" ht="23.1" customHeight="1">
      <c r="A29" s="131">
        <v>24</v>
      </c>
      <c r="B29" s="277" t="s">
        <v>25</v>
      </c>
      <c r="C29" s="132" t="s">
        <v>363</v>
      </c>
      <c r="D29" s="385">
        <v>19</v>
      </c>
      <c r="E29" s="386"/>
      <c r="F29" s="486">
        <v>11</v>
      </c>
      <c r="G29" s="487"/>
      <c r="H29" s="133">
        <v>8</v>
      </c>
      <c r="I29" s="278">
        <v>110</v>
      </c>
    </row>
    <row r="30" spans="1:9" ht="23.1" customHeight="1">
      <c r="A30" s="131">
        <v>25</v>
      </c>
      <c r="B30" s="277" t="s">
        <v>25</v>
      </c>
      <c r="C30" s="132" t="s">
        <v>364</v>
      </c>
      <c r="D30" s="385">
        <v>35</v>
      </c>
      <c r="E30" s="386"/>
      <c r="F30" s="486">
        <v>27</v>
      </c>
      <c r="G30" s="487"/>
      <c r="H30" s="133">
        <v>8</v>
      </c>
      <c r="I30" s="278">
        <v>110</v>
      </c>
    </row>
    <row r="31" spans="1:9" ht="32.1" customHeight="1">
      <c r="A31" s="131">
        <v>26</v>
      </c>
      <c r="B31" s="277" t="s">
        <v>25</v>
      </c>
      <c r="C31" s="132" t="s">
        <v>365</v>
      </c>
      <c r="D31" s="385">
        <v>16</v>
      </c>
      <c r="E31" s="386"/>
      <c r="F31" s="486">
        <v>10</v>
      </c>
      <c r="G31" s="487"/>
      <c r="H31" s="133">
        <v>6</v>
      </c>
      <c r="I31" s="278">
        <v>110</v>
      </c>
    </row>
    <row r="32" spans="1:9" ht="23.1" customHeight="1">
      <c r="A32" s="131">
        <v>27</v>
      </c>
      <c r="B32" s="277" t="s">
        <v>25</v>
      </c>
      <c r="C32" s="132" t="s">
        <v>635</v>
      </c>
      <c r="D32" s="385">
        <v>26</v>
      </c>
      <c r="E32" s="386"/>
      <c r="F32" s="486">
        <v>19</v>
      </c>
      <c r="G32" s="487"/>
      <c r="H32" s="133">
        <v>7</v>
      </c>
      <c r="I32" s="278">
        <v>110</v>
      </c>
    </row>
    <row r="33" spans="1:9" ht="23.1" customHeight="1">
      <c r="A33" s="131">
        <v>28</v>
      </c>
      <c r="B33" s="277" t="s">
        <v>25</v>
      </c>
      <c r="C33" s="132" t="s">
        <v>642</v>
      </c>
      <c r="D33" s="385">
        <v>29</v>
      </c>
      <c r="E33" s="386"/>
      <c r="F33" s="486">
        <v>16</v>
      </c>
      <c r="G33" s="487"/>
      <c r="H33" s="133">
        <v>13</v>
      </c>
      <c r="I33" s="278">
        <v>110</v>
      </c>
    </row>
    <row r="34" spans="1:9" ht="23.1" customHeight="1">
      <c r="A34" s="131">
        <v>29</v>
      </c>
      <c r="B34" s="277" t="s">
        <v>25</v>
      </c>
      <c r="C34" s="132" t="s">
        <v>653</v>
      </c>
      <c r="D34" s="385">
        <v>29</v>
      </c>
      <c r="E34" s="386"/>
      <c r="F34" s="486">
        <v>16</v>
      </c>
      <c r="G34" s="487"/>
      <c r="H34" s="133">
        <v>13</v>
      </c>
      <c r="I34" s="278">
        <v>110</v>
      </c>
    </row>
    <row r="35" spans="1:9" ht="32.1" customHeight="1">
      <c r="A35" s="131">
        <v>30</v>
      </c>
      <c r="B35" s="277" t="s">
        <v>25</v>
      </c>
      <c r="C35" s="132" t="s">
        <v>689</v>
      </c>
      <c r="D35" s="385">
        <v>36</v>
      </c>
      <c r="E35" s="386"/>
      <c r="F35" s="486">
        <v>21</v>
      </c>
      <c r="G35" s="487"/>
      <c r="H35" s="133">
        <v>15</v>
      </c>
      <c r="I35" s="278">
        <v>110</v>
      </c>
    </row>
    <row r="36" spans="1:9" ht="33" customHeight="1">
      <c r="A36" s="131">
        <v>31</v>
      </c>
      <c r="B36" s="277" t="s">
        <v>25</v>
      </c>
      <c r="C36" s="132" t="s">
        <v>645</v>
      </c>
      <c r="D36" s="385">
        <v>15</v>
      </c>
      <c r="E36" s="386"/>
      <c r="F36" s="486">
        <v>7</v>
      </c>
      <c r="G36" s="487"/>
      <c r="H36" s="133">
        <v>8</v>
      </c>
      <c r="I36" s="278">
        <v>110</v>
      </c>
    </row>
    <row r="37" spans="1:9" ht="32.1" customHeight="1">
      <c r="A37" s="131">
        <v>32</v>
      </c>
      <c r="B37" s="277" t="s">
        <v>25</v>
      </c>
      <c r="C37" s="132" t="s">
        <v>663</v>
      </c>
      <c r="D37" s="385">
        <v>21</v>
      </c>
      <c r="E37" s="386"/>
      <c r="F37" s="486">
        <v>12</v>
      </c>
      <c r="G37" s="487"/>
      <c r="H37" s="133">
        <v>9</v>
      </c>
      <c r="I37" s="278">
        <v>110</v>
      </c>
    </row>
    <row r="38" spans="1:9" ht="23.1" customHeight="1">
      <c r="A38" s="131">
        <v>33</v>
      </c>
      <c r="B38" s="277" t="s">
        <v>25</v>
      </c>
      <c r="C38" s="132" t="s">
        <v>672</v>
      </c>
      <c r="D38" s="385">
        <v>14</v>
      </c>
      <c r="E38" s="386"/>
      <c r="F38" s="486">
        <v>5</v>
      </c>
      <c r="G38" s="487"/>
      <c r="H38" s="133">
        <v>9</v>
      </c>
      <c r="I38" s="278">
        <v>110</v>
      </c>
    </row>
    <row r="39" spans="1:9" ht="23.1" customHeight="1">
      <c r="A39" s="131">
        <v>34</v>
      </c>
      <c r="B39" s="277" t="s">
        <v>25</v>
      </c>
      <c r="C39" s="132" t="s">
        <v>676</v>
      </c>
      <c r="D39" s="385">
        <v>10</v>
      </c>
      <c r="E39" s="386"/>
      <c r="F39" s="486">
        <v>6</v>
      </c>
      <c r="G39" s="487"/>
      <c r="H39" s="133">
        <v>4</v>
      </c>
      <c r="I39" s="278">
        <v>110</v>
      </c>
    </row>
    <row r="40" spans="1:9" ht="32.1" customHeight="1">
      <c r="A40" s="131">
        <v>35</v>
      </c>
      <c r="B40" s="277" t="s">
        <v>25</v>
      </c>
      <c r="C40" s="132" t="s">
        <v>698</v>
      </c>
      <c r="D40" s="385">
        <v>6</v>
      </c>
      <c r="E40" s="386"/>
      <c r="F40" s="486">
        <v>4</v>
      </c>
      <c r="G40" s="487"/>
      <c r="H40" s="133">
        <v>2</v>
      </c>
      <c r="I40" s="278">
        <v>110</v>
      </c>
    </row>
    <row r="41" spans="1:9" ht="33" customHeight="1">
      <c r="A41" s="131">
        <v>36</v>
      </c>
      <c r="B41" s="277" t="s">
        <v>25</v>
      </c>
      <c r="C41" s="132" t="s">
        <v>723</v>
      </c>
      <c r="D41" s="385">
        <v>37</v>
      </c>
      <c r="E41" s="386"/>
      <c r="F41" s="486">
        <v>28</v>
      </c>
      <c r="G41" s="487"/>
      <c r="H41" s="133">
        <v>9</v>
      </c>
      <c r="I41" s="278">
        <v>110</v>
      </c>
    </row>
    <row r="42" spans="1:9" ht="32.1" customHeight="1">
      <c r="A42" s="131">
        <v>37</v>
      </c>
      <c r="B42" s="277" t="s">
        <v>25</v>
      </c>
      <c r="C42" s="132" t="s">
        <v>745</v>
      </c>
      <c r="D42" s="385">
        <v>39</v>
      </c>
      <c r="E42" s="386"/>
      <c r="F42" s="486">
        <v>24</v>
      </c>
      <c r="G42" s="487"/>
      <c r="H42" s="133">
        <v>15</v>
      </c>
      <c r="I42" s="278">
        <v>110</v>
      </c>
    </row>
    <row r="43" spans="1:9" ht="32.1" customHeight="1">
      <c r="A43" s="131">
        <v>38</v>
      </c>
      <c r="B43" s="277" t="s">
        <v>25</v>
      </c>
      <c r="C43" s="132" t="s">
        <v>732</v>
      </c>
      <c r="D43" s="385">
        <v>13</v>
      </c>
      <c r="E43" s="386"/>
      <c r="F43" s="486">
        <v>6</v>
      </c>
      <c r="G43" s="487"/>
      <c r="H43" s="133">
        <v>7</v>
      </c>
      <c r="I43" s="282">
        <v>110</v>
      </c>
    </row>
    <row r="44" spans="1:9" ht="23.1" customHeight="1">
      <c r="A44" s="131">
        <v>39</v>
      </c>
      <c r="B44" s="277" t="s">
        <v>25</v>
      </c>
      <c r="C44" s="132" t="s">
        <v>753</v>
      </c>
      <c r="D44" s="385">
        <v>37</v>
      </c>
      <c r="E44" s="386"/>
      <c r="F44" s="486">
        <v>27</v>
      </c>
      <c r="G44" s="487"/>
      <c r="H44" s="133">
        <v>10</v>
      </c>
      <c r="I44" s="282">
        <v>110</v>
      </c>
    </row>
    <row r="45" spans="1:9" ht="33" customHeight="1">
      <c r="A45" s="131">
        <v>40</v>
      </c>
      <c r="B45" s="277" t="s">
        <v>131</v>
      </c>
      <c r="C45" s="132" t="s">
        <v>376</v>
      </c>
      <c r="D45" s="385">
        <v>9</v>
      </c>
      <c r="E45" s="386"/>
      <c r="F45" s="486">
        <v>4</v>
      </c>
      <c r="G45" s="487"/>
      <c r="H45" s="133">
        <v>5</v>
      </c>
      <c r="I45" s="282">
        <v>40</v>
      </c>
    </row>
    <row r="46" spans="1:9" ht="32.1" customHeight="1">
      <c r="A46" s="131">
        <v>41</v>
      </c>
      <c r="B46" s="277" t="s">
        <v>131</v>
      </c>
      <c r="C46" s="132" t="s">
        <v>630</v>
      </c>
      <c r="D46" s="385">
        <v>11</v>
      </c>
      <c r="E46" s="386"/>
      <c r="F46" s="486">
        <v>9</v>
      </c>
      <c r="G46" s="487"/>
      <c r="H46" s="133">
        <v>2</v>
      </c>
      <c r="I46" s="278">
        <v>40</v>
      </c>
    </row>
    <row r="47" spans="1:9" ht="23.1" customHeight="1">
      <c r="A47" s="131">
        <v>42</v>
      </c>
      <c r="B47" s="277" t="s">
        <v>131</v>
      </c>
      <c r="C47" s="132" t="s">
        <v>377</v>
      </c>
      <c r="D47" s="385">
        <v>31</v>
      </c>
      <c r="E47" s="386"/>
      <c r="F47" s="486">
        <v>13</v>
      </c>
      <c r="G47" s="487"/>
      <c r="H47" s="133">
        <v>18</v>
      </c>
      <c r="I47" s="278">
        <v>40</v>
      </c>
    </row>
    <row r="48" spans="1:9" ht="23.1" customHeight="1">
      <c r="A48" s="131">
        <v>43</v>
      </c>
      <c r="B48" s="277" t="s">
        <v>131</v>
      </c>
      <c r="C48" s="132" t="s">
        <v>650</v>
      </c>
      <c r="D48" s="385">
        <v>19</v>
      </c>
      <c r="E48" s="386"/>
      <c r="F48" s="486">
        <v>10</v>
      </c>
      <c r="G48" s="487"/>
      <c r="H48" s="133">
        <v>9</v>
      </c>
      <c r="I48" s="278">
        <v>40</v>
      </c>
    </row>
    <row r="49" spans="1:9" ht="23.1" customHeight="1">
      <c r="A49" s="131">
        <v>44</v>
      </c>
      <c r="B49" s="272" t="s">
        <v>30</v>
      </c>
      <c r="C49" s="132" t="s">
        <v>434</v>
      </c>
      <c r="D49" s="385">
        <v>31</v>
      </c>
      <c r="E49" s="386"/>
      <c r="F49" s="486">
        <v>12</v>
      </c>
      <c r="G49" s="487"/>
      <c r="H49" s="133">
        <v>19</v>
      </c>
      <c r="I49" s="282">
        <v>8</v>
      </c>
    </row>
    <row r="50" spans="1:9" ht="32.1" customHeight="1">
      <c r="A50" s="131">
        <v>45</v>
      </c>
      <c r="B50" s="277" t="s">
        <v>30</v>
      </c>
      <c r="C50" s="132" t="s">
        <v>435</v>
      </c>
      <c r="D50" s="385">
        <v>29</v>
      </c>
      <c r="E50" s="386"/>
      <c r="F50" s="486">
        <v>10</v>
      </c>
      <c r="G50" s="487"/>
      <c r="H50" s="133">
        <v>19</v>
      </c>
      <c r="I50" s="278">
        <v>8</v>
      </c>
    </row>
    <row r="51" spans="1:9" ht="33" customHeight="1">
      <c r="A51" s="131">
        <v>46</v>
      </c>
      <c r="B51" s="277" t="s">
        <v>30</v>
      </c>
      <c r="C51" s="132" t="s">
        <v>436</v>
      </c>
      <c r="D51" s="385">
        <v>35</v>
      </c>
      <c r="E51" s="386"/>
      <c r="F51" s="486">
        <v>16</v>
      </c>
      <c r="G51" s="487"/>
      <c r="H51" s="133">
        <v>19</v>
      </c>
      <c r="I51" s="278">
        <v>8</v>
      </c>
    </row>
    <row r="52" spans="1:9" ht="32.1" customHeight="1">
      <c r="A52" s="131">
        <v>47</v>
      </c>
      <c r="B52" s="277" t="s">
        <v>30</v>
      </c>
      <c r="C52" s="132" t="s">
        <v>437</v>
      </c>
      <c r="D52" s="385">
        <v>32</v>
      </c>
      <c r="E52" s="386"/>
      <c r="F52" s="486">
        <v>9</v>
      </c>
      <c r="G52" s="487"/>
      <c r="H52" s="133">
        <v>23</v>
      </c>
      <c r="I52" s="278">
        <v>8</v>
      </c>
    </row>
    <row r="53" spans="1:9" ht="32.1" customHeight="1">
      <c r="A53" s="131">
        <v>48</v>
      </c>
      <c r="B53" s="277" t="s">
        <v>30</v>
      </c>
      <c r="C53" s="132" t="s">
        <v>438</v>
      </c>
      <c r="D53" s="385">
        <v>30</v>
      </c>
      <c r="E53" s="386"/>
      <c r="F53" s="486">
        <v>7</v>
      </c>
      <c r="G53" s="487"/>
      <c r="H53" s="133">
        <v>23</v>
      </c>
      <c r="I53" s="278">
        <v>8</v>
      </c>
    </row>
    <row r="54" spans="1:9" ht="33" customHeight="1">
      <c r="A54" s="131">
        <v>49</v>
      </c>
      <c r="B54" s="277" t="s">
        <v>30</v>
      </c>
      <c r="C54" s="132" t="s">
        <v>439</v>
      </c>
      <c r="D54" s="385">
        <v>32</v>
      </c>
      <c r="E54" s="386"/>
      <c r="F54" s="486">
        <v>7</v>
      </c>
      <c r="G54" s="487"/>
      <c r="H54" s="133">
        <v>25</v>
      </c>
      <c r="I54" s="278">
        <v>8</v>
      </c>
    </row>
    <row r="55" spans="1:9" ht="23.1" customHeight="1">
      <c r="A55" s="131">
        <v>50</v>
      </c>
      <c r="B55" s="277" t="s">
        <v>30</v>
      </c>
      <c r="C55" s="132" t="s">
        <v>683</v>
      </c>
      <c r="D55" s="385">
        <v>30</v>
      </c>
      <c r="E55" s="386"/>
      <c r="F55" s="486">
        <v>11</v>
      </c>
      <c r="G55" s="487"/>
      <c r="H55" s="133">
        <v>19</v>
      </c>
      <c r="I55" s="278">
        <v>8</v>
      </c>
    </row>
    <row r="56" spans="1:9" ht="23.1" customHeight="1">
      <c r="A56" s="131">
        <v>51</v>
      </c>
      <c r="B56" s="277" t="s">
        <v>30</v>
      </c>
      <c r="C56" s="132" t="s">
        <v>706</v>
      </c>
      <c r="D56" s="385">
        <v>26</v>
      </c>
      <c r="E56" s="386"/>
      <c r="F56" s="486">
        <v>9</v>
      </c>
      <c r="G56" s="487"/>
      <c r="H56" s="133">
        <v>17</v>
      </c>
      <c r="I56" s="278">
        <v>8</v>
      </c>
    </row>
    <row r="57" spans="1:9" ht="23.1" customHeight="1">
      <c r="A57" s="131">
        <v>52</v>
      </c>
      <c r="B57" s="277" t="s">
        <v>30</v>
      </c>
      <c r="C57" s="132" t="s">
        <v>731</v>
      </c>
      <c r="D57" s="385">
        <v>30</v>
      </c>
      <c r="E57" s="386"/>
      <c r="F57" s="486">
        <v>13</v>
      </c>
      <c r="G57" s="487"/>
      <c r="H57" s="133">
        <v>17</v>
      </c>
      <c r="I57" s="278">
        <v>8</v>
      </c>
    </row>
    <row r="58" spans="1:9" ht="32.1" customHeight="1">
      <c r="A58" s="131">
        <v>53</v>
      </c>
      <c r="B58" s="277" t="s">
        <v>30</v>
      </c>
      <c r="C58" s="132" t="s">
        <v>759</v>
      </c>
      <c r="D58" s="385">
        <v>32</v>
      </c>
      <c r="E58" s="386"/>
      <c r="F58" s="486">
        <v>15</v>
      </c>
      <c r="G58" s="487"/>
      <c r="H58" s="133">
        <v>17</v>
      </c>
      <c r="I58" s="282">
        <v>8</v>
      </c>
    </row>
    <row r="59" spans="1:9" ht="32.1" customHeight="1">
      <c r="A59" s="131">
        <v>54</v>
      </c>
      <c r="B59" s="277" t="s">
        <v>30</v>
      </c>
      <c r="C59" s="132" t="s">
        <v>773</v>
      </c>
      <c r="D59" s="385">
        <v>29</v>
      </c>
      <c r="E59" s="386"/>
      <c r="F59" s="486">
        <v>13</v>
      </c>
      <c r="G59" s="487"/>
      <c r="H59" s="133">
        <v>16</v>
      </c>
      <c r="I59" s="282">
        <v>8</v>
      </c>
    </row>
    <row r="60" spans="1:9" ht="23.1" customHeight="1">
      <c r="A60" s="131">
        <v>55</v>
      </c>
      <c r="B60" s="277" t="s">
        <v>24</v>
      </c>
      <c r="C60" s="132" t="s">
        <v>401</v>
      </c>
      <c r="D60" s="385">
        <v>17</v>
      </c>
      <c r="E60" s="386"/>
      <c r="F60" s="486">
        <v>13</v>
      </c>
      <c r="G60" s="487"/>
      <c r="H60" s="133">
        <v>4</v>
      </c>
      <c r="I60" s="278">
        <v>25</v>
      </c>
    </row>
    <row r="61" spans="1:9" ht="23.1" customHeight="1">
      <c r="A61" s="131">
        <v>56</v>
      </c>
      <c r="B61" s="277" t="s">
        <v>24</v>
      </c>
      <c r="C61" s="132" t="s">
        <v>402</v>
      </c>
      <c r="D61" s="385">
        <v>20</v>
      </c>
      <c r="E61" s="386"/>
      <c r="F61" s="486">
        <v>13</v>
      </c>
      <c r="G61" s="487"/>
      <c r="H61" s="133">
        <v>7</v>
      </c>
      <c r="I61" s="278">
        <v>25</v>
      </c>
    </row>
    <row r="62" spans="1:9" ht="33" customHeight="1">
      <c r="A62" s="131">
        <v>57</v>
      </c>
      <c r="B62" s="277" t="s">
        <v>24</v>
      </c>
      <c r="C62" s="132" t="s">
        <v>403</v>
      </c>
      <c r="D62" s="385">
        <v>16</v>
      </c>
      <c r="E62" s="386"/>
      <c r="F62" s="486">
        <v>10</v>
      </c>
      <c r="G62" s="487"/>
      <c r="H62" s="133">
        <v>6</v>
      </c>
      <c r="I62" s="278">
        <v>25</v>
      </c>
    </row>
    <row r="63" spans="1:9" ht="23.1" customHeight="1">
      <c r="A63" s="131">
        <v>58</v>
      </c>
      <c r="B63" s="277" t="s">
        <v>24</v>
      </c>
      <c r="C63" s="132" t="s">
        <v>729</v>
      </c>
      <c r="D63" s="385">
        <v>16</v>
      </c>
      <c r="E63" s="386"/>
      <c r="F63" s="486">
        <v>12</v>
      </c>
      <c r="G63" s="487"/>
      <c r="H63" s="133">
        <v>4</v>
      </c>
      <c r="I63" s="278">
        <v>25</v>
      </c>
    </row>
    <row r="64" spans="1:9" ht="32.1" customHeight="1">
      <c r="A64" s="131">
        <v>59</v>
      </c>
      <c r="B64" s="277" t="s">
        <v>121</v>
      </c>
      <c r="C64" s="132" t="s">
        <v>627</v>
      </c>
      <c r="D64" s="385">
        <v>30</v>
      </c>
      <c r="E64" s="386"/>
      <c r="F64" s="486">
        <v>23</v>
      </c>
      <c r="G64" s="487"/>
      <c r="H64" s="133">
        <v>7</v>
      </c>
      <c r="I64" s="278">
        <v>20</v>
      </c>
    </row>
    <row r="65" spans="1:9" ht="32.1" customHeight="1">
      <c r="A65" s="131">
        <v>60</v>
      </c>
      <c r="B65" s="277" t="s">
        <v>121</v>
      </c>
      <c r="C65" s="132" t="s">
        <v>397</v>
      </c>
      <c r="D65" s="385">
        <v>37</v>
      </c>
      <c r="E65" s="386"/>
      <c r="F65" s="486">
        <v>26</v>
      </c>
      <c r="G65" s="487"/>
      <c r="H65" s="133">
        <v>11</v>
      </c>
      <c r="I65" s="278">
        <v>20</v>
      </c>
    </row>
    <row r="66" spans="1:9" ht="33" customHeight="1">
      <c r="A66" s="131">
        <v>61</v>
      </c>
      <c r="B66" s="277" t="s">
        <v>121</v>
      </c>
      <c r="C66" s="132" t="s">
        <v>662</v>
      </c>
      <c r="D66" s="385">
        <v>6</v>
      </c>
      <c r="E66" s="386"/>
      <c r="F66" s="486">
        <v>5</v>
      </c>
      <c r="G66" s="487"/>
      <c r="H66" s="133">
        <v>1</v>
      </c>
      <c r="I66" s="278">
        <v>20</v>
      </c>
    </row>
    <row r="67" spans="1:9" ht="23.1" customHeight="1">
      <c r="A67" s="131">
        <v>62</v>
      </c>
      <c r="B67" s="277" t="s">
        <v>121</v>
      </c>
      <c r="C67" s="132" t="s">
        <v>628</v>
      </c>
      <c r="D67" s="385">
        <v>25</v>
      </c>
      <c r="E67" s="386"/>
      <c r="F67" s="486">
        <v>11</v>
      </c>
      <c r="G67" s="487"/>
      <c r="H67" s="133">
        <v>14</v>
      </c>
      <c r="I67" s="278">
        <v>20</v>
      </c>
    </row>
    <row r="68" spans="1:9" ht="23.1" customHeight="1">
      <c r="A68" s="131">
        <v>63</v>
      </c>
      <c r="B68" s="277" t="s">
        <v>121</v>
      </c>
      <c r="C68" s="132" t="s">
        <v>718</v>
      </c>
      <c r="D68" s="385">
        <v>21</v>
      </c>
      <c r="E68" s="386"/>
      <c r="F68" s="486">
        <v>15</v>
      </c>
      <c r="G68" s="487"/>
      <c r="H68" s="133">
        <v>6</v>
      </c>
      <c r="I68" s="278">
        <v>20</v>
      </c>
    </row>
    <row r="69" spans="1:9" ht="23.1" customHeight="1">
      <c r="A69" s="131">
        <v>64</v>
      </c>
      <c r="B69" s="277" t="s">
        <v>121</v>
      </c>
      <c r="C69" s="132" t="s">
        <v>654</v>
      </c>
      <c r="D69" s="385">
        <v>18</v>
      </c>
      <c r="E69" s="386"/>
      <c r="F69" s="486">
        <v>12</v>
      </c>
      <c r="G69" s="487"/>
      <c r="H69" s="133">
        <v>6</v>
      </c>
      <c r="I69" s="278">
        <v>20</v>
      </c>
    </row>
    <row r="70" spans="1:9" ht="23.1" customHeight="1">
      <c r="A70" s="131">
        <v>65</v>
      </c>
      <c r="B70" s="277" t="s">
        <v>121</v>
      </c>
      <c r="C70" s="132" t="s">
        <v>667</v>
      </c>
      <c r="D70" s="385">
        <v>20</v>
      </c>
      <c r="E70" s="386"/>
      <c r="F70" s="486">
        <v>14</v>
      </c>
      <c r="G70" s="487"/>
      <c r="H70" s="133">
        <v>6</v>
      </c>
      <c r="I70" s="278">
        <v>20</v>
      </c>
    </row>
    <row r="71" spans="1:9" ht="32.1" customHeight="1">
      <c r="A71" s="131">
        <v>66</v>
      </c>
      <c r="B71" s="277" t="s">
        <v>97</v>
      </c>
      <c r="C71" s="132" t="s">
        <v>386</v>
      </c>
      <c r="D71" s="385">
        <v>29</v>
      </c>
      <c r="E71" s="386"/>
      <c r="F71" s="486">
        <v>22</v>
      </c>
      <c r="G71" s="487"/>
      <c r="H71" s="133">
        <v>7</v>
      </c>
      <c r="I71" s="282">
        <v>15</v>
      </c>
    </row>
    <row r="72" spans="1:9" ht="23.1" customHeight="1">
      <c r="A72" s="131">
        <v>67</v>
      </c>
      <c r="B72" s="277" t="s">
        <v>97</v>
      </c>
      <c r="C72" s="132" t="s">
        <v>387</v>
      </c>
      <c r="D72" s="385">
        <v>13</v>
      </c>
      <c r="E72" s="386"/>
      <c r="F72" s="486">
        <v>9</v>
      </c>
      <c r="G72" s="487"/>
      <c r="H72" s="133">
        <v>4</v>
      </c>
      <c r="I72" s="282">
        <v>15</v>
      </c>
    </row>
    <row r="73" spans="1:9" ht="33" customHeight="1">
      <c r="A73" s="131">
        <v>68</v>
      </c>
      <c r="B73" s="277" t="s">
        <v>97</v>
      </c>
      <c r="C73" s="132" t="s">
        <v>388</v>
      </c>
      <c r="D73" s="385">
        <v>24</v>
      </c>
      <c r="E73" s="386"/>
      <c r="F73" s="486">
        <v>17</v>
      </c>
      <c r="G73" s="487"/>
      <c r="H73" s="133">
        <v>7</v>
      </c>
      <c r="I73" s="282">
        <v>15</v>
      </c>
    </row>
    <row r="74" spans="1:9" ht="32.1" customHeight="1">
      <c r="A74" s="131">
        <v>69</v>
      </c>
      <c r="B74" s="277" t="s">
        <v>97</v>
      </c>
      <c r="C74" s="132" t="s">
        <v>687</v>
      </c>
      <c r="D74" s="385">
        <v>15</v>
      </c>
      <c r="E74" s="386"/>
      <c r="F74" s="486">
        <v>13</v>
      </c>
      <c r="G74" s="487"/>
      <c r="H74" s="133">
        <v>2</v>
      </c>
      <c r="I74" s="282">
        <v>15</v>
      </c>
    </row>
    <row r="75" spans="1:9" ht="22.7" customHeight="1">
      <c r="A75" s="131">
        <v>70</v>
      </c>
      <c r="B75" s="277" t="s">
        <v>97</v>
      </c>
      <c r="C75" s="132" t="s">
        <v>709</v>
      </c>
      <c r="D75" s="385">
        <v>10</v>
      </c>
      <c r="E75" s="386"/>
      <c r="F75" s="486">
        <v>9</v>
      </c>
      <c r="G75" s="487"/>
      <c r="H75" s="133">
        <v>1</v>
      </c>
      <c r="I75" s="282">
        <v>15</v>
      </c>
    </row>
    <row r="76" spans="1:9" ht="23.1" customHeight="1">
      <c r="A76" s="131">
        <v>71</v>
      </c>
      <c r="B76" s="277" t="s">
        <v>132</v>
      </c>
      <c r="C76" s="132" t="s">
        <v>390</v>
      </c>
      <c r="D76" s="385">
        <v>15</v>
      </c>
      <c r="E76" s="386"/>
      <c r="F76" s="486">
        <v>13</v>
      </c>
      <c r="G76" s="487"/>
      <c r="H76" s="133">
        <v>2</v>
      </c>
      <c r="I76" s="278">
        <v>15</v>
      </c>
    </row>
    <row r="77" spans="1:9" ht="32.1" customHeight="1">
      <c r="A77" s="131">
        <v>72</v>
      </c>
      <c r="B77" s="277" t="s">
        <v>23</v>
      </c>
      <c r="C77" s="132" t="s">
        <v>392</v>
      </c>
      <c r="D77" s="385">
        <v>19</v>
      </c>
      <c r="E77" s="386"/>
      <c r="F77" s="486">
        <v>14</v>
      </c>
      <c r="G77" s="487"/>
      <c r="H77" s="133">
        <v>5</v>
      </c>
      <c r="I77" s="278">
        <v>18</v>
      </c>
    </row>
    <row r="78" spans="1:9" ht="23.1" customHeight="1">
      <c r="A78" s="131">
        <v>73</v>
      </c>
      <c r="B78" s="277" t="s">
        <v>23</v>
      </c>
      <c r="C78" s="132" t="s">
        <v>640</v>
      </c>
      <c r="D78" s="385">
        <v>10</v>
      </c>
      <c r="E78" s="386"/>
      <c r="F78" s="486">
        <v>7</v>
      </c>
      <c r="G78" s="487"/>
      <c r="H78" s="133">
        <v>3</v>
      </c>
      <c r="I78" s="278">
        <v>18</v>
      </c>
    </row>
    <row r="79" spans="1:9" ht="23.1" customHeight="1">
      <c r="A79" s="131">
        <v>74</v>
      </c>
      <c r="B79" s="277" t="s">
        <v>23</v>
      </c>
      <c r="C79" s="132" t="s">
        <v>762</v>
      </c>
      <c r="D79" s="385">
        <v>16</v>
      </c>
      <c r="E79" s="386"/>
      <c r="F79" s="486">
        <v>14</v>
      </c>
      <c r="G79" s="487"/>
      <c r="H79" s="133">
        <v>2</v>
      </c>
      <c r="I79" s="282">
        <v>18</v>
      </c>
    </row>
    <row r="80" spans="1:9" ht="23.1" customHeight="1">
      <c r="A80" s="131">
        <v>75</v>
      </c>
      <c r="B80" s="277" t="s">
        <v>120</v>
      </c>
      <c r="C80" s="132" t="s">
        <v>394</v>
      </c>
      <c r="D80" s="385">
        <v>25</v>
      </c>
      <c r="E80" s="386"/>
      <c r="F80" s="486">
        <v>17</v>
      </c>
      <c r="G80" s="487"/>
      <c r="H80" s="133">
        <v>8</v>
      </c>
      <c r="I80" s="278">
        <v>15</v>
      </c>
    </row>
    <row r="81" spans="1:9" ht="23.1" customHeight="1">
      <c r="A81" s="131">
        <v>76</v>
      </c>
      <c r="B81" s="277" t="s">
        <v>120</v>
      </c>
      <c r="C81" s="132" t="s">
        <v>395</v>
      </c>
      <c r="D81" s="385">
        <v>14</v>
      </c>
      <c r="E81" s="386"/>
      <c r="F81" s="486">
        <v>11</v>
      </c>
      <c r="G81" s="487"/>
      <c r="H81" s="133">
        <v>3</v>
      </c>
      <c r="I81" s="278">
        <v>15</v>
      </c>
    </row>
    <row r="82" spans="1:9" ht="33" customHeight="1">
      <c r="A82" s="131">
        <v>77</v>
      </c>
      <c r="B82" s="277" t="s">
        <v>120</v>
      </c>
      <c r="C82" s="132" t="s">
        <v>703</v>
      </c>
      <c r="D82" s="385">
        <v>16</v>
      </c>
      <c r="E82" s="386"/>
      <c r="F82" s="486">
        <v>11</v>
      </c>
      <c r="G82" s="487"/>
      <c r="H82" s="133">
        <v>5</v>
      </c>
      <c r="I82" s="278">
        <v>15</v>
      </c>
    </row>
    <row r="83" spans="1:9" ht="32.1" customHeight="1">
      <c r="A83" s="131">
        <v>78</v>
      </c>
      <c r="B83" s="277" t="s">
        <v>124</v>
      </c>
      <c r="C83" s="132" t="s">
        <v>423</v>
      </c>
      <c r="D83" s="385">
        <v>28</v>
      </c>
      <c r="E83" s="386"/>
      <c r="F83" s="486">
        <v>25</v>
      </c>
      <c r="G83" s="487"/>
      <c r="H83" s="133">
        <v>3</v>
      </c>
      <c r="I83" s="278">
        <v>178</v>
      </c>
    </row>
    <row r="84" spans="1:9" ht="32.1" customHeight="1">
      <c r="A84" s="131">
        <v>79</v>
      </c>
      <c r="B84" s="277" t="s">
        <v>124</v>
      </c>
      <c r="C84" s="132" t="s">
        <v>424</v>
      </c>
      <c r="D84" s="385">
        <v>32</v>
      </c>
      <c r="E84" s="386"/>
      <c r="F84" s="486">
        <v>25</v>
      </c>
      <c r="G84" s="487"/>
      <c r="H84" s="133">
        <v>7</v>
      </c>
      <c r="I84" s="278">
        <v>178</v>
      </c>
    </row>
    <row r="85" spans="1:9" ht="33" customHeight="1">
      <c r="A85" s="131">
        <v>80</v>
      </c>
      <c r="B85" s="277" t="s">
        <v>124</v>
      </c>
      <c r="C85" s="132" t="s">
        <v>705</v>
      </c>
      <c r="D85" s="385">
        <v>24</v>
      </c>
      <c r="E85" s="386"/>
      <c r="F85" s="486">
        <v>6</v>
      </c>
      <c r="G85" s="487"/>
      <c r="H85" s="133">
        <v>18</v>
      </c>
      <c r="I85" s="278">
        <v>178</v>
      </c>
    </row>
    <row r="86" spans="1:9" ht="32.1" customHeight="1">
      <c r="A86" s="131">
        <v>81</v>
      </c>
      <c r="B86" s="277" t="s">
        <v>124</v>
      </c>
      <c r="C86" s="132" t="s">
        <v>712</v>
      </c>
      <c r="D86" s="385">
        <v>23</v>
      </c>
      <c r="E86" s="386"/>
      <c r="F86" s="486">
        <v>22</v>
      </c>
      <c r="G86" s="487"/>
      <c r="H86" s="133">
        <v>1</v>
      </c>
      <c r="I86" s="278">
        <v>178</v>
      </c>
    </row>
    <row r="87" spans="1:9" ht="23.1" customHeight="1">
      <c r="A87" s="131">
        <v>82</v>
      </c>
      <c r="B87" s="277" t="s">
        <v>124</v>
      </c>
      <c r="C87" s="132" t="s">
        <v>767</v>
      </c>
      <c r="D87" s="385">
        <v>21</v>
      </c>
      <c r="E87" s="386"/>
      <c r="F87" s="486">
        <v>14</v>
      </c>
      <c r="G87" s="487"/>
      <c r="H87" s="133">
        <v>7</v>
      </c>
      <c r="I87" s="278">
        <v>178</v>
      </c>
    </row>
    <row r="88" spans="1:9" ht="32.1" customHeight="1">
      <c r="A88" s="131">
        <v>83</v>
      </c>
      <c r="B88" s="272" t="s">
        <v>31</v>
      </c>
      <c r="C88" s="132" t="s">
        <v>452</v>
      </c>
      <c r="D88" s="385">
        <v>22</v>
      </c>
      <c r="E88" s="386"/>
      <c r="F88" s="486">
        <v>18</v>
      </c>
      <c r="G88" s="487"/>
      <c r="H88" s="133">
        <v>4</v>
      </c>
      <c r="I88" s="282">
        <v>40</v>
      </c>
    </row>
    <row r="89" spans="1:9" ht="33" customHeight="1">
      <c r="A89" s="131">
        <v>84</v>
      </c>
      <c r="B89" s="272" t="s">
        <v>31</v>
      </c>
      <c r="C89" s="132" t="s">
        <v>453</v>
      </c>
      <c r="D89" s="385">
        <v>12</v>
      </c>
      <c r="E89" s="386"/>
      <c r="F89" s="486">
        <v>11</v>
      </c>
      <c r="G89" s="487"/>
      <c r="H89" s="133">
        <v>1</v>
      </c>
      <c r="I89" s="282">
        <v>40</v>
      </c>
    </row>
    <row r="90" spans="1:9" ht="32.1" customHeight="1">
      <c r="A90" s="131">
        <v>85</v>
      </c>
      <c r="B90" s="272" t="s">
        <v>31</v>
      </c>
      <c r="C90" s="132" t="s">
        <v>454</v>
      </c>
      <c r="D90" s="385">
        <v>12</v>
      </c>
      <c r="E90" s="386"/>
      <c r="F90" s="486">
        <v>8</v>
      </c>
      <c r="G90" s="487"/>
      <c r="H90" s="133">
        <v>4</v>
      </c>
      <c r="I90" s="282">
        <v>40</v>
      </c>
    </row>
    <row r="91" spans="1:9" ht="23.1" customHeight="1">
      <c r="A91" s="131">
        <v>86</v>
      </c>
      <c r="B91" s="272" t="s">
        <v>31</v>
      </c>
      <c r="C91" s="132" t="s">
        <v>634</v>
      </c>
      <c r="D91" s="385">
        <v>19</v>
      </c>
      <c r="E91" s="386"/>
      <c r="F91" s="486">
        <v>13</v>
      </c>
      <c r="G91" s="487"/>
      <c r="H91" s="133">
        <v>6</v>
      </c>
      <c r="I91" s="282">
        <v>40</v>
      </c>
    </row>
    <row r="92" spans="1:9" ht="32.1" customHeight="1">
      <c r="A92" s="131">
        <v>87</v>
      </c>
      <c r="B92" s="272" t="s">
        <v>31</v>
      </c>
      <c r="C92" s="132" t="s">
        <v>646</v>
      </c>
      <c r="D92" s="385">
        <v>22</v>
      </c>
      <c r="E92" s="386"/>
      <c r="F92" s="486">
        <v>14</v>
      </c>
      <c r="G92" s="487"/>
      <c r="H92" s="133">
        <v>8</v>
      </c>
      <c r="I92" s="282">
        <v>40</v>
      </c>
    </row>
    <row r="93" spans="1:9" ht="33" customHeight="1">
      <c r="A93" s="131">
        <v>88</v>
      </c>
      <c r="B93" s="272" t="s">
        <v>31</v>
      </c>
      <c r="C93" s="132" t="s">
        <v>659</v>
      </c>
      <c r="D93" s="385">
        <v>15</v>
      </c>
      <c r="E93" s="386"/>
      <c r="F93" s="486">
        <v>12</v>
      </c>
      <c r="G93" s="487"/>
      <c r="H93" s="133">
        <v>3</v>
      </c>
      <c r="I93" s="282">
        <v>40</v>
      </c>
    </row>
    <row r="94" spans="1:9" ht="32.1" customHeight="1">
      <c r="A94" s="131">
        <v>89</v>
      </c>
      <c r="B94" s="272" t="s">
        <v>31</v>
      </c>
      <c r="C94" s="132" t="s">
        <v>694</v>
      </c>
      <c r="D94" s="385">
        <v>24</v>
      </c>
      <c r="E94" s="386"/>
      <c r="F94" s="486">
        <v>17</v>
      </c>
      <c r="G94" s="487"/>
      <c r="H94" s="133">
        <v>7</v>
      </c>
      <c r="I94" s="282">
        <v>40</v>
      </c>
    </row>
    <row r="95" spans="1:9" ht="33" customHeight="1">
      <c r="A95" s="131">
        <v>90</v>
      </c>
      <c r="B95" s="272" t="s">
        <v>31</v>
      </c>
      <c r="C95" s="132" t="s">
        <v>684</v>
      </c>
      <c r="D95" s="385">
        <v>17</v>
      </c>
      <c r="E95" s="386"/>
      <c r="F95" s="486">
        <v>11</v>
      </c>
      <c r="G95" s="487"/>
      <c r="H95" s="133">
        <v>6</v>
      </c>
      <c r="I95" s="282">
        <v>40</v>
      </c>
    </row>
    <row r="96" spans="1:9" ht="23.1" customHeight="1">
      <c r="A96" s="131">
        <v>91</v>
      </c>
      <c r="B96" s="272" t="s">
        <v>31</v>
      </c>
      <c r="C96" s="132" t="s">
        <v>738</v>
      </c>
      <c r="D96" s="385">
        <v>17</v>
      </c>
      <c r="E96" s="386"/>
      <c r="F96" s="486">
        <v>9</v>
      </c>
      <c r="G96" s="487"/>
      <c r="H96" s="133">
        <v>8</v>
      </c>
      <c r="I96" s="282">
        <v>40</v>
      </c>
    </row>
    <row r="97" spans="1:9" ht="32.1" customHeight="1">
      <c r="A97" s="131">
        <v>92</v>
      </c>
      <c r="B97" s="277" t="s">
        <v>29</v>
      </c>
      <c r="C97" s="132" t="s">
        <v>426</v>
      </c>
      <c r="D97" s="385">
        <v>30</v>
      </c>
      <c r="E97" s="386"/>
      <c r="F97" s="486">
        <v>23</v>
      </c>
      <c r="G97" s="487"/>
      <c r="H97" s="133">
        <v>7</v>
      </c>
      <c r="I97" s="278">
        <v>150</v>
      </c>
    </row>
    <row r="98" spans="1:9" ht="32.1" customHeight="1">
      <c r="A98" s="131">
        <v>93</v>
      </c>
      <c r="B98" s="277" t="s">
        <v>29</v>
      </c>
      <c r="C98" s="132" t="s">
        <v>427</v>
      </c>
      <c r="D98" s="385">
        <v>23</v>
      </c>
      <c r="E98" s="386"/>
      <c r="F98" s="486">
        <v>21</v>
      </c>
      <c r="G98" s="487"/>
      <c r="H98" s="133">
        <v>2</v>
      </c>
      <c r="I98" s="278">
        <v>150</v>
      </c>
    </row>
    <row r="99" spans="1:9" ht="33" customHeight="1">
      <c r="A99" s="131">
        <v>94</v>
      </c>
      <c r="B99" s="277" t="s">
        <v>29</v>
      </c>
      <c r="C99" s="132" t="s">
        <v>696</v>
      </c>
      <c r="D99" s="385">
        <v>30</v>
      </c>
      <c r="E99" s="386"/>
      <c r="F99" s="486">
        <v>20</v>
      </c>
      <c r="G99" s="487"/>
      <c r="H99" s="133">
        <v>10</v>
      </c>
      <c r="I99" s="278">
        <v>150</v>
      </c>
    </row>
    <row r="100" spans="1:9" ht="31.7" customHeight="1">
      <c r="A100" s="131">
        <v>95</v>
      </c>
      <c r="B100" s="277" t="s">
        <v>29</v>
      </c>
      <c r="C100" s="132" t="s">
        <v>682</v>
      </c>
      <c r="D100" s="385">
        <v>16</v>
      </c>
      <c r="E100" s="386"/>
      <c r="F100" s="486">
        <v>7</v>
      </c>
      <c r="G100" s="487"/>
      <c r="H100" s="133">
        <v>9</v>
      </c>
      <c r="I100" s="278">
        <v>150</v>
      </c>
    </row>
    <row r="101" spans="1:9" ht="23.1" customHeight="1">
      <c r="A101" s="131">
        <v>96</v>
      </c>
      <c r="B101" s="279" t="s">
        <v>29</v>
      </c>
      <c r="C101" s="244" t="s">
        <v>721</v>
      </c>
      <c r="D101" s="385">
        <v>14</v>
      </c>
      <c r="E101" s="386"/>
      <c r="F101" s="486">
        <v>7</v>
      </c>
      <c r="G101" s="487"/>
      <c r="H101" s="245">
        <v>7</v>
      </c>
      <c r="I101" s="281">
        <v>150</v>
      </c>
    </row>
    <row r="102" spans="1:9" ht="32.1" customHeight="1">
      <c r="A102" s="131">
        <v>97</v>
      </c>
      <c r="B102" s="279" t="s">
        <v>799</v>
      </c>
      <c r="C102" s="280" t="s">
        <v>800</v>
      </c>
      <c r="D102" s="385">
        <v>16</v>
      </c>
      <c r="E102" s="386"/>
      <c r="F102" s="486">
        <v>12</v>
      </c>
      <c r="G102" s="487"/>
      <c r="H102" s="245">
        <v>4</v>
      </c>
      <c r="I102" s="281">
        <v>30</v>
      </c>
    </row>
    <row r="103" spans="1:9" ht="33" customHeight="1">
      <c r="A103" s="131">
        <v>98</v>
      </c>
      <c r="B103" s="277" t="s">
        <v>125</v>
      </c>
      <c r="C103" s="132" t="s">
        <v>405</v>
      </c>
      <c r="D103" s="385">
        <v>25</v>
      </c>
      <c r="E103" s="386"/>
      <c r="F103" s="486">
        <v>19</v>
      </c>
      <c r="G103" s="487"/>
      <c r="H103" s="133">
        <v>6</v>
      </c>
      <c r="I103" s="278">
        <v>15</v>
      </c>
    </row>
    <row r="104" spans="1:9" ht="32.1" customHeight="1">
      <c r="A104" s="131">
        <v>99</v>
      </c>
      <c r="B104" s="277" t="s">
        <v>125</v>
      </c>
      <c r="C104" s="132" t="s">
        <v>406</v>
      </c>
      <c r="D104" s="385">
        <v>34</v>
      </c>
      <c r="E104" s="386"/>
      <c r="F104" s="486">
        <v>26</v>
      </c>
      <c r="G104" s="487"/>
      <c r="H104" s="133">
        <v>8</v>
      </c>
      <c r="I104" s="278">
        <v>15</v>
      </c>
    </row>
    <row r="105" spans="1:9" ht="32.1" customHeight="1">
      <c r="A105" s="131">
        <v>100</v>
      </c>
      <c r="B105" s="277" t="s">
        <v>127</v>
      </c>
      <c r="C105" s="132" t="s">
        <v>399</v>
      </c>
      <c r="D105" s="385">
        <v>20</v>
      </c>
      <c r="E105" s="386"/>
      <c r="F105" s="486">
        <v>13</v>
      </c>
      <c r="G105" s="487"/>
      <c r="H105" s="133">
        <v>7</v>
      </c>
      <c r="I105" s="278">
        <v>30</v>
      </c>
    </row>
    <row r="106" spans="1:9" ht="33" customHeight="1">
      <c r="A106" s="131">
        <v>101</v>
      </c>
      <c r="B106" s="277" t="s">
        <v>127</v>
      </c>
      <c r="C106" s="132" t="s">
        <v>743</v>
      </c>
      <c r="D106" s="385">
        <v>27</v>
      </c>
      <c r="E106" s="386"/>
      <c r="F106" s="486">
        <v>24</v>
      </c>
      <c r="G106" s="487"/>
      <c r="H106" s="133">
        <v>3</v>
      </c>
      <c r="I106" s="282">
        <v>30</v>
      </c>
    </row>
    <row r="107" spans="1:9" ht="23.1" customHeight="1">
      <c r="A107" s="131">
        <v>102</v>
      </c>
      <c r="B107" s="277" t="s">
        <v>130</v>
      </c>
      <c r="C107" s="132" t="s">
        <v>383</v>
      </c>
      <c r="D107" s="385">
        <v>27</v>
      </c>
      <c r="E107" s="386"/>
      <c r="F107" s="486">
        <v>18</v>
      </c>
      <c r="G107" s="487"/>
      <c r="H107" s="133">
        <v>9</v>
      </c>
      <c r="I107" s="278">
        <v>15</v>
      </c>
    </row>
    <row r="108" spans="1:9" ht="32.1" customHeight="1">
      <c r="A108" s="131">
        <v>103</v>
      </c>
      <c r="B108" s="277" t="s">
        <v>130</v>
      </c>
      <c r="C108" s="132" t="s">
        <v>384</v>
      </c>
      <c r="D108" s="385">
        <v>17</v>
      </c>
      <c r="E108" s="386"/>
      <c r="F108" s="486">
        <v>10</v>
      </c>
      <c r="G108" s="487"/>
      <c r="H108" s="133">
        <v>7</v>
      </c>
      <c r="I108" s="278">
        <v>15</v>
      </c>
    </row>
    <row r="109" spans="1:9" ht="23.1" customHeight="1">
      <c r="A109" s="131">
        <v>104</v>
      </c>
      <c r="B109" s="277" t="s">
        <v>130</v>
      </c>
      <c r="C109" s="132" t="s">
        <v>636</v>
      </c>
      <c r="D109" s="385">
        <v>16</v>
      </c>
      <c r="E109" s="386"/>
      <c r="F109" s="486">
        <v>11</v>
      </c>
      <c r="G109" s="487"/>
      <c r="H109" s="133">
        <v>5</v>
      </c>
      <c r="I109" s="278">
        <v>15</v>
      </c>
    </row>
    <row r="110" spans="1:9" ht="23.1" customHeight="1">
      <c r="A110" s="131">
        <v>105</v>
      </c>
      <c r="B110" s="277" t="s">
        <v>130</v>
      </c>
      <c r="C110" s="132" t="s">
        <v>742</v>
      </c>
      <c r="D110" s="385">
        <v>20</v>
      </c>
      <c r="E110" s="386"/>
      <c r="F110" s="486">
        <v>13</v>
      </c>
      <c r="G110" s="487"/>
      <c r="H110" s="133">
        <v>7</v>
      </c>
      <c r="I110" s="278">
        <v>15</v>
      </c>
    </row>
    <row r="111" spans="1:9" ht="32.1" customHeight="1">
      <c r="A111" s="131">
        <v>106</v>
      </c>
      <c r="B111" s="277" t="s">
        <v>177</v>
      </c>
      <c r="C111" s="132" t="s">
        <v>420</v>
      </c>
      <c r="D111" s="385">
        <v>29</v>
      </c>
      <c r="E111" s="386"/>
      <c r="F111" s="486">
        <v>18</v>
      </c>
      <c r="G111" s="487"/>
      <c r="H111" s="133">
        <v>11</v>
      </c>
      <c r="I111" s="282">
        <v>120</v>
      </c>
    </row>
    <row r="112" spans="1:9" ht="33" customHeight="1">
      <c r="A112" s="131">
        <v>107</v>
      </c>
      <c r="B112" s="277" t="s">
        <v>177</v>
      </c>
      <c r="C112" s="132" t="s">
        <v>421</v>
      </c>
      <c r="D112" s="385">
        <v>30</v>
      </c>
      <c r="E112" s="386"/>
      <c r="F112" s="486">
        <v>22</v>
      </c>
      <c r="G112" s="487"/>
      <c r="H112" s="133">
        <v>8</v>
      </c>
      <c r="I112" s="282">
        <v>120</v>
      </c>
    </row>
    <row r="113" spans="1:9" ht="23.1" customHeight="1">
      <c r="A113" s="131">
        <v>108</v>
      </c>
      <c r="B113" s="277" t="s">
        <v>177</v>
      </c>
      <c r="C113" s="132" t="s">
        <v>648</v>
      </c>
      <c r="D113" s="385">
        <v>10</v>
      </c>
      <c r="E113" s="386"/>
      <c r="F113" s="486">
        <v>6</v>
      </c>
      <c r="G113" s="487"/>
      <c r="H113" s="133">
        <v>4</v>
      </c>
      <c r="I113" s="282">
        <v>120</v>
      </c>
    </row>
    <row r="114" spans="1:9" ht="32.1" customHeight="1">
      <c r="A114" s="131">
        <v>109</v>
      </c>
      <c r="B114" s="277" t="s">
        <v>177</v>
      </c>
      <c r="C114" s="132" t="s">
        <v>658</v>
      </c>
      <c r="D114" s="385">
        <v>15</v>
      </c>
      <c r="E114" s="386"/>
      <c r="F114" s="486">
        <v>6</v>
      </c>
      <c r="G114" s="487"/>
      <c r="H114" s="133">
        <v>9</v>
      </c>
      <c r="I114" s="282">
        <v>120</v>
      </c>
    </row>
    <row r="115" spans="1:9" ht="32.1" customHeight="1">
      <c r="A115" s="131">
        <v>110</v>
      </c>
      <c r="B115" s="277" t="s">
        <v>177</v>
      </c>
      <c r="C115" s="132" t="s">
        <v>656</v>
      </c>
      <c r="D115" s="385">
        <v>21</v>
      </c>
      <c r="E115" s="386"/>
      <c r="F115" s="486">
        <v>15</v>
      </c>
      <c r="G115" s="487"/>
      <c r="H115" s="133">
        <v>6</v>
      </c>
      <c r="I115" s="282">
        <v>120</v>
      </c>
    </row>
    <row r="116" spans="1:9" ht="23.1" customHeight="1">
      <c r="A116" s="131">
        <v>111</v>
      </c>
      <c r="B116" s="277" t="s">
        <v>177</v>
      </c>
      <c r="C116" s="132" t="s">
        <v>688</v>
      </c>
      <c r="D116" s="385">
        <v>9</v>
      </c>
      <c r="E116" s="386"/>
      <c r="F116" s="486">
        <v>7</v>
      </c>
      <c r="G116" s="487"/>
      <c r="H116" s="133">
        <v>2</v>
      </c>
      <c r="I116" s="282">
        <v>120</v>
      </c>
    </row>
    <row r="117" spans="1:9" ht="23.1" customHeight="1">
      <c r="A117" s="131">
        <v>112</v>
      </c>
      <c r="B117" s="277" t="s">
        <v>177</v>
      </c>
      <c r="C117" s="132" t="s">
        <v>690</v>
      </c>
      <c r="D117" s="385">
        <v>35</v>
      </c>
      <c r="E117" s="386"/>
      <c r="F117" s="486">
        <v>24</v>
      </c>
      <c r="G117" s="487"/>
      <c r="H117" s="133">
        <v>11</v>
      </c>
      <c r="I117" s="282">
        <v>120</v>
      </c>
    </row>
    <row r="118" spans="1:9" ht="33" customHeight="1">
      <c r="A118" s="131">
        <v>113</v>
      </c>
      <c r="B118" s="277" t="s">
        <v>177</v>
      </c>
      <c r="C118" s="132" t="s">
        <v>693</v>
      </c>
      <c r="D118" s="385">
        <v>37</v>
      </c>
      <c r="E118" s="386"/>
      <c r="F118" s="486">
        <v>26</v>
      </c>
      <c r="G118" s="487"/>
      <c r="H118" s="133">
        <v>11</v>
      </c>
      <c r="I118" s="282">
        <v>120</v>
      </c>
    </row>
    <row r="119" spans="1:9" ht="32.1" customHeight="1">
      <c r="A119" s="131">
        <v>114</v>
      </c>
      <c r="B119" s="277" t="s">
        <v>177</v>
      </c>
      <c r="C119" s="132" t="s">
        <v>716</v>
      </c>
      <c r="D119" s="385">
        <v>30</v>
      </c>
      <c r="E119" s="386"/>
      <c r="F119" s="486">
        <v>21</v>
      </c>
      <c r="G119" s="487"/>
      <c r="H119" s="133">
        <v>9</v>
      </c>
      <c r="I119" s="282">
        <v>120</v>
      </c>
    </row>
    <row r="120" spans="1:9" ht="33" customHeight="1">
      <c r="A120" s="131">
        <v>115</v>
      </c>
      <c r="B120" s="277" t="s">
        <v>180</v>
      </c>
      <c r="C120" s="132" t="s">
        <v>416</v>
      </c>
      <c r="D120" s="385">
        <v>31</v>
      </c>
      <c r="E120" s="386"/>
      <c r="F120" s="486">
        <v>23</v>
      </c>
      <c r="G120" s="487"/>
      <c r="H120" s="133">
        <v>8</v>
      </c>
      <c r="I120" s="282">
        <v>156</v>
      </c>
    </row>
    <row r="121" spans="1:9" ht="32.1" customHeight="1">
      <c r="A121" s="131">
        <v>116</v>
      </c>
      <c r="B121" s="277" t="s">
        <v>180</v>
      </c>
      <c r="C121" s="132" t="s">
        <v>417</v>
      </c>
      <c r="D121" s="385">
        <v>31</v>
      </c>
      <c r="E121" s="386"/>
      <c r="F121" s="486">
        <v>20</v>
      </c>
      <c r="G121" s="487"/>
      <c r="H121" s="133">
        <v>11</v>
      </c>
      <c r="I121" s="282">
        <v>156</v>
      </c>
    </row>
    <row r="122" spans="1:9" ht="23.1" customHeight="1">
      <c r="A122" s="131">
        <v>117</v>
      </c>
      <c r="B122" s="277" t="s">
        <v>180</v>
      </c>
      <c r="C122" s="132" t="s">
        <v>418</v>
      </c>
      <c r="D122" s="385">
        <v>17</v>
      </c>
      <c r="E122" s="386"/>
      <c r="F122" s="486">
        <v>13</v>
      </c>
      <c r="G122" s="487"/>
      <c r="H122" s="133">
        <v>4</v>
      </c>
      <c r="I122" s="282">
        <v>156</v>
      </c>
    </row>
    <row r="123" spans="1:9" ht="23.1" customHeight="1">
      <c r="A123" s="131">
        <v>118</v>
      </c>
      <c r="B123" s="277" t="s">
        <v>180</v>
      </c>
      <c r="C123" s="132" t="s">
        <v>633</v>
      </c>
      <c r="D123" s="385">
        <v>17</v>
      </c>
      <c r="E123" s="386"/>
      <c r="F123" s="486">
        <v>14</v>
      </c>
      <c r="G123" s="487"/>
      <c r="H123" s="133">
        <v>3</v>
      </c>
      <c r="I123" s="282">
        <v>156</v>
      </c>
    </row>
    <row r="124" spans="1:9" ht="32.1" customHeight="1">
      <c r="A124" s="131">
        <v>119</v>
      </c>
      <c r="B124" s="277" t="s">
        <v>180</v>
      </c>
      <c r="C124" s="132" t="s">
        <v>666</v>
      </c>
      <c r="D124" s="385">
        <v>33</v>
      </c>
      <c r="E124" s="386"/>
      <c r="F124" s="486">
        <v>24</v>
      </c>
      <c r="G124" s="487"/>
      <c r="H124" s="133">
        <v>9</v>
      </c>
      <c r="I124" s="282">
        <v>156</v>
      </c>
    </row>
    <row r="125" spans="1:9" ht="33" customHeight="1">
      <c r="A125" s="131">
        <v>120</v>
      </c>
      <c r="B125" s="277" t="s">
        <v>180</v>
      </c>
      <c r="C125" s="132" t="s">
        <v>719</v>
      </c>
      <c r="D125" s="385">
        <v>27</v>
      </c>
      <c r="E125" s="386"/>
      <c r="F125" s="486">
        <v>18</v>
      </c>
      <c r="G125" s="487"/>
      <c r="H125" s="133">
        <v>9</v>
      </c>
      <c r="I125" s="282">
        <v>156</v>
      </c>
    </row>
    <row r="126" spans="1:9" ht="26.1" customHeight="1">
      <c r="A126" s="131">
        <v>121</v>
      </c>
      <c r="B126" s="277" t="s">
        <v>180</v>
      </c>
      <c r="C126" s="132" t="s">
        <v>749</v>
      </c>
      <c r="D126" s="385">
        <v>15</v>
      </c>
      <c r="E126" s="386"/>
      <c r="F126" s="486">
        <v>7</v>
      </c>
      <c r="G126" s="487"/>
      <c r="H126" s="133">
        <v>8</v>
      </c>
      <c r="I126" s="282">
        <v>156</v>
      </c>
    </row>
    <row r="127" spans="1:9" ht="33" customHeight="1">
      <c r="A127" s="131">
        <v>122</v>
      </c>
      <c r="B127" s="277" t="s">
        <v>180</v>
      </c>
      <c r="C127" s="132" t="s">
        <v>685</v>
      </c>
      <c r="D127" s="385">
        <v>19</v>
      </c>
      <c r="E127" s="386"/>
      <c r="F127" s="486">
        <v>12</v>
      </c>
      <c r="G127" s="487"/>
      <c r="H127" s="133">
        <v>7</v>
      </c>
      <c r="I127" s="282">
        <v>156</v>
      </c>
    </row>
    <row r="128" spans="1:9" ht="23.1" customHeight="1">
      <c r="A128" s="131">
        <v>123</v>
      </c>
      <c r="B128" s="277" t="s">
        <v>180</v>
      </c>
      <c r="C128" s="132" t="s">
        <v>735</v>
      </c>
      <c r="D128" s="385">
        <v>22</v>
      </c>
      <c r="E128" s="386"/>
      <c r="F128" s="486">
        <v>15</v>
      </c>
      <c r="G128" s="487"/>
      <c r="H128" s="133">
        <v>7</v>
      </c>
      <c r="I128" s="282">
        <v>156</v>
      </c>
    </row>
    <row r="129" spans="1:9" ht="32.1" customHeight="1">
      <c r="A129" s="131">
        <v>124</v>
      </c>
      <c r="B129" s="277" t="s">
        <v>180</v>
      </c>
      <c r="C129" s="132" t="s">
        <v>766</v>
      </c>
      <c r="D129" s="385">
        <v>17</v>
      </c>
      <c r="E129" s="386"/>
      <c r="F129" s="486">
        <v>15</v>
      </c>
      <c r="G129" s="487"/>
      <c r="H129" s="133">
        <v>2</v>
      </c>
      <c r="I129" s="282">
        <v>156</v>
      </c>
    </row>
    <row r="130" spans="1:9" ht="32.1" customHeight="1">
      <c r="A130" s="131">
        <v>125</v>
      </c>
      <c r="B130" s="279" t="s">
        <v>834</v>
      </c>
      <c r="C130" s="132" t="s">
        <v>714</v>
      </c>
      <c r="D130" s="385">
        <v>14</v>
      </c>
      <c r="E130" s="386"/>
      <c r="F130" s="486">
        <v>7</v>
      </c>
      <c r="G130" s="487"/>
      <c r="H130" s="133">
        <v>7</v>
      </c>
      <c r="I130" s="278">
        <v>32</v>
      </c>
    </row>
    <row r="131" spans="1:9" ht="23.1" customHeight="1">
      <c r="A131" s="131">
        <v>126</v>
      </c>
      <c r="B131" s="279" t="s">
        <v>869</v>
      </c>
      <c r="C131" s="132" t="s">
        <v>638</v>
      </c>
      <c r="D131" s="385">
        <v>26</v>
      </c>
      <c r="E131" s="386"/>
      <c r="F131" s="486">
        <v>13</v>
      </c>
      <c r="G131" s="487"/>
      <c r="H131" s="133">
        <v>13</v>
      </c>
      <c r="I131" s="278">
        <v>120</v>
      </c>
    </row>
    <row r="132" spans="1:9" ht="33" customHeight="1">
      <c r="A132" s="131">
        <v>127</v>
      </c>
      <c r="B132" s="279" t="s">
        <v>869</v>
      </c>
      <c r="C132" s="132" t="s">
        <v>671</v>
      </c>
      <c r="D132" s="385">
        <v>31</v>
      </c>
      <c r="E132" s="386"/>
      <c r="F132" s="486">
        <v>26</v>
      </c>
      <c r="G132" s="487"/>
      <c r="H132" s="133">
        <v>5</v>
      </c>
      <c r="I132" s="278">
        <v>120</v>
      </c>
    </row>
    <row r="133" spans="1:9" ht="23.1" customHeight="1">
      <c r="A133" s="131">
        <v>128</v>
      </c>
      <c r="B133" s="277" t="s">
        <v>26</v>
      </c>
      <c r="C133" s="283" t="s">
        <v>270</v>
      </c>
      <c r="D133" s="385">
        <v>29</v>
      </c>
      <c r="E133" s="386"/>
      <c r="F133" s="486">
        <v>18</v>
      </c>
      <c r="G133" s="487"/>
      <c r="H133" s="133">
        <v>11</v>
      </c>
      <c r="I133" s="282">
        <v>20</v>
      </c>
    </row>
    <row r="134" spans="1:9" ht="23.1" customHeight="1">
      <c r="A134" s="131">
        <v>129</v>
      </c>
      <c r="B134" s="277" t="s">
        <v>26</v>
      </c>
      <c r="C134" s="132" t="s">
        <v>681</v>
      </c>
      <c r="D134" s="385">
        <v>9</v>
      </c>
      <c r="E134" s="386"/>
      <c r="F134" s="486">
        <v>5</v>
      </c>
      <c r="G134" s="487"/>
      <c r="H134" s="133">
        <v>4</v>
      </c>
      <c r="I134" s="278">
        <v>20</v>
      </c>
    </row>
    <row r="135" spans="1:9" ht="23.1" customHeight="1">
      <c r="A135" s="131">
        <v>130</v>
      </c>
      <c r="B135" s="277" t="s">
        <v>26</v>
      </c>
      <c r="C135" s="132" t="s">
        <v>720</v>
      </c>
      <c r="D135" s="385">
        <v>19</v>
      </c>
      <c r="E135" s="386"/>
      <c r="F135" s="486">
        <v>9</v>
      </c>
      <c r="G135" s="487"/>
      <c r="H135" s="133">
        <v>10</v>
      </c>
      <c r="I135" s="278">
        <v>20</v>
      </c>
    </row>
    <row r="136" spans="1:9" ht="32.1" customHeight="1">
      <c r="A136" s="131">
        <v>131</v>
      </c>
      <c r="B136" s="277" t="s">
        <v>195</v>
      </c>
      <c r="C136" s="132" t="s">
        <v>412</v>
      </c>
      <c r="D136" s="385">
        <v>27</v>
      </c>
      <c r="E136" s="386"/>
      <c r="F136" s="486">
        <v>19</v>
      </c>
      <c r="G136" s="487"/>
      <c r="H136" s="133">
        <v>8</v>
      </c>
      <c r="I136" s="278">
        <v>80</v>
      </c>
    </row>
    <row r="137" spans="1:9" ht="32.1" customHeight="1">
      <c r="A137" s="131">
        <v>132</v>
      </c>
      <c r="B137" s="277" t="s">
        <v>195</v>
      </c>
      <c r="C137" s="132" t="s">
        <v>413</v>
      </c>
      <c r="D137" s="385">
        <v>33</v>
      </c>
      <c r="E137" s="386"/>
      <c r="F137" s="486">
        <v>24</v>
      </c>
      <c r="G137" s="487"/>
      <c r="H137" s="133">
        <v>9</v>
      </c>
      <c r="I137" s="278">
        <v>80</v>
      </c>
    </row>
    <row r="138" spans="1:9" ht="33" customHeight="1">
      <c r="A138" s="131">
        <v>133</v>
      </c>
      <c r="B138" s="277" t="s">
        <v>195</v>
      </c>
      <c r="C138" s="132" t="s">
        <v>414</v>
      </c>
      <c r="D138" s="385">
        <v>24</v>
      </c>
      <c r="E138" s="386"/>
      <c r="F138" s="486">
        <v>21</v>
      </c>
      <c r="G138" s="487"/>
      <c r="H138" s="133">
        <v>3</v>
      </c>
      <c r="I138" s="278">
        <v>80</v>
      </c>
    </row>
    <row r="139" spans="1:9" ht="32.1" customHeight="1">
      <c r="A139" s="131">
        <v>134</v>
      </c>
      <c r="B139" s="277" t="s">
        <v>195</v>
      </c>
      <c r="C139" s="132" t="s">
        <v>674</v>
      </c>
      <c r="D139" s="385">
        <v>24</v>
      </c>
      <c r="E139" s="386"/>
      <c r="F139" s="486">
        <v>13</v>
      </c>
      <c r="G139" s="487"/>
      <c r="H139" s="133">
        <v>11</v>
      </c>
      <c r="I139" s="278">
        <v>80</v>
      </c>
    </row>
    <row r="140" spans="1:9" ht="23.1" customHeight="1">
      <c r="A140" s="131">
        <v>135</v>
      </c>
      <c r="B140" s="277" t="s">
        <v>195</v>
      </c>
      <c r="C140" s="132" t="s">
        <v>695</v>
      </c>
      <c r="D140" s="385">
        <v>28</v>
      </c>
      <c r="E140" s="386"/>
      <c r="F140" s="486">
        <v>25</v>
      </c>
      <c r="G140" s="487"/>
      <c r="H140" s="133">
        <v>3</v>
      </c>
      <c r="I140" s="278">
        <v>80</v>
      </c>
    </row>
    <row r="141" spans="1:9" ht="23.1" customHeight="1">
      <c r="A141" s="131">
        <v>136</v>
      </c>
      <c r="B141" s="277" t="s">
        <v>126</v>
      </c>
      <c r="C141" s="132" t="s">
        <v>467</v>
      </c>
      <c r="D141" s="385">
        <v>20</v>
      </c>
      <c r="E141" s="386"/>
      <c r="F141" s="486">
        <v>16</v>
      </c>
      <c r="G141" s="487"/>
      <c r="H141" s="133">
        <v>4</v>
      </c>
      <c r="I141" s="282">
        <v>8</v>
      </c>
    </row>
    <row r="142" spans="1:9" ht="32.1" customHeight="1">
      <c r="A142" s="131">
        <v>137</v>
      </c>
      <c r="B142" s="277" t="s">
        <v>126</v>
      </c>
      <c r="C142" s="132" t="s">
        <v>468</v>
      </c>
      <c r="D142" s="385">
        <v>14</v>
      </c>
      <c r="E142" s="386"/>
      <c r="F142" s="486">
        <v>11</v>
      </c>
      <c r="G142" s="487"/>
      <c r="H142" s="133">
        <v>3</v>
      </c>
      <c r="I142" s="278">
        <v>8</v>
      </c>
    </row>
    <row r="143" spans="1:9" ht="23.1" customHeight="1">
      <c r="A143" s="131">
        <v>138</v>
      </c>
      <c r="B143" s="277" t="s">
        <v>126</v>
      </c>
      <c r="C143" s="132" t="s">
        <v>657</v>
      </c>
      <c r="D143" s="385">
        <v>20</v>
      </c>
      <c r="E143" s="386"/>
      <c r="F143" s="486">
        <v>13</v>
      </c>
      <c r="G143" s="487"/>
      <c r="H143" s="133">
        <v>7</v>
      </c>
      <c r="I143" s="278">
        <v>8</v>
      </c>
    </row>
    <row r="144" spans="1:9" ht="33" customHeight="1">
      <c r="A144" s="131">
        <v>139</v>
      </c>
      <c r="B144" s="277" t="s">
        <v>126</v>
      </c>
      <c r="C144" s="132" t="s">
        <v>713</v>
      </c>
      <c r="D144" s="385">
        <v>8</v>
      </c>
      <c r="E144" s="386"/>
      <c r="F144" s="486">
        <v>6</v>
      </c>
      <c r="G144" s="487"/>
      <c r="H144" s="133">
        <v>2</v>
      </c>
      <c r="I144" s="278">
        <v>8</v>
      </c>
    </row>
    <row r="145" spans="1:9" ht="32.1" customHeight="1">
      <c r="A145" s="131">
        <v>140</v>
      </c>
      <c r="B145" s="277" t="s">
        <v>154</v>
      </c>
      <c r="C145" s="283" t="s">
        <v>284</v>
      </c>
      <c r="D145" s="385">
        <v>19</v>
      </c>
      <c r="E145" s="386"/>
      <c r="F145" s="486">
        <v>11</v>
      </c>
      <c r="G145" s="487"/>
      <c r="H145" s="133">
        <v>8</v>
      </c>
      <c r="I145" s="278">
        <v>30</v>
      </c>
    </row>
    <row r="146" spans="1:9" ht="23.1" customHeight="1">
      <c r="A146" s="131">
        <v>141</v>
      </c>
      <c r="B146" s="277" t="s">
        <v>154</v>
      </c>
      <c r="C146" s="132" t="s">
        <v>686</v>
      </c>
      <c r="D146" s="385">
        <v>26</v>
      </c>
      <c r="E146" s="386"/>
      <c r="F146" s="486">
        <v>15</v>
      </c>
      <c r="G146" s="487"/>
      <c r="H146" s="133">
        <v>11</v>
      </c>
      <c r="I146" s="278">
        <v>30</v>
      </c>
    </row>
    <row r="147" spans="1:9" ht="23.1" customHeight="1">
      <c r="A147" s="131">
        <v>142</v>
      </c>
      <c r="B147" s="277" t="s">
        <v>122</v>
      </c>
      <c r="C147" s="132" t="s">
        <v>371</v>
      </c>
      <c r="D147" s="385">
        <v>11</v>
      </c>
      <c r="E147" s="386"/>
      <c r="F147" s="486">
        <v>4</v>
      </c>
      <c r="G147" s="487"/>
      <c r="H147" s="133">
        <v>7</v>
      </c>
      <c r="I147" s="278">
        <v>16</v>
      </c>
    </row>
    <row r="148" spans="1:9" ht="23.1" customHeight="1">
      <c r="A148" s="131">
        <v>143</v>
      </c>
      <c r="B148" s="277" t="s">
        <v>122</v>
      </c>
      <c r="C148" s="132" t="s">
        <v>372</v>
      </c>
      <c r="D148" s="385">
        <v>25</v>
      </c>
      <c r="E148" s="386"/>
      <c r="F148" s="486">
        <v>14</v>
      </c>
      <c r="G148" s="487"/>
      <c r="H148" s="133">
        <v>11</v>
      </c>
      <c r="I148" s="278">
        <v>16</v>
      </c>
    </row>
    <row r="149" spans="1:9" ht="33" customHeight="1">
      <c r="A149" s="131">
        <v>144</v>
      </c>
      <c r="B149" s="277" t="s">
        <v>122</v>
      </c>
      <c r="C149" s="132" t="s">
        <v>373</v>
      </c>
      <c r="D149" s="385">
        <v>41</v>
      </c>
      <c r="E149" s="386"/>
      <c r="F149" s="486">
        <v>28</v>
      </c>
      <c r="G149" s="487"/>
      <c r="H149" s="133">
        <v>13</v>
      </c>
      <c r="I149" s="278">
        <v>16</v>
      </c>
    </row>
    <row r="150" spans="1:9" ht="32.1" customHeight="1">
      <c r="A150" s="131">
        <v>145</v>
      </c>
      <c r="B150" s="277" t="s">
        <v>122</v>
      </c>
      <c r="C150" s="132" t="s">
        <v>639</v>
      </c>
      <c r="D150" s="385">
        <v>23</v>
      </c>
      <c r="E150" s="386"/>
      <c r="F150" s="486">
        <v>12</v>
      </c>
      <c r="G150" s="487"/>
      <c r="H150" s="133">
        <v>11</v>
      </c>
      <c r="I150" s="278">
        <v>16</v>
      </c>
    </row>
    <row r="151" spans="1:9" ht="32.25" customHeight="1">
      <c r="A151" s="131">
        <v>146</v>
      </c>
      <c r="B151" s="277" t="s">
        <v>122</v>
      </c>
      <c r="C151" s="132" t="s">
        <v>649</v>
      </c>
      <c r="D151" s="385">
        <v>27</v>
      </c>
      <c r="E151" s="386"/>
      <c r="F151" s="486">
        <v>14</v>
      </c>
      <c r="G151" s="487"/>
      <c r="H151" s="133">
        <v>13</v>
      </c>
      <c r="I151" s="278">
        <v>16</v>
      </c>
    </row>
    <row r="152" spans="1:9" ht="23.1" customHeight="1">
      <c r="A152" s="131">
        <v>147</v>
      </c>
      <c r="B152" s="277" t="s">
        <v>122</v>
      </c>
      <c r="C152" s="132" t="s">
        <v>647</v>
      </c>
      <c r="D152" s="385">
        <v>19</v>
      </c>
      <c r="E152" s="386"/>
      <c r="F152" s="486">
        <v>8</v>
      </c>
      <c r="G152" s="487"/>
      <c r="H152" s="133">
        <v>11</v>
      </c>
      <c r="I152" s="278">
        <v>16</v>
      </c>
    </row>
    <row r="153" spans="1:9" ht="32.1" customHeight="1">
      <c r="A153" s="131">
        <v>148</v>
      </c>
      <c r="B153" s="277" t="s">
        <v>122</v>
      </c>
      <c r="C153" s="132" t="s">
        <v>679</v>
      </c>
      <c r="D153" s="385">
        <v>13</v>
      </c>
      <c r="E153" s="386"/>
      <c r="F153" s="486">
        <v>6</v>
      </c>
      <c r="G153" s="487"/>
      <c r="H153" s="133">
        <v>7</v>
      </c>
      <c r="I153" s="278">
        <v>16</v>
      </c>
    </row>
    <row r="154" spans="1:9" ht="23.1" customHeight="1">
      <c r="A154" s="131">
        <v>149</v>
      </c>
      <c r="B154" s="277" t="s">
        <v>122</v>
      </c>
      <c r="C154" s="132" t="s">
        <v>677</v>
      </c>
      <c r="D154" s="385">
        <v>31</v>
      </c>
      <c r="E154" s="386"/>
      <c r="F154" s="486">
        <v>28</v>
      </c>
      <c r="G154" s="487"/>
      <c r="H154" s="133">
        <v>3</v>
      </c>
      <c r="I154" s="278">
        <v>16</v>
      </c>
    </row>
    <row r="155" spans="1:9" ht="23.1" customHeight="1">
      <c r="A155" s="131">
        <v>150</v>
      </c>
      <c r="B155" s="277" t="s">
        <v>122</v>
      </c>
      <c r="C155" s="132" t="s">
        <v>691</v>
      </c>
      <c r="D155" s="385">
        <v>8</v>
      </c>
      <c r="E155" s="386"/>
      <c r="F155" s="486">
        <v>1</v>
      </c>
      <c r="G155" s="487"/>
      <c r="H155" s="133">
        <v>7</v>
      </c>
      <c r="I155" s="278">
        <v>16</v>
      </c>
    </row>
    <row r="156" spans="1:9" ht="33" customHeight="1">
      <c r="A156" s="131">
        <v>151</v>
      </c>
      <c r="B156" s="277" t="s">
        <v>122</v>
      </c>
      <c r="C156" s="132" t="s">
        <v>699</v>
      </c>
      <c r="D156" s="385">
        <v>18</v>
      </c>
      <c r="E156" s="386"/>
      <c r="F156" s="486">
        <v>11</v>
      </c>
      <c r="G156" s="487"/>
      <c r="H156" s="133">
        <v>7</v>
      </c>
      <c r="I156" s="278">
        <v>16</v>
      </c>
    </row>
    <row r="157" spans="1:9" ht="32.1" customHeight="1">
      <c r="A157" s="131">
        <v>152</v>
      </c>
      <c r="B157" s="277" t="s">
        <v>122</v>
      </c>
      <c r="C157" s="132" t="s">
        <v>641</v>
      </c>
      <c r="D157" s="385">
        <v>17</v>
      </c>
      <c r="E157" s="386"/>
      <c r="F157" s="486">
        <v>7</v>
      </c>
      <c r="G157" s="487"/>
      <c r="H157" s="133">
        <v>10</v>
      </c>
      <c r="I157" s="278">
        <v>16</v>
      </c>
    </row>
    <row r="158" spans="1:9" ht="32.1" customHeight="1">
      <c r="A158" s="131">
        <v>153</v>
      </c>
      <c r="B158" s="277" t="s">
        <v>122</v>
      </c>
      <c r="C158" s="132" t="s">
        <v>668</v>
      </c>
      <c r="D158" s="385">
        <v>17</v>
      </c>
      <c r="E158" s="386"/>
      <c r="F158" s="486">
        <v>10</v>
      </c>
      <c r="G158" s="487"/>
      <c r="H158" s="133">
        <v>7</v>
      </c>
      <c r="I158" s="278">
        <v>16</v>
      </c>
    </row>
    <row r="159" spans="1:9" ht="23.1" customHeight="1">
      <c r="A159" s="131">
        <v>154</v>
      </c>
      <c r="B159" s="277" t="s">
        <v>122</v>
      </c>
      <c r="C159" s="132" t="s">
        <v>374</v>
      </c>
      <c r="D159" s="385">
        <v>28</v>
      </c>
      <c r="E159" s="386"/>
      <c r="F159" s="486">
        <v>18</v>
      </c>
      <c r="G159" s="487"/>
      <c r="H159" s="133">
        <v>10</v>
      </c>
      <c r="I159" s="278">
        <v>16</v>
      </c>
    </row>
    <row r="160" spans="1:9" ht="33" customHeight="1">
      <c r="A160" s="131">
        <v>155</v>
      </c>
      <c r="B160" s="277" t="s">
        <v>122</v>
      </c>
      <c r="C160" s="132" t="s">
        <v>724</v>
      </c>
      <c r="D160" s="385">
        <v>25</v>
      </c>
      <c r="E160" s="386"/>
      <c r="F160" s="486">
        <v>14</v>
      </c>
      <c r="G160" s="487"/>
      <c r="H160" s="133">
        <v>11</v>
      </c>
      <c r="I160" s="278">
        <v>16</v>
      </c>
    </row>
    <row r="161" spans="1:9" ht="32.1" customHeight="1">
      <c r="A161" s="131">
        <v>156</v>
      </c>
      <c r="B161" s="277" t="s">
        <v>122</v>
      </c>
      <c r="C161" s="132" t="s">
        <v>680</v>
      </c>
      <c r="D161" s="385">
        <v>8</v>
      </c>
      <c r="E161" s="386"/>
      <c r="F161" s="486">
        <v>5</v>
      </c>
      <c r="G161" s="487"/>
      <c r="H161" s="133">
        <v>3</v>
      </c>
      <c r="I161" s="278">
        <v>16</v>
      </c>
    </row>
    <row r="162" spans="1:9" ht="23.1" customHeight="1">
      <c r="A162" s="131">
        <v>157</v>
      </c>
      <c r="B162" s="277" t="s">
        <v>122</v>
      </c>
      <c r="C162" s="132" t="s">
        <v>717</v>
      </c>
      <c r="D162" s="385">
        <v>22</v>
      </c>
      <c r="E162" s="386"/>
      <c r="F162" s="486">
        <v>14</v>
      </c>
      <c r="G162" s="487"/>
      <c r="H162" s="133">
        <v>8</v>
      </c>
      <c r="I162" s="278">
        <v>16</v>
      </c>
    </row>
    <row r="163" spans="1:9" ht="23.1" customHeight="1">
      <c r="A163" s="131">
        <v>158</v>
      </c>
      <c r="B163" s="277" t="s">
        <v>122</v>
      </c>
      <c r="C163" s="132" t="s">
        <v>673</v>
      </c>
      <c r="D163" s="385">
        <v>29</v>
      </c>
      <c r="E163" s="386"/>
      <c r="F163" s="486">
        <v>20</v>
      </c>
      <c r="G163" s="487"/>
      <c r="H163" s="133">
        <v>9</v>
      </c>
      <c r="I163" s="278">
        <v>16</v>
      </c>
    </row>
    <row r="164" spans="1:9" ht="32.1" customHeight="1">
      <c r="A164" s="131">
        <v>159</v>
      </c>
      <c r="B164" s="277" t="s">
        <v>122</v>
      </c>
      <c r="C164" s="132" t="s">
        <v>708</v>
      </c>
      <c r="D164" s="385">
        <v>23</v>
      </c>
      <c r="E164" s="386"/>
      <c r="F164" s="486">
        <v>8</v>
      </c>
      <c r="G164" s="487"/>
      <c r="H164" s="133">
        <v>15</v>
      </c>
      <c r="I164" s="278">
        <v>16</v>
      </c>
    </row>
    <row r="165" spans="1:9" ht="33" customHeight="1">
      <c r="A165" s="131">
        <v>160</v>
      </c>
      <c r="B165" s="277" t="s">
        <v>122</v>
      </c>
      <c r="C165" s="132" t="s">
        <v>728</v>
      </c>
      <c r="D165" s="385">
        <v>24</v>
      </c>
      <c r="E165" s="386"/>
      <c r="F165" s="486">
        <v>8</v>
      </c>
      <c r="G165" s="487"/>
      <c r="H165" s="133">
        <v>16</v>
      </c>
      <c r="I165" s="278">
        <v>16</v>
      </c>
    </row>
    <row r="166" spans="1:9" ht="32.1" customHeight="1">
      <c r="A166" s="131">
        <v>161</v>
      </c>
      <c r="B166" s="277" t="s">
        <v>122</v>
      </c>
      <c r="C166" s="132" t="s">
        <v>747</v>
      </c>
      <c r="D166" s="385">
        <v>20</v>
      </c>
      <c r="E166" s="386"/>
      <c r="F166" s="486">
        <v>4</v>
      </c>
      <c r="G166" s="487"/>
      <c r="H166" s="133">
        <v>16</v>
      </c>
      <c r="I166" s="278">
        <v>16</v>
      </c>
    </row>
    <row r="167" spans="1:9" ht="23.1" customHeight="1">
      <c r="A167" s="131">
        <v>162</v>
      </c>
      <c r="B167" s="277" t="s">
        <v>122</v>
      </c>
      <c r="C167" s="132" t="s">
        <v>757</v>
      </c>
      <c r="D167" s="385">
        <v>24</v>
      </c>
      <c r="E167" s="386"/>
      <c r="F167" s="486">
        <v>4</v>
      </c>
      <c r="G167" s="487"/>
      <c r="H167" s="133">
        <v>20</v>
      </c>
      <c r="I167" s="282">
        <v>16</v>
      </c>
    </row>
    <row r="168" spans="1:9" ht="32.1" customHeight="1">
      <c r="A168" s="131">
        <v>163</v>
      </c>
      <c r="B168" s="277" t="s">
        <v>123</v>
      </c>
      <c r="C168" s="132" t="s">
        <v>463</v>
      </c>
      <c r="D168" s="385">
        <v>26</v>
      </c>
      <c r="E168" s="386"/>
      <c r="F168" s="486">
        <v>16</v>
      </c>
      <c r="G168" s="487"/>
      <c r="H168" s="133">
        <v>10</v>
      </c>
      <c r="I168" s="282">
        <v>6</v>
      </c>
    </row>
    <row r="169" spans="1:9" ht="33" customHeight="1">
      <c r="A169" s="131">
        <v>164</v>
      </c>
      <c r="B169" s="277" t="s">
        <v>123</v>
      </c>
      <c r="C169" s="132" t="s">
        <v>464</v>
      </c>
      <c r="D169" s="385">
        <v>20</v>
      </c>
      <c r="E169" s="386"/>
      <c r="F169" s="486">
        <v>14</v>
      </c>
      <c r="G169" s="487"/>
      <c r="H169" s="133">
        <v>6</v>
      </c>
      <c r="I169" s="282">
        <v>6</v>
      </c>
    </row>
    <row r="170" spans="1:9" ht="23.1" customHeight="1">
      <c r="A170" s="131">
        <v>165</v>
      </c>
      <c r="B170" s="277" t="s">
        <v>123</v>
      </c>
      <c r="C170" s="132" t="s">
        <v>465</v>
      </c>
      <c r="D170" s="385">
        <v>21</v>
      </c>
      <c r="E170" s="386"/>
      <c r="F170" s="486">
        <v>13</v>
      </c>
      <c r="G170" s="487"/>
      <c r="H170" s="133">
        <v>8</v>
      </c>
      <c r="I170" s="282">
        <v>6</v>
      </c>
    </row>
    <row r="171" spans="1:9" ht="23.1" customHeight="1">
      <c r="A171" s="131">
        <v>166</v>
      </c>
      <c r="B171" s="277" t="s">
        <v>123</v>
      </c>
      <c r="C171" s="132" t="s">
        <v>727</v>
      </c>
      <c r="D171" s="385">
        <v>26</v>
      </c>
      <c r="E171" s="386"/>
      <c r="F171" s="486">
        <v>16</v>
      </c>
      <c r="G171" s="487"/>
      <c r="H171" s="133">
        <v>10</v>
      </c>
      <c r="I171" s="282">
        <v>6</v>
      </c>
    </row>
    <row r="172" spans="1:9" ht="23.1" customHeight="1">
      <c r="A172" s="131">
        <v>167</v>
      </c>
      <c r="B172" s="277" t="s">
        <v>123</v>
      </c>
      <c r="C172" s="132" t="s">
        <v>711</v>
      </c>
      <c r="D172" s="385">
        <v>28</v>
      </c>
      <c r="E172" s="386"/>
      <c r="F172" s="486">
        <v>20</v>
      </c>
      <c r="G172" s="487"/>
      <c r="H172" s="133">
        <v>8</v>
      </c>
      <c r="I172" s="278">
        <v>6</v>
      </c>
    </row>
    <row r="173" spans="1:9" ht="32.1" customHeight="1">
      <c r="A173" s="131">
        <v>168</v>
      </c>
      <c r="B173" s="277" t="s">
        <v>27</v>
      </c>
      <c r="C173" s="283" t="s">
        <v>268</v>
      </c>
      <c r="D173" s="385">
        <v>18</v>
      </c>
      <c r="E173" s="386"/>
      <c r="F173" s="486">
        <v>15</v>
      </c>
      <c r="G173" s="487"/>
      <c r="H173" s="133">
        <v>3</v>
      </c>
      <c r="I173" s="278">
        <v>9</v>
      </c>
    </row>
    <row r="174" spans="1:9" ht="33" customHeight="1">
      <c r="A174" s="131">
        <v>169</v>
      </c>
      <c r="B174" s="277" t="s">
        <v>27</v>
      </c>
      <c r="C174" s="132" t="s">
        <v>702</v>
      </c>
      <c r="D174" s="385">
        <v>7</v>
      </c>
      <c r="E174" s="386"/>
      <c r="F174" s="486">
        <v>6</v>
      </c>
      <c r="G174" s="487"/>
      <c r="H174" s="133">
        <v>1</v>
      </c>
      <c r="I174" s="278">
        <v>9</v>
      </c>
    </row>
    <row r="175" spans="1:9" ht="23.1" customHeight="1">
      <c r="A175" s="131">
        <v>170</v>
      </c>
      <c r="B175" s="277" t="s">
        <v>193</v>
      </c>
      <c r="C175" s="283" t="s">
        <v>259</v>
      </c>
      <c r="D175" s="385">
        <v>33</v>
      </c>
      <c r="E175" s="386"/>
      <c r="F175" s="486">
        <v>28</v>
      </c>
      <c r="G175" s="487"/>
      <c r="H175" s="133">
        <v>5</v>
      </c>
      <c r="I175" s="282">
        <v>146</v>
      </c>
    </row>
    <row r="176" spans="1:9" ht="32.1" customHeight="1">
      <c r="A176" s="131">
        <v>171</v>
      </c>
      <c r="B176" s="277" t="s">
        <v>193</v>
      </c>
      <c r="C176" s="132" t="s">
        <v>629</v>
      </c>
      <c r="D176" s="385">
        <v>21</v>
      </c>
      <c r="E176" s="386"/>
      <c r="F176" s="486">
        <v>15</v>
      </c>
      <c r="G176" s="487"/>
      <c r="H176" s="133">
        <v>6</v>
      </c>
      <c r="I176" s="282">
        <v>146</v>
      </c>
    </row>
    <row r="177" spans="1:9" ht="32.25" customHeight="1">
      <c r="A177" s="131">
        <v>172</v>
      </c>
      <c r="B177" s="277" t="s">
        <v>193</v>
      </c>
      <c r="C177" s="132" t="s">
        <v>409</v>
      </c>
      <c r="D177" s="385">
        <v>27</v>
      </c>
      <c r="E177" s="386"/>
      <c r="F177" s="486">
        <v>22</v>
      </c>
      <c r="G177" s="487"/>
      <c r="H177" s="133">
        <v>5</v>
      </c>
      <c r="I177" s="282">
        <v>146</v>
      </c>
    </row>
    <row r="178" spans="1:9" ht="31.5" customHeight="1">
      <c r="A178" s="131">
        <v>173</v>
      </c>
      <c r="B178" s="277" t="s">
        <v>193</v>
      </c>
      <c r="C178" s="132" t="s">
        <v>410</v>
      </c>
      <c r="D178" s="385">
        <v>38</v>
      </c>
      <c r="E178" s="386"/>
      <c r="F178" s="486">
        <v>17</v>
      </c>
      <c r="G178" s="487"/>
      <c r="H178" s="133">
        <v>21</v>
      </c>
      <c r="I178" s="282">
        <v>146</v>
      </c>
    </row>
    <row r="179" spans="1:9" ht="23.1" customHeight="1">
      <c r="A179" s="131">
        <v>174</v>
      </c>
      <c r="B179" s="277" t="s">
        <v>193</v>
      </c>
      <c r="C179" s="132" t="s">
        <v>655</v>
      </c>
      <c r="D179" s="385">
        <v>32</v>
      </c>
      <c r="E179" s="386"/>
      <c r="F179" s="486">
        <v>28</v>
      </c>
      <c r="G179" s="487"/>
      <c r="H179" s="133">
        <v>4</v>
      </c>
      <c r="I179" s="282">
        <v>146</v>
      </c>
    </row>
    <row r="180" spans="1:9" ht="33" customHeight="1">
      <c r="A180" s="131">
        <v>175</v>
      </c>
      <c r="B180" s="277" t="s">
        <v>193</v>
      </c>
      <c r="C180" s="132" t="s">
        <v>715</v>
      </c>
      <c r="D180" s="385">
        <v>31</v>
      </c>
      <c r="E180" s="386"/>
      <c r="F180" s="486">
        <v>24</v>
      </c>
      <c r="G180" s="487"/>
      <c r="H180" s="133">
        <v>7</v>
      </c>
      <c r="I180" s="282">
        <v>146</v>
      </c>
    </row>
    <row r="181" spans="1:9" ht="23.1" customHeight="1">
      <c r="A181" s="131">
        <v>176</v>
      </c>
      <c r="B181" s="277" t="s">
        <v>193</v>
      </c>
      <c r="C181" s="132" t="s">
        <v>740</v>
      </c>
      <c r="D181" s="385">
        <v>30</v>
      </c>
      <c r="E181" s="386"/>
      <c r="F181" s="486">
        <v>15</v>
      </c>
      <c r="G181" s="487"/>
      <c r="H181" s="133">
        <v>15</v>
      </c>
      <c r="I181" s="282">
        <v>146</v>
      </c>
    </row>
    <row r="182" spans="1:9" ht="23.1" customHeight="1">
      <c r="A182" s="131">
        <v>177</v>
      </c>
      <c r="B182" s="277" t="s">
        <v>193</v>
      </c>
      <c r="C182" s="132" t="s">
        <v>704</v>
      </c>
      <c r="D182" s="385">
        <v>29</v>
      </c>
      <c r="E182" s="386"/>
      <c r="F182" s="486">
        <v>16</v>
      </c>
      <c r="G182" s="487"/>
      <c r="H182" s="133">
        <v>13</v>
      </c>
      <c r="I182" s="282">
        <v>146</v>
      </c>
    </row>
    <row r="183" spans="1:9" ht="32.1" customHeight="1">
      <c r="A183" s="131">
        <v>178</v>
      </c>
      <c r="B183" s="277" t="s">
        <v>193</v>
      </c>
      <c r="C183" s="132" t="s">
        <v>707</v>
      </c>
      <c r="D183" s="385">
        <v>20</v>
      </c>
      <c r="E183" s="386"/>
      <c r="F183" s="486">
        <v>12</v>
      </c>
      <c r="G183" s="487"/>
      <c r="H183" s="133">
        <v>8</v>
      </c>
      <c r="I183" s="282">
        <v>146</v>
      </c>
    </row>
    <row r="184" spans="1:9" ht="23.1" customHeight="1">
      <c r="A184" s="131">
        <v>179</v>
      </c>
      <c r="B184" s="277" t="s">
        <v>193</v>
      </c>
      <c r="C184" s="132" t="s">
        <v>741</v>
      </c>
      <c r="D184" s="385">
        <v>27</v>
      </c>
      <c r="E184" s="386"/>
      <c r="F184" s="486">
        <v>15</v>
      </c>
      <c r="G184" s="487"/>
      <c r="H184" s="133">
        <v>12</v>
      </c>
      <c r="I184" s="278">
        <v>146</v>
      </c>
    </row>
    <row r="185" spans="1:9" ht="32.1" customHeight="1">
      <c r="A185" s="131">
        <v>180</v>
      </c>
      <c r="B185" s="279" t="s">
        <v>118</v>
      </c>
      <c r="C185" s="132" t="s">
        <v>665</v>
      </c>
      <c r="D185" s="385">
        <v>27</v>
      </c>
      <c r="E185" s="386"/>
      <c r="F185" s="486">
        <v>15</v>
      </c>
      <c r="G185" s="487"/>
      <c r="H185" s="133">
        <v>12</v>
      </c>
      <c r="I185" s="278">
        <v>50</v>
      </c>
    </row>
    <row r="186" spans="1:9" ht="33" customHeight="1">
      <c r="A186" s="131">
        <v>181</v>
      </c>
      <c r="B186" s="279" t="s">
        <v>952</v>
      </c>
      <c r="C186" s="132" t="s">
        <v>692</v>
      </c>
      <c r="D186" s="385">
        <v>24</v>
      </c>
      <c r="E186" s="386"/>
      <c r="F186" s="486">
        <v>13</v>
      </c>
      <c r="G186" s="487"/>
      <c r="H186" s="133">
        <v>11</v>
      </c>
      <c r="I186" s="278">
        <v>50</v>
      </c>
    </row>
    <row r="187" spans="1:9" ht="23.1" customHeight="1">
      <c r="A187" s="131">
        <v>182</v>
      </c>
      <c r="B187" s="279" t="s">
        <v>194</v>
      </c>
      <c r="C187" s="283" t="s">
        <v>232</v>
      </c>
      <c r="D187" s="385">
        <v>29</v>
      </c>
      <c r="E187" s="386"/>
      <c r="F187" s="486">
        <v>21</v>
      </c>
      <c r="G187" s="487"/>
      <c r="H187" s="133">
        <v>8</v>
      </c>
      <c r="I187" s="278">
        <v>124</v>
      </c>
    </row>
    <row r="188" spans="1:9" ht="23.1" customHeight="1">
      <c r="A188" s="131">
        <v>183</v>
      </c>
      <c r="B188" s="277" t="s">
        <v>254</v>
      </c>
      <c r="C188" s="132" t="s">
        <v>458</v>
      </c>
      <c r="D188" s="385">
        <v>19</v>
      </c>
      <c r="E188" s="386"/>
      <c r="F188" s="486">
        <v>6</v>
      </c>
      <c r="G188" s="487"/>
      <c r="H188" s="133">
        <v>13</v>
      </c>
      <c r="I188" s="278">
        <v>4</v>
      </c>
    </row>
    <row r="189" spans="1:9" ht="23.1" customHeight="1">
      <c r="A189" s="131">
        <v>184</v>
      </c>
      <c r="B189" s="277" t="s">
        <v>196</v>
      </c>
      <c r="C189" s="283" t="s">
        <v>282</v>
      </c>
      <c r="D189" s="385">
        <v>146</v>
      </c>
      <c r="E189" s="386"/>
      <c r="F189" s="486">
        <v>79</v>
      </c>
      <c r="G189" s="487"/>
      <c r="H189" s="133">
        <v>67</v>
      </c>
      <c r="I189" s="278">
        <v>2</v>
      </c>
    </row>
    <row r="190" spans="1:9" ht="32.1" customHeight="1">
      <c r="A190" s="131">
        <v>185</v>
      </c>
      <c r="B190" s="277" t="s">
        <v>953</v>
      </c>
      <c r="C190" s="132" t="s">
        <v>430</v>
      </c>
      <c r="D190" s="385">
        <v>183</v>
      </c>
      <c r="E190" s="386"/>
      <c r="F190" s="486">
        <v>139</v>
      </c>
      <c r="G190" s="487"/>
      <c r="H190" s="133">
        <v>44</v>
      </c>
      <c r="I190" s="278">
        <v>2</v>
      </c>
    </row>
    <row r="191" spans="1:9" ht="32.1" customHeight="1">
      <c r="A191" s="131">
        <v>186</v>
      </c>
      <c r="B191" s="277" t="s">
        <v>954</v>
      </c>
      <c r="C191" s="132" t="s">
        <v>431</v>
      </c>
      <c r="D191" s="385">
        <v>108</v>
      </c>
      <c r="E191" s="386"/>
      <c r="F191" s="486">
        <v>75</v>
      </c>
      <c r="G191" s="487"/>
      <c r="H191" s="133">
        <v>33</v>
      </c>
      <c r="I191" s="278">
        <v>2</v>
      </c>
    </row>
    <row r="192" spans="1:9" ht="33" customHeight="1">
      <c r="A192" s="131">
        <v>187</v>
      </c>
      <c r="B192" s="277" t="s">
        <v>955</v>
      </c>
      <c r="C192" s="132" t="s">
        <v>432</v>
      </c>
      <c r="D192" s="385">
        <v>13</v>
      </c>
      <c r="E192" s="386"/>
      <c r="F192" s="486">
        <v>13</v>
      </c>
      <c r="G192" s="487"/>
      <c r="H192" s="284">
        <v>0</v>
      </c>
      <c r="I192" s="278">
        <v>2</v>
      </c>
    </row>
    <row r="193" spans="1:10" ht="23.1" customHeight="1">
      <c r="A193" s="131">
        <v>188</v>
      </c>
      <c r="B193" s="277" t="s">
        <v>956</v>
      </c>
      <c r="C193" s="132" t="s">
        <v>631</v>
      </c>
      <c r="D193" s="385">
        <v>469</v>
      </c>
      <c r="E193" s="386"/>
      <c r="F193" s="486">
        <v>339</v>
      </c>
      <c r="G193" s="487"/>
      <c r="H193" s="133">
        <v>130</v>
      </c>
      <c r="I193" s="278">
        <v>2</v>
      </c>
    </row>
    <row r="194" spans="1:10" ht="23.1" customHeight="1">
      <c r="A194" s="131">
        <v>189</v>
      </c>
      <c r="B194" s="277" t="s">
        <v>957</v>
      </c>
      <c r="C194" s="132" t="s">
        <v>722</v>
      </c>
      <c r="D194" s="385">
        <v>87</v>
      </c>
      <c r="E194" s="386"/>
      <c r="F194" s="486">
        <v>63</v>
      </c>
      <c r="G194" s="487"/>
      <c r="H194" s="133">
        <v>24</v>
      </c>
      <c r="I194" s="278">
        <v>2</v>
      </c>
    </row>
    <row r="195" spans="1:10" ht="23.1" customHeight="1">
      <c r="A195" s="131">
        <v>190</v>
      </c>
      <c r="B195" s="277" t="s">
        <v>958</v>
      </c>
      <c r="C195" s="132" t="s">
        <v>744</v>
      </c>
      <c r="D195" s="385">
        <v>10</v>
      </c>
      <c r="E195" s="386"/>
      <c r="F195" s="486">
        <v>9</v>
      </c>
      <c r="G195" s="487"/>
      <c r="H195" s="133">
        <v>1</v>
      </c>
      <c r="I195" s="278">
        <v>2</v>
      </c>
    </row>
    <row r="196" spans="1:10" ht="32.1" customHeight="1">
      <c r="A196" s="131">
        <v>191</v>
      </c>
      <c r="B196" s="277" t="s">
        <v>959</v>
      </c>
      <c r="C196" s="132" t="s">
        <v>763</v>
      </c>
      <c r="D196" s="385">
        <v>21</v>
      </c>
      <c r="E196" s="386"/>
      <c r="F196" s="486">
        <v>15</v>
      </c>
      <c r="G196" s="487"/>
      <c r="H196" s="133">
        <v>6</v>
      </c>
      <c r="I196" s="278">
        <v>2</v>
      </c>
    </row>
    <row r="197" spans="1:10" ht="32.1" customHeight="1">
      <c r="A197" s="131">
        <v>192</v>
      </c>
      <c r="B197" s="277" t="s">
        <v>197</v>
      </c>
      <c r="C197" s="132" t="s">
        <v>456</v>
      </c>
      <c r="D197" s="385">
        <v>39</v>
      </c>
      <c r="E197" s="386"/>
      <c r="F197" s="486">
        <v>29</v>
      </c>
      <c r="G197" s="487"/>
      <c r="H197" s="133">
        <v>10</v>
      </c>
      <c r="I197" s="278">
        <v>3</v>
      </c>
    </row>
    <row r="198" spans="1:10" ht="24.75" customHeight="1">
      <c r="A198" s="499" t="s">
        <v>5</v>
      </c>
      <c r="B198" s="500"/>
      <c r="C198" s="501"/>
      <c r="D198" s="502">
        <v>5154</v>
      </c>
      <c r="E198" s="503"/>
      <c r="F198" s="504">
        <v>3290</v>
      </c>
      <c r="G198" s="505"/>
      <c r="H198" s="285">
        <v>1864</v>
      </c>
      <c r="I198" s="286">
        <f>SUM(I6:I197)</f>
        <v>10657</v>
      </c>
    </row>
    <row r="199" spans="1:10" ht="16.350000000000001" customHeight="1">
      <c r="A199" s="351" t="s">
        <v>960</v>
      </c>
      <c r="B199" s="351"/>
      <c r="C199" s="351"/>
      <c r="D199" s="351"/>
      <c r="E199" s="351"/>
      <c r="F199" s="351"/>
      <c r="G199" s="351"/>
      <c r="H199" s="351"/>
      <c r="I199" s="351"/>
    </row>
    <row r="200" spans="1:10" ht="12.75" customHeight="1">
      <c r="A200" s="405" t="s">
        <v>961</v>
      </c>
      <c r="B200" s="405"/>
      <c r="C200" s="405"/>
      <c r="D200" s="405"/>
      <c r="E200" s="405"/>
      <c r="F200" s="405"/>
      <c r="G200" s="405"/>
      <c r="H200" s="405"/>
      <c r="I200" s="405"/>
      <c r="J200" s="287"/>
    </row>
    <row r="201" spans="1:10">
      <c r="A201" s="138" t="s">
        <v>470</v>
      </c>
      <c r="B201" s="138"/>
      <c r="C201" s="138"/>
      <c r="D201" s="138"/>
      <c r="E201" s="138"/>
      <c r="F201" s="138"/>
      <c r="G201" s="138"/>
      <c r="H201" s="138"/>
      <c r="I201" s="138"/>
      <c r="J201" s="138"/>
    </row>
  </sheetData>
  <mergeCells count="401">
    <mergeCell ref="A200:I200"/>
    <mergeCell ref="D197:E197"/>
    <mergeCell ref="F197:G197"/>
    <mergeCell ref="A198:C198"/>
    <mergeCell ref="D198:E198"/>
    <mergeCell ref="F198:G198"/>
    <mergeCell ref="A199:I199"/>
    <mergeCell ref="D194:E194"/>
    <mergeCell ref="F194:G194"/>
    <mergeCell ref="D195:E195"/>
    <mergeCell ref="F195:G195"/>
    <mergeCell ref="D196:E196"/>
    <mergeCell ref="F196:G196"/>
    <mergeCell ref="D191:E191"/>
    <mergeCell ref="F191:G191"/>
    <mergeCell ref="D192:E192"/>
    <mergeCell ref="F192:G192"/>
    <mergeCell ref="D193:E193"/>
    <mergeCell ref="F193:G193"/>
    <mergeCell ref="D188:E188"/>
    <mergeCell ref="F188:G188"/>
    <mergeCell ref="D189:E189"/>
    <mergeCell ref="F189:G189"/>
    <mergeCell ref="D190:E190"/>
    <mergeCell ref="F190:G190"/>
    <mergeCell ref="D185:E185"/>
    <mergeCell ref="F185:G185"/>
    <mergeCell ref="D186:E186"/>
    <mergeCell ref="F186:G186"/>
    <mergeCell ref="D187:E187"/>
    <mergeCell ref="F187:G187"/>
    <mergeCell ref="D182:E182"/>
    <mergeCell ref="F182:G182"/>
    <mergeCell ref="D183:E183"/>
    <mergeCell ref="F183:G183"/>
    <mergeCell ref="D184:E184"/>
    <mergeCell ref="F184:G184"/>
    <mergeCell ref="D179:E179"/>
    <mergeCell ref="F179:G179"/>
    <mergeCell ref="D180:E180"/>
    <mergeCell ref="F180:G180"/>
    <mergeCell ref="D181:E181"/>
    <mergeCell ref="F181:G181"/>
    <mergeCell ref="D176:E176"/>
    <mergeCell ref="F176:G176"/>
    <mergeCell ref="D177:E177"/>
    <mergeCell ref="F177:G177"/>
    <mergeCell ref="D178:E178"/>
    <mergeCell ref="F178:G178"/>
    <mergeCell ref="D173:E173"/>
    <mergeCell ref="F173:G173"/>
    <mergeCell ref="D174:E174"/>
    <mergeCell ref="F174:G174"/>
    <mergeCell ref="D175:E175"/>
    <mergeCell ref="F175:G175"/>
    <mergeCell ref="D170:E170"/>
    <mergeCell ref="F170:G170"/>
    <mergeCell ref="D171:E171"/>
    <mergeCell ref="F171:G171"/>
    <mergeCell ref="D172:E172"/>
    <mergeCell ref="F172:G172"/>
    <mergeCell ref="D167:E167"/>
    <mergeCell ref="F167:G167"/>
    <mergeCell ref="D168:E168"/>
    <mergeCell ref="F168:G168"/>
    <mergeCell ref="D169:E169"/>
    <mergeCell ref="F169:G169"/>
    <mergeCell ref="D164:E164"/>
    <mergeCell ref="F164:G164"/>
    <mergeCell ref="D165:E165"/>
    <mergeCell ref="F165:G165"/>
    <mergeCell ref="D166:E166"/>
    <mergeCell ref="F166:G166"/>
    <mergeCell ref="D161:E161"/>
    <mergeCell ref="F161:G161"/>
    <mergeCell ref="D162:E162"/>
    <mergeCell ref="F162:G162"/>
    <mergeCell ref="D163:E163"/>
    <mergeCell ref="F163:G163"/>
    <mergeCell ref="D158:E158"/>
    <mergeCell ref="F158:G158"/>
    <mergeCell ref="D159:E159"/>
    <mergeCell ref="F159:G159"/>
    <mergeCell ref="D160:E160"/>
    <mergeCell ref="F160:G160"/>
    <mergeCell ref="D155:E155"/>
    <mergeCell ref="F155:G155"/>
    <mergeCell ref="D156:E156"/>
    <mergeCell ref="F156:G156"/>
    <mergeCell ref="D157:E157"/>
    <mergeCell ref="F157:G157"/>
    <mergeCell ref="D152:E152"/>
    <mergeCell ref="F152:G152"/>
    <mergeCell ref="D153:E153"/>
    <mergeCell ref="F153:G153"/>
    <mergeCell ref="D154:E154"/>
    <mergeCell ref="F154:G154"/>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37:E137"/>
    <mergeCell ref="F137:G137"/>
    <mergeCell ref="D138:E138"/>
    <mergeCell ref="F138:G138"/>
    <mergeCell ref="D139:E139"/>
    <mergeCell ref="F139:G139"/>
    <mergeCell ref="D134:E134"/>
    <mergeCell ref="F134:G134"/>
    <mergeCell ref="D135:E135"/>
    <mergeCell ref="F135:G135"/>
    <mergeCell ref="D136:E136"/>
    <mergeCell ref="F136:G136"/>
    <mergeCell ref="D131:E131"/>
    <mergeCell ref="F131:G131"/>
    <mergeCell ref="D132:E132"/>
    <mergeCell ref="F132:G132"/>
    <mergeCell ref="D133:E133"/>
    <mergeCell ref="F133:G133"/>
    <mergeCell ref="D128:E128"/>
    <mergeCell ref="F128:G128"/>
    <mergeCell ref="D129:E129"/>
    <mergeCell ref="F129:G129"/>
    <mergeCell ref="D130:E130"/>
    <mergeCell ref="F130:G130"/>
    <mergeCell ref="D125:E125"/>
    <mergeCell ref="F125:G125"/>
    <mergeCell ref="D126:E126"/>
    <mergeCell ref="F126:G126"/>
    <mergeCell ref="D127:E127"/>
    <mergeCell ref="F127:G127"/>
    <mergeCell ref="D122:E122"/>
    <mergeCell ref="F122:G122"/>
    <mergeCell ref="D123:E123"/>
    <mergeCell ref="F123:G123"/>
    <mergeCell ref="D124:E124"/>
    <mergeCell ref="F124:G124"/>
    <mergeCell ref="D119:E119"/>
    <mergeCell ref="F119:G119"/>
    <mergeCell ref="D120:E120"/>
    <mergeCell ref="F120:G120"/>
    <mergeCell ref="D121:E121"/>
    <mergeCell ref="F121:G121"/>
    <mergeCell ref="D116:E116"/>
    <mergeCell ref="F116:G116"/>
    <mergeCell ref="D117:E117"/>
    <mergeCell ref="F117:G117"/>
    <mergeCell ref="D118:E118"/>
    <mergeCell ref="F118:G118"/>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D53:E53"/>
    <mergeCell ref="F53:G53"/>
    <mergeCell ref="D54:E54"/>
    <mergeCell ref="F54:G54"/>
    <mergeCell ref="D55:E55"/>
    <mergeCell ref="F55:G55"/>
    <mergeCell ref="D50:E50"/>
    <mergeCell ref="F50:G50"/>
    <mergeCell ref="D51:E51"/>
    <mergeCell ref="F51:G51"/>
    <mergeCell ref="D52:E52"/>
    <mergeCell ref="F52:G52"/>
    <mergeCell ref="D47:E47"/>
    <mergeCell ref="F47:G47"/>
    <mergeCell ref="D48:E48"/>
    <mergeCell ref="F48:G48"/>
    <mergeCell ref="D49:E49"/>
    <mergeCell ref="F49:G49"/>
    <mergeCell ref="D44:E44"/>
    <mergeCell ref="F44:G44"/>
    <mergeCell ref="D45:E45"/>
    <mergeCell ref="F45:G45"/>
    <mergeCell ref="D46:E46"/>
    <mergeCell ref="F46:G46"/>
    <mergeCell ref="D41:E41"/>
    <mergeCell ref="F41:G41"/>
    <mergeCell ref="D42:E42"/>
    <mergeCell ref="F42:G42"/>
    <mergeCell ref="D43:E43"/>
    <mergeCell ref="F43:G43"/>
    <mergeCell ref="D38:E38"/>
    <mergeCell ref="F38:G38"/>
    <mergeCell ref="D39:E39"/>
    <mergeCell ref="F39:G39"/>
    <mergeCell ref="D40:E40"/>
    <mergeCell ref="F40:G40"/>
    <mergeCell ref="D35:E35"/>
    <mergeCell ref="F35:G35"/>
    <mergeCell ref="D36:E36"/>
    <mergeCell ref="F36:G36"/>
    <mergeCell ref="D37:E37"/>
    <mergeCell ref="F37:G37"/>
    <mergeCell ref="D32:E32"/>
    <mergeCell ref="F32:G32"/>
    <mergeCell ref="D33:E33"/>
    <mergeCell ref="F33:G33"/>
    <mergeCell ref="D34:E34"/>
    <mergeCell ref="F34:G34"/>
    <mergeCell ref="D29:E29"/>
    <mergeCell ref="F29:G29"/>
    <mergeCell ref="D30:E30"/>
    <mergeCell ref="F30:G30"/>
    <mergeCell ref="D31:E31"/>
    <mergeCell ref="F31:G31"/>
    <mergeCell ref="D26:E26"/>
    <mergeCell ref="F26:G26"/>
    <mergeCell ref="D27:E27"/>
    <mergeCell ref="F27:G27"/>
    <mergeCell ref="D28:E28"/>
    <mergeCell ref="F28:G28"/>
    <mergeCell ref="D23:E23"/>
    <mergeCell ref="F23:G23"/>
    <mergeCell ref="D24:E24"/>
    <mergeCell ref="F24:G24"/>
    <mergeCell ref="D25:E25"/>
    <mergeCell ref="F25:G25"/>
    <mergeCell ref="D20:E20"/>
    <mergeCell ref="F20:G20"/>
    <mergeCell ref="D21:E21"/>
    <mergeCell ref="F21:G21"/>
    <mergeCell ref="D22:E22"/>
    <mergeCell ref="F22:G22"/>
    <mergeCell ref="D17:E17"/>
    <mergeCell ref="F17:G17"/>
    <mergeCell ref="D18:E18"/>
    <mergeCell ref="F18:G18"/>
    <mergeCell ref="D19:E19"/>
    <mergeCell ref="F19:G19"/>
    <mergeCell ref="D14:E14"/>
    <mergeCell ref="F14:G14"/>
    <mergeCell ref="D15:E15"/>
    <mergeCell ref="F15:G15"/>
    <mergeCell ref="D16:E16"/>
    <mergeCell ref="F16:G16"/>
    <mergeCell ref="D11:E11"/>
    <mergeCell ref="F11:G11"/>
    <mergeCell ref="D12:E12"/>
    <mergeCell ref="F12:G12"/>
    <mergeCell ref="D13:E13"/>
    <mergeCell ref="F13:G13"/>
    <mergeCell ref="D8:E8"/>
    <mergeCell ref="F8:G8"/>
    <mergeCell ref="D9:E9"/>
    <mergeCell ref="F9:G9"/>
    <mergeCell ref="D10:E10"/>
    <mergeCell ref="F10:G10"/>
    <mergeCell ref="I4:I5"/>
    <mergeCell ref="F5:G5"/>
    <mergeCell ref="D6:E6"/>
    <mergeCell ref="F6:G6"/>
    <mergeCell ref="D7:E7"/>
    <mergeCell ref="F7:G7"/>
    <mergeCell ref="A1:I1"/>
    <mergeCell ref="E2:I2"/>
    <mergeCell ref="A3:B3"/>
    <mergeCell ref="C3:F3"/>
    <mergeCell ref="G3:I3"/>
    <mergeCell ref="A4:A5"/>
    <mergeCell ref="B4:B5"/>
    <mergeCell ref="C4:C5"/>
    <mergeCell ref="D4:E5"/>
    <mergeCell ref="F4:H4"/>
  </mergeCells>
  <pageMargins left="0.7" right="0.7" top="0.75" bottom="0.75" header="0.3" footer="0.3"/>
  <pageSetup paperSize="9" scale="64" orientation="portrait" verticalDpi="0" r:id="rId1"/>
  <rowBreaks count="1" manualBreakCount="1">
    <brk id="192"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13030-DBDA-4778-9141-B02C93568314}">
  <dimension ref="B1:U198"/>
  <sheetViews>
    <sheetView showGridLines="0" showOutlineSymbols="0" zoomScaleNormal="100" workbookViewId="0">
      <selection activeCell="M19" sqref="M19:N19"/>
    </sheetView>
  </sheetViews>
  <sheetFormatPr baseColWidth="10" defaultColWidth="8" defaultRowHeight="12.75" customHeight="1"/>
  <cols>
    <col min="1" max="1" width="2.6640625" style="7" customWidth="1"/>
    <col min="2" max="2" width="1.33203125" style="7" customWidth="1"/>
    <col min="3" max="3" width="5.33203125" style="7" customWidth="1"/>
    <col min="4" max="4" width="1.33203125" style="7" customWidth="1"/>
    <col min="5" max="5" width="8" style="7" customWidth="1"/>
    <col min="6" max="6" width="59.83203125" style="7" customWidth="1"/>
    <col min="7" max="7" width="18.6640625" style="7" customWidth="1"/>
    <col min="8" max="8" width="23.5" style="7" customWidth="1"/>
    <col min="9" max="9" width="24.5" style="7" customWidth="1"/>
    <col min="10" max="10" width="24.83203125" style="7" customWidth="1"/>
    <col min="11" max="11" width="14.6640625" style="7" customWidth="1"/>
    <col min="12" max="12" width="13.33203125" style="7" customWidth="1"/>
    <col min="13" max="13" width="8.83203125" style="7" customWidth="1"/>
    <col min="14" max="14" width="9.33203125" style="7" customWidth="1"/>
    <col min="15" max="15" width="15.33203125" style="7" customWidth="1"/>
    <col min="16" max="16" width="5.1640625" style="7" customWidth="1"/>
    <col min="17" max="17" width="7.83203125" style="7" customWidth="1"/>
    <col min="18" max="18" width="7.1640625" style="7" customWidth="1"/>
    <col min="19" max="19" width="18.1640625" style="301" customWidth="1"/>
    <col min="20" max="256" width="8" style="7"/>
    <col min="257" max="257" width="2.6640625" style="7" customWidth="1"/>
    <col min="258" max="258" width="1.33203125" style="7" customWidth="1"/>
    <col min="259" max="259" width="5.33203125" style="7" customWidth="1"/>
    <col min="260" max="260" width="1.33203125" style="7" customWidth="1"/>
    <col min="261" max="261" width="8" style="7"/>
    <col min="262" max="262" width="59.83203125" style="7" customWidth="1"/>
    <col min="263" max="263" width="18.6640625" style="7" customWidth="1"/>
    <col min="264" max="264" width="23.5" style="7" customWidth="1"/>
    <col min="265" max="265" width="24.5" style="7" customWidth="1"/>
    <col min="266" max="266" width="24.83203125" style="7" customWidth="1"/>
    <col min="267" max="267" width="14.6640625" style="7" customWidth="1"/>
    <col min="268" max="268" width="13.33203125" style="7" customWidth="1"/>
    <col min="269" max="269" width="8.83203125" style="7" customWidth="1"/>
    <col min="270" max="270" width="9.33203125" style="7" customWidth="1"/>
    <col min="271" max="271" width="15.33203125" style="7" customWidth="1"/>
    <col min="272" max="272" width="5.1640625" style="7" customWidth="1"/>
    <col min="273" max="273" width="7.83203125" style="7" customWidth="1"/>
    <col min="274" max="274" width="7.1640625" style="7" customWidth="1"/>
    <col min="275" max="275" width="18.1640625" style="7" customWidth="1"/>
    <col min="276" max="512" width="8" style="7"/>
    <col min="513" max="513" width="2.6640625" style="7" customWidth="1"/>
    <col min="514" max="514" width="1.33203125" style="7" customWidth="1"/>
    <col min="515" max="515" width="5.33203125" style="7" customWidth="1"/>
    <col min="516" max="516" width="1.33203125" style="7" customWidth="1"/>
    <col min="517" max="517" width="8" style="7"/>
    <col min="518" max="518" width="59.83203125" style="7" customWidth="1"/>
    <col min="519" max="519" width="18.6640625" style="7" customWidth="1"/>
    <col min="520" max="520" width="23.5" style="7" customWidth="1"/>
    <col min="521" max="521" width="24.5" style="7" customWidth="1"/>
    <col min="522" max="522" width="24.83203125" style="7" customWidth="1"/>
    <col min="523" max="523" width="14.6640625" style="7" customWidth="1"/>
    <col min="524" max="524" width="13.33203125" style="7" customWidth="1"/>
    <col min="525" max="525" width="8.83203125" style="7" customWidth="1"/>
    <col min="526" max="526" width="9.33203125" style="7" customWidth="1"/>
    <col min="527" max="527" width="15.33203125" style="7" customWidth="1"/>
    <col min="528" max="528" width="5.1640625" style="7" customWidth="1"/>
    <col min="529" max="529" width="7.83203125" style="7" customWidth="1"/>
    <col min="530" max="530" width="7.1640625" style="7" customWidth="1"/>
    <col min="531" max="531" width="18.1640625" style="7" customWidth="1"/>
    <col min="532" max="768" width="8" style="7"/>
    <col min="769" max="769" width="2.6640625" style="7" customWidth="1"/>
    <col min="770" max="770" width="1.33203125" style="7" customWidth="1"/>
    <col min="771" max="771" width="5.33203125" style="7" customWidth="1"/>
    <col min="772" max="772" width="1.33203125" style="7" customWidth="1"/>
    <col min="773" max="773" width="8" style="7"/>
    <col min="774" max="774" width="59.83203125" style="7" customWidth="1"/>
    <col min="775" max="775" width="18.6640625" style="7" customWidth="1"/>
    <col min="776" max="776" width="23.5" style="7" customWidth="1"/>
    <col min="777" max="777" width="24.5" style="7" customWidth="1"/>
    <col min="778" max="778" width="24.83203125" style="7" customWidth="1"/>
    <col min="779" max="779" width="14.6640625" style="7" customWidth="1"/>
    <col min="780" max="780" width="13.33203125" style="7" customWidth="1"/>
    <col min="781" max="781" width="8.83203125" style="7" customWidth="1"/>
    <col min="782" max="782" width="9.33203125" style="7" customWidth="1"/>
    <col min="783" max="783" width="15.33203125" style="7" customWidth="1"/>
    <col min="784" max="784" width="5.1640625" style="7" customWidth="1"/>
    <col min="785" max="785" width="7.83203125" style="7" customWidth="1"/>
    <col min="786" max="786" width="7.1640625" style="7" customWidth="1"/>
    <col min="787" max="787" width="18.1640625" style="7" customWidth="1"/>
    <col min="788" max="1024" width="8" style="7"/>
    <col min="1025" max="1025" width="2.6640625" style="7" customWidth="1"/>
    <col min="1026" max="1026" width="1.33203125" style="7" customWidth="1"/>
    <col min="1027" max="1027" width="5.33203125" style="7" customWidth="1"/>
    <col min="1028" max="1028" width="1.33203125" style="7" customWidth="1"/>
    <col min="1029" max="1029" width="8" style="7"/>
    <col min="1030" max="1030" width="59.83203125" style="7" customWidth="1"/>
    <col min="1031" max="1031" width="18.6640625" style="7" customWidth="1"/>
    <col min="1032" max="1032" width="23.5" style="7" customWidth="1"/>
    <col min="1033" max="1033" width="24.5" style="7" customWidth="1"/>
    <col min="1034" max="1034" width="24.83203125" style="7" customWidth="1"/>
    <col min="1035" max="1035" width="14.6640625" style="7" customWidth="1"/>
    <col min="1036" max="1036" width="13.33203125" style="7" customWidth="1"/>
    <col min="1037" max="1037" width="8.83203125" style="7" customWidth="1"/>
    <col min="1038" max="1038" width="9.33203125" style="7" customWidth="1"/>
    <col min="1039" max="1039" width="15.33203125" style="7" customWidth="1"/>
    <col min="1040" max="1040" width="5.1640625" style="7" customWidth="1"/>
    <col min="1041" max="1041" width="7.83203125" style="7" customWidth="1"/>
    <col min="1042" max="1042" width="7.1640625" style="7" customWidth="1"/>
    <col min="1043" max="1043" width="18.1640625" style="7" customWidth="1"/>
    <col min="1044" max="1280" width="8" style="7"/>
    <col min="1281" max="1281" width="2.6640625" style="7" customWidth="1"/>
    <col min="1282" max="1282" width="1.33203125" style="7" customWidth="1"/>
    <col min="1283" max="1283" width="5.33203125" style="7" customWidth="1"/>
    <col min="1284" max="1284" width="1.33203125" style="7" customWidth="1"/>
    <col min="1285" max="1285" width="8" style="7"/>
    <col min="1286" max="1286" width="59.83203125" style="7" customWidth="1"/>
    <col min="1287" max="1287" width="18.6640625" style="7" customWidth="1"/>
    <col min="1288" max="1288" width="23.5" style="7" customWidth="1"/>
    <col min="1289" max="1289" width="24.5" style="7" customWidth="1"/>
    <col min="1290" max="1290" width="24.83203125" style="7" customWidth="1"/>
    <col min="1291" max="1291" width="14.6640625" style="7" customWidth="1"/>
    <col min="1292" max="1292" width="13.33203125" style="7" customWidth="1"/>
    <col min="1293" max="1293" width="8.83203125" style="7" customWidth="1"/>
    <col min="1294" max="1294" width="9.33203125" style="7" customWidth="1"/>
    <col min="1295" max="1295" width="15.33203125" style="7" customWidth="1"/>
    <col min="1296" max="1296" width="5.1640625" style="7" customWidth="1"/>
    <col min="1297" max="1297" width="7.83203125" style="7" customWidth="1"/>
    <col min="1298" max="1298" width="7.1640625" style="7" customWidth="1"/>
    <col min="1299" max="1299" width="18.1640625" style="7" customWidth="1"/>
    <col min="1300" max="1536" width="8" style="7"/>
    <col min="1537" max="1537" width="2.6640625" style="7" customWidth="1"/>
    <col min="1538" max="1538" width="1.33203125" style="7" customWidth="1"/>
    <col min="1539" max="1539" width="5.33203125" style="7" customWidth="1"/>
    <col min="1540" max="1540" width="1.33203125" style="7" customWidth="1"/>
    <col min="1541" max="1541" width="8" style="7"/>
    <col min="1542" max="1542" width="59.83203125" style="7" customWidth="1"/>
    <col min="1543" max="1543" width="18.6640625" style="7" customWidth="1"/>
    <col min="1544" max="1544" width="23.5" style="7" customWidth="1"/>
    <col min="1545" max="1545" width="24.5" style="7" customWidth="1"/>
    <col min="1546" max="1546" width="24.83203125" style="7" customWidth="1"/>
    <col min="1547" max="1547" width="14.6640625" style="7" customWidth="1"/>
    <col min="1548" max="1548" width="13.33203125" style="7" customWidth="1"/>
    <col min="1549" max="1549" width="8.83203125" style="7" customWidth="1"/>
    <col min="1550" max="1550" width="9.33203125" style="7" customWidth="1"/>
    <col min="1551" max="1551" width="15.33203125" style="7" customWidth="1"/>
    <col min="1552" max="1552" width="5.1640625" style="7" customWidth="1"/>
    <col min="1553" max="1553" width="7.83203125" style="7" customWidth="1"/>
    <col min="1554" max="1554" width="7.1640625" style="7" customWidth="1"/>
    <col min="1555" max="1555" width="18.1640625" style="7" customWidth="1"/>
    <col min="1556" max="1792" width="8" style="7"/>
    <col min="1793" max="1793" width="2.6640625" style="7" customWidth="1"/>
    <col min="1794" max="1794" width="1.33203125" style="7" customWidth="1"/>
    <col min="1795" max="1795" width="5.33203125" style="7" customWidth="1"/>
    <col min="1796" max="1796" width="1.33203125" style="7" customWidth="1"/>
    <col min="1797" max="1797" width="8" style="7"/>
    <col min="1798" max="1798" width="59.83203125" style="7" customWidth="1"/>
    <col min="1799" max="1799" width="18.6640625" style="7" customWidth="1"/>
    <col min="1800" max="1800" width="23.5" style="7" customWidth="1"/>
    <col min="1801" max="1801" width="24.5" style="7" customWidth="1"/>
    <col min="1802" max="1802" width="24.83203125" style="7" customWidth="1"/>
    <col min="1803" max="1803" width="14.6640625" style="7" customWidth="1"/>
    <col min="1804" max="1804" width="13.33203125" style="7" customWidth="1"/>
    <col min="1805" max="1805" width="8.83203125" style="7" customWidth="1"/>
    <col min="1806" max="1806" width="9.33203125" style="7" customWidth="1"/>
    <col min="1807" max="1807" width="15.33203125" style="7" customWidth="1"/>
    <col min="1808" max="1808" width="5.1640625" style="7" customWidth="1"/>
    <col min="1809" max="1809" width="7.83203125" style="7" customWidth="1"/>
    <col min="1810" max="1810" width="7.1640625" style="7" customWidth="1"/>
    <col min="1811" max="1811" width="18.1640625" style="7" customWidth="1"/>
    <col min="1812" max="2048" width="8" style="7"/>
    <col min="2049" max="2049" width="2.6640625" style="7" customWidth="1"/>
    <col min="2050" max="2050" width="1.33203125" style="7" customWidth="1"/>
    <col min="2051" max="2051" width="5.33203125" style="7" customWidth="1"/>
    <col min="2052" max="2052" width="1.33203125" style="7" customWidth="1"/>
    <col min="2053" max="2053" width="8" style="7"/>
    <col min="2054" max="2054" width="59.83203125" style="7" customWidth="1"/>
    <col min="2055" max="2055" width="18.6640625" style="7" customWidth="1"/>
    <col min="2056" max="2056" width="23.5" style="7" customWidth="1"/>
    <col min="2057" max="2057" width="24.5" style="7" customWidth="1"/>
    <col min="2058" max="2058" width="24.83203125" style="7" customWidth="1"/>
    <col min="2059" max="2059" width="14.6640625" style="7" customWidth="1"/>
    <col min="2060" max="2060" width="13.33203125" style="7" customWidth="1"/>
    <col min="2061" max="2061" width="8.83203125" style="7" customWidth="1"/>
    <col min="2062" max="2062" width="9.33203125" style="7" customWidth="1"/>
    <col min="2063" max="2063" width="15.33203125" style="7" customWidth="1"/>
    <col min="2064" max="2064" width="5.1640625" style="7" customWidth="1"/>
    <col min="2065" max="2065" width="7.83203125" style="7" customWidth="1"/>
    <col min="2066" max="2066" width="7.1640625" style="7" customWidth="1"/>
    <col min="2067" max="2067" width="18.1640625" style="7" customWidth="1"/>
    <col min="2068" max="2304" width="8" style="7"/>
    <col min="2305" max="2305" width="2.6640625" style="7" customWidth="1"/>
    <col min="2306" max="2306" width="1.33203125" style="7" customWidth="1"/>
    <col min="2307" max="2307" width="5.33203125" style="7" customWidth="1"/>
    <col min="2308" max="2308" width="1.33203125" style="7" customWidth="1"/>
    <col min="2309" max="2309" width="8" style="7"/>
    <col min="2310" max="2310" width="59.83203125" style="7" customWidth="1"/>
    <col min="2311" max="2311" width="18.6640625" style="7" customWidth="1"/>
    <col min="2312" max="2312" width="23.5" style="7" customWidth="1"/>
    <col min="2313" max="2313" width="24.5" style="7" customWidth="1"/>
    <col min="2314" max="2314" width="24.83203125" style="7" customWidth="1"/>
    <col min="2315" max="2315" width="14.6640625" style="7" customWidth="1"/>
    <col min="2316" max="2316" width="13.33203125" style="7" customWidth="1"/>
    <col min="2317" max="2317" width="8.83203125" style="7" customWidth="1"/>
    <col min="2318" max="2318" width="9.33203125" style="7" customWidth="1"/>
    <col min="2319" max="2319" width="15.33203125" style="7" customWidth="1"/>
    <col min="2320" max="2320" width="5.1640625" style="7" customWidth="1"/>
    <col min="2321" max="2321" width="7.83203125" style="7" customWidth="1"/>
    <col min="2322" max="2322" width="7.1640625" style="7" customWidth="1"/>
    <col min="2323" max="2323" width="18.1640625" style="7" customWidth="1"/>
    <col min="2324" max="2560" width="8" style="7"/>
    <col min="2561" max="2561" width="2.6640625" style="7" customWidth="1"/>
    <col min="2562" max="2562" width="1.33203125" style="7" customWidth="1"/>
    <col min="2563" max="2563" width="5.33203125" style="7" customWidth="1"/>
    <col min="2564" max="2564" width="1.33203125" style="7" customWidth="1"/>
    <col min="2565" max="2565" width="8" style="7"/>
    <col min="2566" max="2566" width="59.83203125" style="7" customWidth="1"/>
    <col min="2567" max="2567" width="18.6640625" style="7" customWidth="1"/>
    <col min="2568" max="2568" width="23.5" style="7" customWidth="1"/>
    <col min="2569" max="2569" width="24.5" style="7" customWidth="1"/>
    <col min="2570" max="2570" width="24.83203125" style="7" customWidth="1"/>
    <col min="2571" max="2571" width="14.6640625" style="7" customWidth="1"/>
    <col min="2572" max="2572" width="13.33203125" style="7" customWidth="1"/>
    <col min="2573" max="2573" width="8.83203125" style="7" customWidth="1"/>
    <col min="2574" max="2574" width="9.33203125" style="7" customWidth="1"/>
    <col min="2575" max="2575" width="15.33203125" style="7" customWidth="1"/>
    <col min="2576" max="2576" width="5.1640625" style="7" customWidth="1"/>
    <col min="2577" max="2577" width="7.83203125" style="7" customWidth="1"/>
    <col min="2578" max="2578" width="7.1640625" style="7" customWidth="1"/>
    <col min="2579" max="2579" width="18.1640625" style="7" customWidth="1"/>
    <col min="2580" max="2816" width="8" style="7"/>
    <col min="2817" max="2817" width="2.6640625" style="7" customWidth="1"/>
    <col min="2818" max="2818" width="1.33203125" style="7" customWidth="1"/>
    <col min="2819" max="2819" width="5.33203125" style="7" customWidth="1"/>
    <col min="2820" max="2820" width="1.33203125" style="7" customWidth="1"/>
    <col min="2821" max="2821" width="8" style="7"/>
    <col min="2822" max="2822" width="59.83203125" style="7" customWidth="1"/>
    <col min="2823" max="2823" width="18.6640625" style="7" customWidth="1"/>
    <col min="2824" max="2824" width="23.5" style="7" customWidth="1"/>
    <col min="2825" max="2825" width="24.5" style="7" customWidth="1"/>
    <col min="2826" max="2826" width="24.83203125" style="7" customWidth="1"/>
    <col min="2827" max="2827" width="14.6640625" style="7" customWidth="1"/>
    <col min="2828" max="2828" width="13.33203125" style="7" customWidth="1"/>
    <col min="2829" max="2829" width="8.83203125" style="7" customWidth="1"/>
    <col min="2830" max="2830" width="9.33203125" style="7" customWidth="1"/>
    <col min="2831" max="2831" width="15.33203125" style="7" customWidth="1"/>
    <col min="2832" max="2832" width="5.1640625" style="7" customWidth="1"/>
    <col min="2833" max="2833" width="7.83203125" style="7" customWidth="1"/>
    <col min="2834" max="2834" width="7.1640625" style="7" customWidth="1"/>
    <col min="2835" max="2835" width="18.1640625" style="7" customWidth="1"/>
    <col min="2836" max="3072" width="8" style="7"/>
    <col min="3073" max="3073" width="2.6640625" style="7" customWidth="1"/>
    <col min="3074" max="3074" width="1.33203125" style="7" customWidth="1"/>
    <col min="3075" max="3075" width="5.33203125" style="7" customWidth="1"/>
    <col min="3076" max="3076" width="1.33203125" style="7" customWidth="1"/>
    <col min="3077" max="3077" width="8" style="7"/>
    <col min="3078" max="3078" width="59.83203125" style="7" customWidth="1"/>
    <col min="3079" max="3079" width="18.6640625" style="7" customWidth="1"/>
    <col min="3080" max="3080" width="23.5" style="7" customWidth="1"/>
    <col min="3081" max="3081" width="24.5" style="7" customWidth="1"/>
    <col min="3082" max="3082" width="24.83203125" style="7" customWidth="1"/>
    <col min="3083" max="3083" width="14.6640625" style="7" customWidth="1"/>
    <col min="3084" max="3084" width="13.33203125" style="7" customWidth="1"/>
    <col min="3085" max="3085" width="8.83203125" style="7" customWidth="1"/>
    <col min="3086" max="3086" width="9.33203125" style="7" customWidth="1"/>
    <col min="3087" max="3087" width="15.33203125" style="7" customWidth="1"/>
    <col min="3088" max="3088" width="5.1640625" style="7" customWidth="1"/>
    <col min="3089" max="3089" width="7.83203125" style="7" customWidth="1"/>
    <col min="3090" max="3090" width="7.1640625" style="7" customWidth="1"/>
    <col min="3091" max="3091" width="18.1640625" style="7" customWidth="1"/>
    <col min="3092" max="3328" width="8" style="7"/>
    <col min="3329" max="3329" width="2.6640625" style="7" customWidth="1"/>
    <col min="3330" max="3330" width="1.33203125" style="7" customWidth="1"/>
    <col min="3331" max="3331" width="5.33203125" style="7" customWidth="1"/>
    <col min="3332" max="3332" width="1.33203125" style="7" customWidth="1"/>
    <col min="3333" max="3333" width="8" style="7"/>
    <col min="3334" max="3334" width="59.83203125" style="7" customWidth="1"/>
    <col min="3335" max="3335" width="18.6640625" style="7" customWidth="1"/>
    <col min="3336" max="3336" width="23.5" style="7" customWidth="1"/>
    <col min="3337" max="3337" width="24.5" style="7" customWidth="1"/>
    <col min="3338" max="3338" width="24.83203125" style="7" customWidth="1"/>
    <col min="3339" max="3339" width="14.6640625" style="7" customWidth="1"/>
    <col min="3340" max="3340" width="13.33203125" style="7" customWidth="1"/>
    <col min="3341" max="3341" width="8.83203125" style="7" customWidth="1"/>
    <col min="3342" max="3342" width="9.33203125" style="7" customWidth="1"/>
    <col min="3343" max="3343" width="15.33203125" style="7" customWidth="1"/>
    <col min="3344" max="3344" width="5.1640625" style="7" customWidth="1"/>
    <col min="3345" max="3345" width="7.83203125" style="7" customWidth="1"/>
    <col min="3346" max="3346" width="7.1640625" style="7" customWidth="1"/>
    <col min="3347" max="3347" width="18.1640625" style="7" customWidth="1"/>
    <col min="3348" max="3584" width="8" style="7"/>
    <col min="3585" max="3585" width="2.6640625" style="7" customWidth="1"/>
    <col min="3586" max="3586" width="1.33203125" style="7" customWidth="1"/>
    <col min="3587" max="3587" width="5.33203125" style="7" customWidth="1"/>
    <col min="3588" max="3588" width="1.33203125" style="7" customWidth="1"/>
    <col min="3589" max="3589" width="8" style="7"/>
    <col min="3590" max="3590" width="59.83203125" style="7" customWidth="1"/>
    <col min="3591" max="3591" width="18.6640625" style="7" customWidth="1"/>
    <col min="3592" max="3592" width="23.5" style="7" customWidth="1"/>
    <col min="3593" max="3593" width="24.5" style="7" customWidth="1"/>
    <col min="3594" max="3594" width="24.83203125" style="7" customWidth="1"/>
    <col min="3595" max="3595" width="14.6640625" style="7" customWidth="1"/>
    <col min="3596" max="3596" width="13.33203125" style="7" customWidth="1"/>
    <col min="3597" max="3597" width="8.83203125" style="7" customWidth="1"/>
    <col min="3598" max="3598" width="9.33203125" style="7" customWidth="1"/>
    <col min="3599" max="3599" width="15.33203125" style="7" customWidth="1"/>
    <col min="3600" max="3600" width="5.1640625" style="7" customWidth="1"/>
    <col min="3601" max="3601" width="7.83203125" style="7" customWidth="1"/>
    <col min="3602" max="3602" width="7.1640625" style="7" customWidth="1"/>
    <col min="3603" max="3603" width="18.1640625" style="7" customWidth="1"/>
    <col min="3604" max="3840" width="8" style="7"/>
    <col min="3841" max="3841" width="2.6640625" style="7" customWidth="1"/>
    <col min="3842" max="3842" width="1.33203125" style="7" customWidth="1"/>
    <col min="3843" max="3843" width="5.33203125" style="7" customWidth="1"/>
    <col min="3844" max="3844" width="1.33203125" style="7" customWidth="1"/>
    <col min="3845" max="3845" width="8" style="7"/>
    <col min="3846" max="3846" width="59.83203125" style="7" customWidth="1"/>
    <col min="3847" max="3847" width="18.6640625" style="7" customWidth="1"/>
    <col min="3848" max="3848" width="23.5" style="7" customWidth="1"/>
    <col min="3849" max="3849" width="24.5" style="7" customWidth="1"/>
    <col min="3850" max="3850" width="24.83203125" style="7" customWidth="1"/>
    <col min="3851" max="3851" width="14.6640625" style="7" customWidth="1"/>
    <col min="3852" max="3852" width="13.33203125" style="7" customWidth="1"/>
    <col min="3853" max="3853" width="8.83203125" style="7" customWidth="1"/>
    <col min="3854" max="3854" width="9.33203125" style="7" customWidth="1"/>
    <col min="3855" max="3855" width="15.33203125" style="7" customWidth="1"/>
    <col min="3856" max="3856" width="5.1640625" style="7" customWidth="1"/>
    <col min="3857" max="3857" width="7.83203125" style="7" customWidth="1"/>
    <col min="3858" max="3858" width="7.1640625" style="7" customWidth="1"/>
    <col min="3859" max="3859" width="18.1640625" style="7" customWidth="1"/>
    <col min="3860" max="4096" width="8" style="7"/>
    <col min="4097" max="4097" width="2.6640625" style="7" customWidth="1"/>
    <col min="4098" max="4098" width="1.33203125" style="7" customWidth="1"/>
    <col min="4099" max="4099" width="5.33203125" style="7" customWidth="1"/>
    <col min="4100" max="4100" width="1.33203125" style="7" customWidth="1"/>
    <col min="4101" max="4101" width="8" style="7"/>
    <col min="4102" max="4102" width="59.83203125" style="7" customWidth="1"/>
    <col min="4103" max="4103" width="18.6640625" style="7" customWidth="1"/>
    <col min="4104" max="4104" width="23.5" style="7" customWidth="1"/>
    <col min="4105" max="4105" width="24.5" style="7" customWidth="1"/>
    <col min="4106" max="4106" width="24.83203125" style="7" customWidth="1"/>
    <col min="4107" max="4107" width="14.6640625" style="7" customWidth="1"/>
    <col min="4108" max="4108" width="13.33203125" style="7" customWidth="1"/>
    <col min="4109" max="4109" width="8.83203125" style="7" customWidth="1"/>
    <col min="4110" max="4110" width="9.33203125" style="7" customWidth="1"/>
    <col min="4111" max="4111" width="15.33203125" style="7" customWidth="1"/>
    <col min="4112" max="4112" width="5.1640625" style="7" customWidth="1"/>
    <col min="4113" max="4113" width="7.83203125" style="7" customWidth="1"/>
    <col min="4114" max="4114" width="7.1640625" style="7" customWidth="1"/>
    <col min="4115" max="4115" width="18.1640625" style="7" customWidth="1"/>
    <col min="4116" max="4352" width="8" style="7"/>
    <col min="4353" max="4353" width="2.6640625" style="7" customWidth="1"/>
    <col min="4354" max="4354" width="1.33203125" style="7" customWidth="1"/>
    <col min="4355" max="4355" width="5.33203125" style="7" customWidth="1"/>
    <col min="4356" max="4356" width="1.33203125" style="7" customWidth="1"/>
    <col min="4357" max="4357" width="8" style="7"/>
    <col min="4358" max="4358" width="59.83203125" style="7" customWidth="1"/>
    <col min="4359" max="4359" width="18.6640625" style="7" customWidth="1"/>
    <col min="4360" max="4360" width="23.5" style="7" customWidth="1"/>
    <col min="4361" max="4361" width="24.5" style="7" customWidth="1"/>
    <col min="4362" max="4362" width="24.83203125" style="7" customWidth="1"/>
    <col min="4363" max="4363" width="14.6640625" style="7" customWidth="1"/>
    <col min="4364" max="4364" width="13.33203125" style="7" customWidth="1"/>
    <col min="4365" max="4365" width="8.83203125" style="7" customWidth="1"/>
    <col min="4366" max="4366" width="9.33203125" style="7" customWidth="1"/>
    <col min="4367" max="4367" width="15.33203125" style="7" customWidth="1"/>
    <col min="4368" max="4368" width="5.1640625" style="7" customWidth="1"/>
    <col min="4369" max="4369" width="7.83203125" style="7" customWidth="1"/>
    <col min="4370" max="4370" width="7.1640625" style="7" customWidth="1"/>
    <col min="4371" max="4371" width="18.1640625" style="7" customWidth="1"/>
    <col min="4372" max="4608" width="8" style="7"/>
    <col min="4609" max="4609" width="2.6640625" style="7" customWidth="1"/>
    <col min="4610" max="4610" width="1.33203125" style="7" customWidth="1"/>
    <col min="4611" max="4611" width="5.33203125" style="7" customWidth="1"/>
    <col min="4612" max="4612" width="1.33203125" style="7" customWidth="1"/>
    <col min="4613" max="4613" width="8" style="7"/>
    <col min="4614" max="4614" width="59.83203125" style="7" customWidth="1"/>
    <col min="4615" max="4615" width="18.6640625" style="7" customWidth="1"/>
    <col min="4616" max="4616" width="23.5" style="7" customWidth="1"/>
    <col min="4617" max="4617" width="24.5" style="7" customWidth="1"/>
    <col min="4618" max="4618" width="24.83203125" style="7" customWidth="1"/>
    <col min="4619" max="4619" width="14.6640625" style="7" customWidth="1"/>
    <col min="4620" max="4620" width="13.33203125" style="7" customWidth="1"/>
    <col min="4621" max="4621" width="8.83203125" style="7" customWidth="1"/>
    <col min="4622" max="4622" width="9.33203125" style="7" customWidth="1"/>
    <col min="4623" max="4623" width="15.33203125" style="7" customWidth="1"/>
    <col min="4624" max="4624" width="5.1640625" style="7" customWidth="1"/>
    <col min="4625" max="4625" width="7.83203125" style="7" customWidth="1"/>
    <col min="4626" max="4626" width="7.1640625" style="7" customWidth="1"/>
    <col min="4627" max="4627" width="18.1640625" style="7" customWidth="1"/>
    <col min="4628" max="4864" width="8" style="7"/>
    <col min="4865" max="4865" width="2.6640625" style="7" customWidth="1"/>
    <col min="4866" max="4866" width="1.33203125" style="7" customWidth="1"/>
    <col min="4867" max="4867" width="5.33203125" style="7" customWidth="1"/>
    <col min="4868" max="4868" width="1.33203125" style="7" customWidth="1"/>
    <col min="4869" max="4869" width="8" style="7"/>
    <col min="4870" max="4870" width="59.83203125" style="7" customWidth="1"/>
    <col min="4871" max="4871" width="18.6640625" style="7" customWidth="1"/>
    <col min="4872" max="4872" width="23.5" style="7" customWidth="1"/>
    <col min="4873" max="4873" width="24.5" style="7" customWidth="1"/>
    <col min="4874" max="4874" width="24.83203125" style="7" customWidth="1"/>
    <col min="4875" max="4875" width="14.6640625" style="7" customWidth="1"/>
    <col min="4876" max="4876" width="13.33203125" style="7" customWidth="1"/>
    <col min="4877" max="4877" width="8.83203125" style="7" customWidth="1"/>
    <col min="4878" max="4878" width="9.33203125" style="7" customWidth="1"/>
    <col min="4879" max="4879" width="15.33203125" style="7" customWidth="1"/>
    <col min="4880" max="4880" width="5.1640625" style="7" customWidth="1"/>
    <col min="4881" max="4881" width="7.83203125" style="7" customWidth="1"/>
    <col min="4882" max="4882" width="7.1640625" style="7" customWidth="1"/>
    <col min="4883" max="4883" width="18.1640625" style="7" customWidth="1"/>
    <col min="4884" max="5120" width="8" style="7"/>
    <col min="5121" max="5121" width="2.6640625" style="7" customWidth="1"/>
    <col min="5122" max="5122" width="1.33203125" style="7" customWidth="1"/>
    <col min="5123" max="5123" width="5.33203125" style="7" customWidth="1"/>
    <col min="5124" max="5124" width="1.33203125" style="7" customWidth="1"/>
    <col min="5125" max="5125" width="8" style="7"/>
    <col min="5126" max="5126" width="59.83203125" style="7" customWidth="1"/>
    <col min="5127" max="5127" width="18.6640625" style="7" customWidth="1"/>
    <col min="5128" max="5128" width="23.5" style="7" customWidth="1"/>
    <col min="5129" max="5129" width="24.5" style="7" customWidth="1"/>
    <col min="5130" max="5130" width="24.83203125" style="7" customWidth="1"/>
    <col min="5131" max="5131" width="14.6640625" style="7" customWidth="1"/>
    <col min="5132" max="5132" width="13.33203125" style="7" customWidth="1"/>
    <col min="5133" max="5133" width="8.83203125" style="7" customWidth="1"/>
    <col min="5134" max="5134" width="9.33203125" style="7" customWidth="1"/>
    <col min="5135" max="5135" width="15.33203125" style="7" customWidth="1"/>
    <col min="5136" max="5136" width="5.1640625" style="7" customWidth="1"/>
    <col min="5137" max="5137" width="7.83203125" style="7" customWidth="1"/>
    <col min="5138" max="5138" width="7.1640625" style="7" customWidth="1"/>
    <col min="5139" max="5139" width="18.1640625" style="7" customWidth="1"/>
    <col min="5140" max="5376" width="8" style="7"/>
    <col min="5377" max="5377" width="2.6640625" style="7" customWidth="1"/>
    <col min="5378" max="5378" width="1.33203125" style="7" customWidth="1"/>
    <col min="5379" max="5379" width="5.33203125" style="7" customWidth="1"/>
    <col min="5380" max="5380" width="1.33203125" style="7" customWidth="1"/>
    <col min="5381" max="5381" width="8" style="7"/>
    <col min="5382" max="5382" width="59.83203125" style="7" customWidth="1"/>
    <col min="5383" max="5383" width="18.6640625" style="7" customWidth="1"/>
    <col min="5384" max="5384" width="23.5" style="7" customWidth="1"/>
    <col min="5385" max="5385" width="24.5" style="7" customWidth="1"/>
    <col min="5386" max="5386" width="24.83203125" style="7" customWidth="1"/>
    <col min="5387" max="5387" width="14.6640625" style="7" customWidth="1"/>
    <col min="5388" max="5388" width="13.33203125" style="7" customWidth="1"/>
    <col min="5389" max="5389" width="8.83203125" style="7" customWidth="1"/>
    <col min="5390" max="5390" width="9.33203125" style="7" customWidth="1"/>
    <col min="5391" max="5391" width="15.33203125" style="7" customWidth="1"/>
    <col min="5392" max="5392" width="5.1640625" style="7" customWidth="1"/>
    <col min="5393" max="5393" width="7.83203125" style="7" customWidth="1"/>
    <col min="5394" max="5394" width="7.1640625" style="7" customWidth="1"/>
    <col min="5395" max="5395" width="18.1640625" style="7" customWidth="1"/>
    <col min="5396" max="5632" width="8" style="7"/>
    <col min="5633" max="5633" width="2.6640625" style="7" customWidth="1"/>
    <col min="5634" max="5634" width="1.33203125" style="7" customWidth="1"/>
    <col min="5635" max="5635" width="5.33203125" style="7" customWidth="1"/>
    <col min="5636" max="5636" width="1.33203125" style="7" customWidth="1"/>
    <col min="5637" max="5637" width="8" style="7"/>
    <col min="5638" max="5638" width="59.83203125" style="7" customWidth="1"/>
    <col min="5639" max="5639" width="18.6640625" style="7" customWidth="1"/>
    <col min="5640" max="5640" width="23.5" style="7" customWidth="1"/>
    <col min="5641" max="5641" width="24.5" style="7" customWidth="1"/>
    <col min="5642" max="5642" width="24.83203125" style="7" customWidth="1"/>
    <col min="5643" max="5643" width="14.6640625" style="7" customWidth="1"/>
    <col min="5644" max="5644" width="13.33203125" style="7" customWidth="1"/>
    <col min="5645" max="5645" width="8.83203125" style="7" customWidth="1"/>
    <col min="5646" max="5646" width="9.33203125" style="7" customWidth="1"/>
    <col min="5647" max="5647" width="15.33203125" style="7" customWidth="1"/>
    <col min="5648" max="5648" width="5.1640625" style="7" customWidth="1"/>
    <col min="5649" max="5649" width="7.83203125" style="7" customWidth="1"/>
    <col min="5650" max="5650" width="7.1640625" style="7" customWidth="1"/>
    <col min="5651" max="5651" width="18.1640625" style="7" customWidth="1"/>
    <col min="5652" max="5888" width="8" style="7"/>
    <col min="5889" max="5889" width="2.6640625" style="7" customWidth="1"/>
    <col min="5890" max="5890" width="1.33203125" style="7" customWidth="1"/>
    <col min="5891" max="5891" width="5.33203125" style="7" customWidth="1"/>
    <col min="5892" max="5892" width="1.33203125" style="7" customWidth="1"/>
    <col min="5893" max="5893" width="8" style="7"/>
    <col min="5894" max="5894" width="59.83203125" style="7" customWidth="1"/>
    <col min="5895" max="5895" width="18.6640625" style="7" customWidth="1"/>
    <col min="5896" max="5896" width="23.5" style="7" customWidth="1"/>
    <col min="5897" max="5897" width="24.5" style="7" customWidth="1"/>
    <col min="5898" max="5898" width="24.83203125" style="7" customWidth="1"/>
    <col min="5899" max="5899" width="14.6640625" style="7" customWidth="1"/>
    <col min="5900" max="5900" width="13.33203125" style="7" customWidth="1"/>
    <col min="5901" max="5901" width="8.83203125" style="7" customWidth="1"/>
    <col min="5902" max="5902" width="9.33203125" style="7" customWidth="1"/>
    <col min="5903" max="5903" width="15.33203125" style="7" customWidth="1"/>
    <col min="5904" max="5904" width="5.1640625" style="7" customWidth="1"/>
    <col min="5905" max="5905" width="7.83203125" style="7" customWidth="1"/>
    <col min="5906" max="5906" width="7.1640625" style="7" customWidth="1"/>
    <col min="5907" max="5907" width="18.1640625" style="7" customWidth="1"/>
    <col min="5908" max="6144" width="8" style="7"/>
    <col min="6145" max="6145" width="2.6640625" style="7" customWidth="1"/>
    <col min="6146" max="6146" width="1.33203125" style="7" customWidth="1"/>
    <col min="6147" max="6147" width="5.33203125" style="7" customWidth="1"/>
    <col min="6148" max="6148" width="1.33203125" style="7" customWidth="1"/>
    <col min="6149" max="6149" width="8" style="7"/>
    <col min="6150" max="6150" width="59.83203125" style="7" customWidth="1"/>
    <col min="6151" max="6151" width="18.6640625" style="7" customWidth="1"/>
    <col min="6152" max="6152" width="23.5" style="7" customWidth="1"/>
    <col min="6153" max="6153" width="24.5" style="7" customWidth="1"/>
    <col min="6154" max="6154" width="24.83203125" style="7" customWidth="1"/>
    <col min="6155" max="6155" width="14.6640625" style="7" customWidth="1"/>
    <col min="6156" max="6156" width="13.33203125" style="7" customWidth="1"/>
    <col min="6157" max="6157" width="8.83203125" style="7" customWidth="1"/>
    <col min="6158" max="6158" width="9.33203125" style="7" customWidth="1"/>
    <col min="6159" max="6159" width="15.33203125" style="7" customWidth="1"/>
    <col min="6160" max="6160" width="5.1640625" style="7" customWidth="1"/>
    <col min="6161" max="6161" width="7.83203125" style="7" customWidth="1"/>
    <col min="6162" max="6162" width="7.1640625" style="7" customWidth="1"/>
    <col min="6163" max="6163" width="18.1640625" style="7" customWidth="1"/>
    <col min="6164" max="6400" width="8" style="7"/>
    <col min="6401" max="6401" width="2.6640625" style="7" customWidth="1"/>
    <col min="6402" max="6402" width="1.33203125" style="7" customWidth="1"/>
    <col min="6403" max="6403" width="5.33203125" style="7" customWidth="1"/>
    <col min="6404" max="6404" width="1.33203125" style="7" customWidth="1"/>
    <col min="6405" max="6405" width="8" style="7"/>
    <col min="6406" max="6406" width="59.83203125" style="7" customWidth="1"/>
    <col min="6407" max="6407" width="18.6640625" style="7" customWidth="1"/>
    <col min="6408" max="6408" width="23.5" style="7" customWidth="1"/>
    <col min="6409" max="6409" width="24.5" style="7" customWidth="1"/>
    <col min="6410" max="6410" width="24.83203125" style="7" customWidth="1"/>
    <col min="6411" max="6411" width="14.6640625" style="7" customWidth="1"/>
    <col min="6412" max="6412" width="13.33203125" style="7" customWidth="1"/>
    <col min="6413" max="6413" width="8.83203125" style="7" customWidth="1"/>
    <col min="6414" max="6414" width="9.33203125" style="7" customWidth="1"/>
    <col min="6415" max="6415" width="15.33203125" style="7" customWidth="1"/>
    <col min="6416" max="6416" width="5.1640625" style="7" customWidth="1"/>
    <col min="6417" max="6417" width="7.83203125" style="7" customWidth="1"/>
    <col min="6418" max="6418" width="7.1640625" style="7" customWidth="1"/>
    <col min="6419" max="6419" width="18.1640625" style="7" customWidth="1"/>
    <col min="6420" max="6656" width="8" style="7"/>
    <col min="6657" max="6657" width="2.6640625" style="7" customWidth="1"/>
    <col min="6658" max="6658" width="1.33203125" style="7" customWidth="1"/>
    <col min="6659" max="6659" width="5.33203125" style="7" customWidth="1"/>
    <col min="6660" max="6660" width="1.33203125" style="7" customWidth="1"/>
    <col min="6661" max="6661" width="8" style="7"/>
    <col min="6662" max="6662" width="59.83203125" style="7" customWidth="1"/>
    <col min="6663" max="6663" width="18.6640625" style="7" customWidth="1"/>
    <col min="6664" max="6664" width="23.5" style="7" customWidth="1"/>
    <col min="6665" max="6665" width="24.5" style="7" customWidth="1"/>
    <col min="6666" max="6666" width="24.83203125" style="7" customWidth="1"/>
    <col min="6667" max="6667" width="14.6640625" style="7" customWidth="1"/>
    <col min="6668" max="6668" width="13.33203125" style="7" customWidth="1"/>
    <col min="6669" max="6669" width="8.83203125" style="7" customWidth="1"/>
    <col min="6670" max="6670" width="9.33203125" style="7" customWidth="1"/>
    <col min="6671" max="6671" width="15.33203125" style="7" customWidth="1"/>
    <col min="6672" max="6672" width="5.1640625" style="7" customWidth="1"/>
    <col min="6673" max="6673" width="7.83203125" style="7" customWidth="1"/>
    <col min="6674" max="6674" width="7.1640625" style="7" customWidth="1"/>
    <col min="6675" max="6675" width="18.1640625" style="7" customWidth="1"/>
    <col min="6676" max="6912" width="8" style="7"/>
    <col min="6913" max="6913" width="2.6640625" style="7" customWidth="1"/>
    <col min="6914" max="6914" width="1.33203125" style="7" customWidth="1"/>
    <col min="6915" max="6915" width="5.33203125" style="7" customWidth="1"/>
    <col min="6916" max="6916" width="1.33203125" style="7" customWidth="1"/>
    <col min="6917" max="6917" width="8" style="7"/>
    <col min="6918" max="6918" width="59.83203125" style="7" customWidth="1"/>
    <col min="6919" max="6919" width="18.6640625" style="7" customWidth="1"/>
    <col min="6920" max="6920" width="23.5" style="7" customWidth="1"/>
    <col min="6921" max="6921" width="24.5" style="7" customWidth="1"/>
    <col min="6922" max="6922" width="24.83203125" style="7" customWidth="1"/>
    <col min="6923" max="6923" width="14.6640625" style="7" customWidth="1"/>
    <col min="6924" max="6924" width="13.33203125" style="7" customWidth="1"/>
    <col min="6925" max="6925" width="8.83203125" style="7" customWidth="1"/>
    <col min="6926" max="6926" width="9.33203125" style="7" customWidth="1"/>
    <col min="6927" max="6927" width="15.33203125" style="7" customWidth="1"/>
    <col min="6928" max="6928" width="5.1640625" style="7" customWidth="1"/>
    <col min="6929" max="6929" width="7.83203125" style="7" customWidth="1"/>
    <col min="6930" max="6930" width="7.1640625" style="7" customWidth="1"/>
    <col min="6931" max="6931" width="18.1640625" style="7" customWidth="1"/>
    <col min="6932" max="7168" width="8" style="7"/>
    <col min="7169" max="7169" width="2.6640625" style="7" customWidth="1"/>
    <col min="7170" max="7170" width="1.33203125" style="7" customWidth="1"/>
    <col min="7171" max="7171" width="5.33203125" style="7" customWidth="1"/>
    <col min="7172" max="7172" width="1.33203125" style="7" customWidth="1"/>
    <col min="7173" max="7173" width="8" style="7"/>
    <col min="7174" max="7174" width="59.83203125" style="7" customWidth="1"/>
    <col min="7175" max="7175" width="18.6640625" style="7" customWidth="1"/>
    <col min="7176" max="7176" width="23.5" style="7" customWidth="1"/>
    <col min="7177" max="7177" width="24.5" style="7" customWidth="1"/>
    <col min="7178" max="7178" width="24.83203125" style="7" customWidth="1"/>
    <col min="7179" max="7179" width="14.6640625" style="7" customWidth="1"/>
    <col min="7180" max="7180" width="13.33203125" style="7" customWidth="1"/>
    <col min="7181" max="7181" width="8.83203125" style="7" customWidth="1"/>
    <col min="7182" max="7182" width="9.33203125" style="7" customWidth="1"/>
    <col min="7183" max="7183" width="15.33203125" style="7" customWidth="1"/>
    <col min="7184" max="7184" width="5.1640625" style="7" customWidth="1"/>
    <col min="7185" max="7185" width="7.83203125" style="7" customWidth="1"/>
    <col min="7186" max="7186" width="7.1640625" style="7" customWidth="1"/>
    <col min="7187" max="7187" width="18.1640625" style="7" customWidth="1"/>
    <col min="7188" max="7424" width="8" style="7"/>
    <col min="7425" max="7425" width="2.6640625" style="7" customWidth="1"/>
    <col min="7426" max="7426" width="1.33203125" style="7" customWidth="1"/>
    <col min="7427" max="7427" width="5.33203125" style="7" customWidth="1"/>
    <col min="7428" max="7428" width="1.33203125" style="7" customWidth="1"/>
    <col min="7429" max="7429" width="8" style="7"/>
    <col min="7430" max="7430" width="59.83203125" style="7" customWidth="1"/>
    <col min="7431" max="7431" width="18.6640625" style="7" customWidth="1"/>
    <col min="7432" max="7432" width="23.5" style="7" customWidth="1"/>
    <col min="7433" max="7433" width="24.5" style="7" customWidth="1"/>
    <col min="7434" max="7434" width="24.83203125" style="7" customWidth="1"/>
    <col min="7435" max="7435" width="14.6640625" style="7" customWidth="1"/>
    <col min="7436" max="7436" width="13.33203125" style="7" customWidth="1"/>
    <col min="7437" max="7437" width="8.83203125" style="7" customWidth="1"/>
    <col min="7438" max="7438" width="9.33203125" style="7" customWidth="1"/>
    <col min="7439" max="7439" width="15.33203125" style="7" customWidth="1"/>
    <col min="7440" max="7440" width="5.1640625" style="7" customWidth="1"/>
    <col min="7441" max="7441" width="7.83203125" style="7" customWidth="1"/>
    <col min="7442" max="7442" width="7.1640625" style="7" customWidth="1"/>
    <col min="7443" max="7443" width="18.1640625" style="7" customWidth="1"/>
    <col min="7444" max="7680" width="8" style="7"/>
    <col min="7681" max="7681" width="2.6640625" style="7" customWidth="1"/>
    <col min="7682" max="7682" width="1.33203125" style="7" customWidth="1"/>
    <col min="7683" max="7683" width="5.33203125" style="7" customWidth="1"/>
    <col min="7684" max="7684" width="1.33203125" style="7" customWidth="1"/>
    <col min="7685" max="7685" width="8" style="7"/>
    <col min="7686" max="7686" width="59.83203125" style="7" customWidth="1"/>
    <col min="7687" max="7687" width="18.6640625" style="7" customWidth="1"/>
    <col min="7688" max="7688" width="23.5" style="7" customWidth="1"/>
    <col min="7689" max="7689" width="24.5" style="7" customWidth="1"/>
    <col min="7690" max="7690" width="24.83203125" style="7" customWidth="1"/>
    <col min="7691" max="7691" width="14.6640625" style="7" customWidth="1"/>
    <col min="7692" max="7692" width="13.33203125" style="7" customWidth="1"/>
    <col min="7693" max="7693" width="8.83203125" style="7" customWidth="1"/>
    <col min="7694" max="7694" width="9.33203125" style="7" customWidth="1"/>
    <col min="7695" max="7695" width="15.33203125" style="7" customWidth="1"/>
    <col min="7696" max="7696" width="5.1640625" style="7" customWidth="1"/>
    <col min="7697" max="7697" width="7.83203125" style="7" customWidth="1"/>
    <col min="7698" max="7698" width="7.1640625" style="7" customWidth="1"/>
    <col min="7699" max="7699" width="18.1640625" style="7" customWidth="1"/>
    <col min="7700" max="7936" width="8" style="7"/>
    <col min="7937" max="7937" width="2.6640625" style="7" customWidth="1"/>
    <col min="7938" max="7938" width="1.33203125" style="7" customWidth="1"/>
    <col min="7939" max="7939" width="5.33203125" style="7" customWidth="1"/>
    <col min="7940" max="7940" width="1.33203125" style="7" customWidth="1"/>
    <col min="7941" max="7941" width="8" style="7"/>
    <col min="7942" max="7942" width="59.83203125" style="7" customWidth="1"/>
    <col min="7943" max="7943" width="18.6640625" style="7" customWidth="1"/>
    <col min="7944" max="7944" width="23.5" style="7" customWidth="1"/>
    <col min="7945" max="7945" width="24.5" style="7" customWidth="1"/>
    <col min="7946" max="7946" width="24.83203125" style="7" customWidth="1"/>
    <col min="7947" max="7947" width="14.6640625" style="7" customWidth="1"/>
    <col min="7948" max="7948" width="13.33203125" style="7" customWidth="1"/>
    <col min="7949" max="7949" width="8.83203125" style="7" customWidth="1"/>
    <col min="7950" max="7950" width="9.33203125" style="7" customWidth="1"/>
    <col min="7951" max="7951" width="15.33203125" style="7" customWidth="1"/>
    <col min="7952" max="7952" width="5.1640625" style="7" customWidth="1"/>
    <col min="7953" max="7953" width="7.83203125" style="7" customWidth="1"/>
    <col min="7954" max="7954" width="7.1640625" style="7" customWidth="1"/>
    <col min="7955" max="7955" width="18.1640625" style="7" customWidth="1"/>
    <col min="7956" max="8192" width="8" style="7"/>
    <col min="8193" max="8193" width="2.6640625" style="7" customWidth="1"/>
    <col min="8194" max="8194" width="1.33203125" style="7" customWidth="1"/>
    <col min="8195" max="8195" width="5.33203125" style="7" customWidth="1"/>
    <col min="8196" max="8196" width="1.33203125" style="7" customWidth="1"/>
    <col min="8197" max="8197" width="8" style="7"/>
    <col min="8198" max="8198" width="59.83203125" style="7" customWidth="1"/>
    <col min="8199" max="8199" width="18.6640625" style="7" customWidth="1"/>
    <col min="8200" max="8200" width="23.5" style="7" customWidth="1"/>
    <col min="8201" max="8201" width="24.5" style="7" customWidth="1"/>
    <col min="8202" max="8202" width="24.83203125" style="7" customWidth="1"/>
    <col min="8203" max="8203" width="14.6640625" style="7" customWidth="1"/>
    <col min="8204" max="8204" width="13.33203125" style="7" customWidth="1"/>
    <col min="8205" max="8205" width="8.83203125" style="7" customWidth="1"/>
    <col min="8206" max="8206" width="9.33203125" style="7" customWidth="1"/>
    <col min="8207" max="8207" width="15.33203125" style="7" customWidth="1"/>
    <col min="8208" max="8208" width="5.1640625" style="7" customWidth="1"/>
    <col min="8209" max="8209" width="7.83203125" style="7" customWidth="1"/>
    <col min="8210" max="8210" width="7.1640625" style="7" customWidth="1"/>
    <col min="8211" max="8211" width="18.1640625" style="7" customWidth="1"/>
    <col min="8212" max="8448" width="8" style="7"/>
    <col min="8449" max="8449" width="2.6640625" style="7" customWidth="1"/>
    <col min="8450" max="8450" width="1.33203125" style="7" customWidth="1"/>
    <col min="8451" max="8451" width="5.33203125" style="7" customWidth="1"/>
    <col min="8452" max="8452" width="1.33203125" style="7" customWidth="1"/>
    <col min="8453" max="8453" width="8" style="7"/>
    <col min="8454" max="8454" width="59.83203125" style="7" customWidth="1"/>
    <col min="8455" max="8455" width="18.6640625" style="7" customWidth="1"/>
    <col min="8456" max="8456" width="23.5" style="7" customWidth="1"/>
    <col min="8457" max="8457" width="24.5" style="7" customWidth="1"/>
    <col min="8458" max="8458" width="24.83203125" style="7" customWidth="1"/>
    <col min="8459" max="8459" width="14.6640625" style="7" customWidth="1"/>
    <col min="8460" max="8460" width="13.33203125" style="7" customWidth="1"/>
    <col min="8461" max="8461" width="8.83203125" style="7" customWidth="1"/>
    <col min="8462" max="8462" width="9.33203125" style="7" customWidth="1"/>
    <col min="8463" max="8463" width="15.33203125" style="7" customWidth="1"/>
    <col min="8464" max="8464" width="5.1640625" style="7" customWidth="1"/>
    <col min="8465" max="8465" width="7.83203125" style="7" customWidth="1"/>
    <col min="8466" max="8466" width="7.1640625" style="7" customWidth="1"/>
    <col min="8467" max="8467" width="18.1640625" style="7" customWidth="1"/>
    <col min="8468" max="8704" width="8" style="7"/>
    <col min="8705" max="8705" width="2.6640625" style="7" customWidth="1"/>
    <col min="8706" max="8706" width="1.33203125" style="7" customWidth="1"/>
    <col min="8707" max="8707" width="5.33203125" style="7" customWidth="1"/>
    <col min="8708" max="8708" width="1.33203125" style="7" customWidth="1"/>
    <col min="8709" max="8709" width="8" style="7"/>
    <col min="8710" max="8710" width="59.83203125" style="7" customWidth="1"/>
    <col min="8711" max="8711" width="18.6640625" style="7" customWidth="1"/>
    <col min="8712" max="8712" width="23.5" style="7" customWidth="1"/>
    <col min="8713" max="8713" width="24.5" style="7" customWidth="1"/>
    <col min="8714" max="8714" width="24.83203125" style="7" customWidth="1"/>
    <col min="8715" max="8715" width="14.6640625" style="7" customWidth="1"/>
    <col min="8716" max="8716" width="13.33203125" style="7" customWidth="1"/>
    <col min="8717" max="8717" width="8.83203125" style="7" customWidth="1"/>
    <col min="8718" max="8718" width="9.33203125" style="7" customWidth="1"/>
    <col min="8719" max="8719" width="15.33203125" style="7" customWidth="1"/>
    <col min="8720" max="8720" width="5.1640625" style="7" customWidth="1"/>
    <col min="8721" max="8721" width="7.83203125" style="7" customWidth="1"/>
    <col min="8722" max="8722" width="7.1640625" style="7" customWidth="1"/>
    <col min="8723" max="8723" width="18.1640625" style="7" customWidth="1"/>
    <col min="8724" max="8960" width="8" style="7"/>
    <col min="8961" max="8961" width="2.6640625" style="7" customWidth="1"/>
    <col min="8962" max="8962" width="1.33203125" style="7" customWidth="1"/>
    <col min="8963" max="8963" width="5.33203125" style="7" customWidth="1"/>
    <col min="8964" max="8964" width="1.33203125" style="7" customWidth="1"/>
    <col min="8965" max="8965" width="8" style="7"/>
    <col min="8966" max="8966" width="59.83203125" style="7" customWidth="1"/>
    <col min="8967" max="8967" width="18.6640625" style="7" customWidth="1"/>
    <col min="8968" max="8968" width="23.5" style="7" customWidth="1"/>
    <col min="8969" max="8969" width="24.5" style="7" customWidth="1"/>
    <col min="8970" max="8970" width="24.83203125" style="7" customWidth="1"/>
    <col min="8971" max="8971" width="14.6640625" style="7" customWidth="1"/>
    <col min="8972" max="8972" width="13.33203125" style="7" customWidth="1"/>
    <col min="8973" max="8973" width="8.83203125" style="7" customWidth="1"/>
    <col min="8974" max="8974" width="9.33203125" style="7" customWidth="1"/>
    <col min="8975" max="8975" width="15.33203125" style="7" customWidth="1"/>
    <col min="8976" max="8976" width="5.1640625" style="7" customWidth="1"/>
    <col min="8977" max="8977" width="7.83203125" style="7" customWidth="1"/>
    <col min="8978" max="8978" width="7.1640625" style="7" customWidth="1"/>
    <col min="8979" max="8979" width="18.1640625" style="7" customWidth="1"/>
    <col min="8980" max="9216" width="8" style="7"/>
    <col min="9217" max="9217" width="2.6640625" style="7" customWidth="1"/>
    <col min="9218" max="9218" width="1.33203125" style="7" customWidth="1"/>
    <col min="9219" max="9219" width="5.33203125" style="7" customWidth="1"/>
    <col min="9220" max="9220" width="1.33203125" style="7" customWidth="1"/>
    <col min="9221" max="9221" width="8" style="7"/>
    <col min="9222" max="9222" width="59.83203125" style="7" customWidth="1"/>
    <col min="9223" max="9223" width="18.6640625" style="7" customWidth="1"/>
    <col min="9224" max="9224" width="23.5" style="7" customWidth="1"/>
    <col min="9225" max="9225" width="24.5" style="7" customWidth="1"/>
    <col min="9226" max="9226" width="24.83203125" style="7" customWidth="1"/>
    <col min="9227" max="9227" width="14.6640625" style="7" customWidth="1"/>
    <col min="9228" max="9228" width="13.33203125" style="7" customWidth="1"/>
    <col min="9229" max="9229" width="8.83203125" style="7" customWidth="1"/>
    <col min="9230" max="9230" width="9.33203125" style="7" customWidth="1"/>
    <col min="9231" max="9231" width="15.33203125" style="7" customWidth="1"/>
    <col min="9232" max="9232" width="5.1640625" style="7" customWidth="1"/>
    <col min="9233" max="9233" width="7.83203125" style="7" customWidth="1"/>
    <col min="9234" max="9234" width="7.1640625" style="7" customWidth="1"/>
    <col min="9235" max="9235" width="18.1640625" style="7" customWidth="1"/>
    <col min="9236" max="9472" width="8" style="7"/>
    <col min="9473" max="9473" width="2.6640625" style="7" customWidth="1"/>
    <col min="9474" max="9474" width="1.33203125" style="7" customWidth="1"/>
    <col min="9475" max="9475" width="5.33203125" style="7" customWidth="1"/>
    <col min="9476" max="9476" width="1.33203125" style="7" customWidth="1"/>
    <col min="9477" max="9477" width="8" style="7"/>
    <col min="9478" max="9478" width="59.83203125" style="7" customWidth="1"/>
    <col min="9479" max="9479" width="18.6640625" style="7" customWidth="1"/>
    <col min="9480" max="9480" width="23.5" style="7" customWidth="1"/>
    <col min="9481" max="9481" width="24.5" style="7" customWidth="1"/>
    <col min="9482" max="9482" width="24.83203125" style="7" customWidth="1"/>
    <col min="9483" max="9483" width="14.6640625" style="7" customWidth="1"/>
    <col min="9484" max="9484" width="13.33203125" style="7" customWidth="1"/>
    <col min="9485" max="9485" width="8.83203125" style="7" customWidth="1"/>
    <col min="9486" max="9486" width="9.33203125" style="7" customWidth="1"/>
    <col min="9487" max="9487" width="15.33203125" style="7" customWidth="1"/>
    <col min="9488" max="9488" width="5.1640625" style="7" customWidth="1"/>
    <col min="9489" max="9489" width="7.83203125" style="7" customWidth="1"/>
    <col min="9490" max="9490" width="7.1640625" style="7" customWidth="1"/>
    <col min="9491" max="9491" width="18.1640625" style="7" customWidth="1"/>
    <col min="9492" max="9728" width="8" style="7"/>
    <col min="9729" max="9729" width="2.6640625" style="7" customWidth="1"/>
    <col min="9730" max="9730" width="1.33203125" style="7" customWidth="1"/>
    <col min="9731" max="9731" width="5.33203125" style="7" customWidth="1"/>
    <col min="9732" max="9732" width="1.33203125" style="7" customWidth="1"/>
    <col min="9733" max="9733" width="8" style="7"/>
    <col min="9734" max="9734" width="59.83203125" style="7" customWidth="1"/>
    <col min="9735" max="9735" width="18.6640625" style="7" customWidth="1"/>
    <col min="9736" max="9736" width="23.5" style="7" customWidth="1"/>
    <col min="9737" max="9737" width="24.5" style="7" customWidth="1"/>
    <col min="9738" max="9738" width="24.83203125" style="7" customWidth="1"/>
    <col min="9739" max="9739" width="14.6640625" style="7" customWidth="1"/>
    <col min="9740" max="9740" width="13.33203125" style="7" customWidth="1"/>
    <col min="9741" max="9741" width="8.83203125" style="7" customWidth="1"/>
    <col min="9742" max="9742" width="9.33203125" style="7" customWidth="1"/>
    <col min="9743" max="9743" width="15.33203125" style="7" customWidth="1"/>
    <col min="9744" max="9744" width="5.1640625" style="7" customWidth="1"/>
    <col min="9745" max="9745" width="7.83203125" style="7" customWidth="1"/>
    <col min="9746" max="9746" width="7.1640625" style="7" customWidth="1"/>
    <col min="9747" max="9747" width="18.1640625" style="7" customWidth="1"/>
    <col min="9748" max="9984" width="8" style="7"/>
    <col min="9985" max="9985" width="2.6640625" style="7" customWidth="1"/>
    <col min="9986" max="9986" width="1.33203125" style="7" customWidth="1"/>
    <col min="9987" max="9987" width="5.33203125" style="7" customWidth="1"/>
    <col min="9988" max="9988" width="1.33203125" style="7" customWidth="1"/>
    <col min="9989" max="9989" width="8" style="7"/>
    <col min="9990" max="9990" width="59.83203125" style="7" customWidth="1"/>
    <col min="9991" max="9991" width="18.6640625" style="7" customWidth="1"/>
    <col min="9992" max="9992" width="23.5" style="7" customWidth="1"/>
    <col min="9993" max="9993" width="24.5" style="7" customWidth="1"/>
    <col min="9994" max="9994" width="24.83203125" style="7" customWidth="1"/>
    <col min="9995" max="9995" width="14.6640625" style="7" customWidth="1"/>
    <col min="9996" max="9996" width="13.33203125" style="7" customWidth="1"/>
    <col min="9997" max="9997" width="8.83203125" style="7" customWidth="1"/>
    <col min="9998" max="9998" width="9.33203125" style="7" customWidth="1"/>
    <col min="9999" max="9999" width="15.33203125" style="7" customWidth="1"/>
    <col min="10000" max="10000" width="5.1640625" style="7" customWidth="1"/>
    <col min="10001" max="10001" width="7.83203125" style="7" customWidth="1"/>
    <col min="10002" max="10002" width="7.1640625" style="7" customWidth="1"/>
    <col min="10003" max="10003" width="18.1640625" style="7" customWidth="1"/>
    <col min="10004" max="10240" width="8" style="7"/>
    <col min="10241" max="10241" width="2.6640625" style="7" customWidth="1"/>
    <col min="10242" max="10242" width="1.33203125" style="7" customWidth="1"/>
    <col min="10243" max="10243" width="5.33203125" style="7" customWidth="1"/>
    <col min="10244" max="10244" width="1.33203125" style="7" customWidth="1"/>
    <col min="10245" max="10245" width="8" style="7"/>
    <col min="10246" max="10246" width="59.83203125" style="7" customWidth="1"/>
    <col min="10247" max="10247" width="18.6640625" style="7" customWidth="1"/>
    <col min="10248" max="10248" width="23.5" style="7" customWidth="1"/>
    <col min="10249" max="10249" width="24.5" style="7" customWidth="1"/>
    <col min="10250" max="10250" width="24.83203125" style="7" customWidth="1"/>
    <col min="10251" max="10251" width="14.6640625" style="7" customWidth="1"/>
    <col min="10252" max="10252" width="13.33203125" style="7" customWidth="1"/>
    <col min="10253" max="10253" width="8.83203125" style="7" customWidth="1"/>
    <col min="10254" max="10254" width="9.33203125" style="7" customWidth="1"/>
    <col min="10255" max="10255" width="15.33203125" style="7" customWidth="1"/>
    <col min="10256" max="10256" width="5.1640625" style="7" customWidth="1"/>
    <col min="10257" max="10257" width="7.83203125" style="7" customWidth="1"/>
    <col min="10258" max="10258" width="7.1640625" style="7" customWidth="1"/>
    <col min="10259" max="10259" width="18.1640625" style="7" customWidth="1"/>
    <col min="10260" max="10496" width="8" style="7"/>
    <col min="10497" max="10497" width="2.6640625" style="7" customWidth="1"/>
    <col min="10498" max="10498" width="1.33203125" style="7" customWidth="1"/>
    <col min="10499" max="10499" width="5.33203125" style="7" customWidth="1"/>
    <col min="10500" max="10500" width="1.33203125" style="7" customWidth="1"/>
    <col min="10501" max="10501" width="8" style="7"/>
    <col min="10502" max="10502" width="59.83203125" style="7" customWidth="1"/>
    <col min="10503" max="10503" width="18.6640625" style="7" customWidth="1"/>
    <col min="10504" max="10504" width="23.5" style="7" customWidth="1"/>
    <col min="10505" max="10505" width="24.5" style="7" customWidth="1"/>
    <col min="10506" max="10506" width="24.83203125" style="7" customWidth="1"/>
    <col min="10507" max="10507" width="14.6640625" style="7" customWidth="1"/>
    <col min="10508" max="10508" width="13.33203125" style="7" customWidth="1"/>
    <col min="10509" max="10509" width="8.83203125" style="7" customWidth="1"/>
    <col min="10510" max="10510" width="9.33203125" style="7" customWidth="1"/>
    <col min="10511" max="10511" width="15.33203125" style="7" customWidth="1"/>
    <col min="10512" max="10512" width="5.1640625" style="7" customWidth="1"/>
    <col min="10513" max="10513" width="7.83203125" style="7" customWidth="1"/>
    <col min="10514" max="10514" width="7.1640625" style="7" customWidth="1"/>
    <col min="10515" max="10515" width="18.1640625" style="7" customWidth="1"/>
    <col min="10516" max="10752" width="8" style="7"/>
    <col min="10753" max="10753" width="2.6640625" style="7" customWidth="1"/>
    <col min="10754" max="10754" width="1.33203125" style="7" customWidth="1"/>
    <col min="10755" max="10755" width="5.33203125" style="7" customWidth="1"/>
    <col min="10756" max="10756" width="1.33203125" style="7" customWidth="1"/>
    <col min="10757" max="10757" width="8" style="7"/>
    <col min="10758" max="10758" width="59.83203125" style="7" customWidth="1"/>
    <col min="10759" max="10759" width="18.6640625" style="7" customWidth="1"/>
    <col min="10760" max="10760" width="23.5" style="7" customWidth="1"/>
    <col min="10761" max="10761" width="24.5" style="7" customWidth="1"/>
    <col min="10762" max="10762" width="24.83203125" style="7" customWidth="1"/>
    <col min="10763" max="10763" width="14.6640625" style="7" customWidth="1"/>
    <col min="10764" max="10764" width="13.33203125" style="7" customWidth="1"/>
    <col min="10765" max="10765" width="8.83203125" style="7" customWidth="1"/>
    <col min="10766" max="10766" width="9.33203125" style="7" customWidth="1"/>
    <col min="10767" max="10767" width="15.33203125" style="7" customWidth="1"/>
    <col min="10768" max="10768" width="5.1640625" style="7" customWidth="1"/>
    <col min="10769" max="10769" width="7.83203125" style="7" customWidth="1"/>
    <col min="10770" max="10770" width="7.1640625" style="7" customWidth="1"/>
    <col min="10771" max="10771" width="18.1640625" style="7" customWidth="1"/>
    <col min="10772" max="11008" width="8" style="7"/>
    <col min="11009" max="11009" width="2.6640625" style="7" customWidth="1"/>
    <col min="11010" max="11010" width="1.33203125" style="7" customWidth="1"/>
    <col min="11011" max="11011" width="5.33203125" style="7" customWidth="1"/>
    <col min="11012" max="11012" width="1.33203125" style="7" customWidth="1"/>
    <col min="11013" max="11013" width="8" style="7"/>
    <col min="11014" max="11014" width="59.83203125" style="7" customWidth="1"/>
    <col min="11015" max="11015" width="18.6640625" style="7" customWidth="1"/>
    <col min="11016" max="11016" width="23.5" style="7" customWidth="1"/>
    <col min="11017" max="11017" width="24.5" style="7" customWidth="1"/>
    <col min="11018" max="11018" width="24.83203125" style="7" customWidth="1"/>
    <col min="11019" max="11019" width="14.6640625" style="7" customWidth="1"/>
    <col min="11020" max="11020" width="13.33203125" style="7" customWidth="1"/>
    <col min="11021" max="11021" width="8.83203125" style="7" customWidth="1"/>
    <col min="11022" max="11022" width="9.33203125" style="7" customWidth="1"/>
    <col min="11023" max="11023" width="15.33203125" style="7" customWidth="1"/>
    <col min="11024" max="11024" width="5.1640625" style="7" customWidth="1"/>
    <col min="11025" max="11025" width="7.83203125" style="7" customWidth="1"/>
    <col min="11026" max="11026" width="7.1640625" style="7" customWidth="1"/>
    <col min="11027" max="11027" width="18.1640625" style="7" customWidth="1"/>
    <col min="11028" max="11264" width="8" style="7"/>
    <col min="11265" max="11265" width="2.6640625" style="7" customWidth="1"/>
    <col min="11266" max="11266" width="1.33203125" style="7" customWidth="1"/>
    <col min="11267" max="11267" width="5.33203125" style="7" customWidth="1"/>
    <col min="11268" max="11268" width="1.33203125" style="7" customWidth="1"/>
    <col min="11269" max="11269" width="8" style="7"/>
    <col min="11270" max="11270" width="59.83203125" style="7" customWidth="1"/>
    <col min="11271" max="11271" width="18.6640625" style="7" customWidth="1"/>
    <col min="11272" max="11272" width="23.5" style="7" customWidth="1"/>
    <col min="11273" max="11273" width="24.5" style="7" customWidth="1"/>
    <col min="11274" max="11274" width="24.83203125" style="7" customWidth="1"/>
    <col min="11275" max="11275" width="14.6640625" style="7" customWidth="1"/>
    <col min="11276" max="11276" width="13.33203125" style="7" customWidth="1"/>
    <col min="11277" max="11277" width="8.83203125" style="7" customWidth="1"/>
    <col min="11278" max="11278" width="9.33203125" style="7" customWidth="1"/>
    <col min="11279" max="11279" width="15.33203125" style="7" customWidth="1"/>
    <col min="11280" max="11280" width="5.1640625" style="7" customWidth="1"/>
    <col min="11281" max="11281" width="7.83203125" style="7" customWidth="1"/>
    <col min="11282" max="11282" width="7.1640625" style="7" customWidth="1"/>
    <col min="11283" max="11283" width="18.1640625" style="7" customWidth="1"/>
    <col min="11284" max="11520" width="8" style="7"/>
    <col min="11521" max="11521" width="2.6640625" style="7" customWidth="1"/>
    <col min="11522" max="11522" width="1.33203125" style="7" customWidth="1"/>
    <col min="11523" max="11523" width="5.33203125" style="7" customWidth="1"/>
    <col min="11524" max="11524" width="1.33203125" style="7" customWidth="1"/>
    <col min="11525" max="11525" width="8" style="7"/>
    <col min="11526" max="11526" width="59.83203125" style="7" customWidth="1"/>
    <col min="11527" max="11527" width="18.6640625" style="7" customWidth="1"/>
    <col min="11528" max="11528" width="23.5" style="7" customWidth="1"/>
    <col min="11529" max="11529" width="24.5" style="7" customWidth="1"/>
    <col min="11530" max="11530" width="24.83203125" style="7" customWidth="1"/>
    <col min="11531" max="11531" width="14.6640625" style="7" customWidth="1"/>
    <col min="11532" max="11532" width="13.33203125" style="7" customWidth="1"/>
    <col min="11533" max="11533" width="8.83203125" style="7" customWidth="1"/>
    <col min="11534" max="11534" width="9.33203125" style="7" customWidth="1"/>
    <col min="11535" max="11535" width="15.33203125" style="7" customWidth="1"/>
    <col min="11536" max="11536" width="5.1640625" style="7" customWidth="1"/>
    <col min="11537" max="11537" width="7.83203125" style="7" customWidth="1"/>
    <col min="11538" max="11538" width="7.1640625" style="7" customWidth="1"/>
    <col min="11539" max="11539" width="18.1640625" style="7" customWidth="1"/>
    <col min="11540" max="11776" width="8" style="7"/>
    <col min="11777" max="11777" width="2.6640625" style="7" customWidth="1"/>
    <col min="11778" max="11778" width="1.33203125" style="7" customWidth="1"/>
    <col min="11779" max="11779" width="5.33203125" style="7" customWidth="1"/>
    <col min="11780" max="11780" width="1.33203125" style="7" customWidth="1"/>
    <col min="11781" max="11781" width="8" style="7"/>
    <col min="11782" max="11782" width="59.83203125" style="7" customWidth="1"/>
    <col min="11783" max="11783" width="18.6640625" style="7" customWidth="1"/>
    <col min="11784" max="11784" width="23.5" style="7" customWidth="1"/>
    <col min="11785" max="11785" width="24.5" style="7" customWidth="1"/>
    <col min="11786" max="11786" width="24.83203125" style="7" customWidth="1"/>
    <col min="11787" max="11787" width="14.6640625" style="7" customWidth="1"/>
    <col min="11788" max="11788" width="13.33203125" style="7" customWidth="1"/>
    <col min="11789" max="11789" width="8.83203125" style="7" customWidth="1"/>
    <col min="11790" max="11790" width="9.33203125" style="7" customWidth="1"/>
    <col min="11791" max="11791" width="15.33203125" style="7" customWidth="1"/>
    <col min="11792" max="11792" width="5.1640625" style="7" customWidth="1"/>
    <col min="11793" max="11793" width="7.83203125" style="7" customWidth="1"/>
    <col min="11794" max="11794" width="7.1640625" style="7" customWidth="1"/>
    <col min="11795" max="11795" width="18.1640625" style="7" customWidth="1"/>
    <col min="11796" max="12032" width="8" style="7"/>
    <col min="12033" max="12033" width="2.6640625" style="7" customWidth="1"/>
    <col min="12034" max="12034" width="1.33203125" style="7" customWidth="1"/>
    <col min="12035" max="12035" width="5.33203125" style="7" customWidth="1"/>
    <col min="12036" max="12036" width="1.33203125" style="7" customWidth="1"/>
    <col min="12037" max="12037" width="8" style="7"/>
    <col min="12038" max="12038" width="59.83203125" style="7" customWidth="1"/>
    <col min="12039" max="12039" width="18.6640625" style="7" customWidth="1"/>
    <col min="12040" max="12040" width="23.5" style="7" customWidth="1"/>
    <col min="12041" max="12041" width="24.5" style="7" customWidth="1"/>
    <col min="12042" max="12042" width="24.83203125" style="7" customWidth="1"/>
    <col min="12043" max="12043" width="14.6640625" style="7" customWidth="1"/>
    <col min="12044" max="12044" width="13.33203125" style="7" customWidth="1"/>
    <col min="12045" max="12045" width="8.83203125" style="7" customWidth="1"/>
    <col min="12046" max="12046" width="9.33203125" style="7" customWidth="1"/>
    <col min="12047" max="12047" width="15.33203125" style="7" customWidth="1"/>
    <col min="12048" max="12048" width="5.1640625" style="7" customWidth="1"/>
    <col min="12049" max="12049" width="7.83203125" style="7" customWidth="1"/>
    <col min="12050" max="12050" width="7.1640625" style="7" customWidth="1"/>
    <col min="12051" max="12051" width="18.1640625" style="7" customWidth="1"/>
    <col min="12052" max="12288" width="8" style="7"/>
    <col min="12289" max="12289" width="2.6640625" style="7" customWidth="1"/>
    <col min="12290" max="12290" width="1.33203125" style="7" customWidth="1"/>
    <col min="12291" max="12291" width="5.33203125" style="7" customWidth="1"/>
    <col min="12292" max="12292" width="1.33203125" style="7" customWidth="1"/>
    <col min="12293" max="12293" width="8" style="7"/>
    <col min="12294" max="12294" width="59.83203125" style="7" customWidth="1"/>
    <col min="12295" max="12295" width="18.6640625" style="7" customWidth="1"/>
    <col min="12296" max="12296" width="23.5" style="7" customWidth="1"/>
    <col min="12297" max="12297" width="24.5" style="7" customWidth="1"/>
    <col min="12298" max="12298" width="24.83203125" style="7" customWidth="1"/>
    <col min="12299" max="12299" width="14.6640625" style="7" customWidth="1"/>
    <col min="12300" max="12300" width="13.33203125" style="7" customWidth="1"/>
    <col min="12301" max="12301" width="8.83203125" style="7" customWidth="1"/>
    <col min="12302" max="12302" width="9.33203125" style="7" customWidth="1"/>
    <col min="12303" max="12303" width="15.33203125" style="7" customWidth="1"/>
    <col min="12304" max="12304" width="5.1640625" style="7" customWidth="1"/>
    <col min="12305" max="12305" width="7.83203125" style="7" customWidth="1"/>
    <col min="12306" max="12306" width="7.1640625" style="7" customWidth="1"/>
    <col min="12307" max="12307" width="18.1640625" style="7" customWidth="1"/>
    <col min="12308" max="12544" width="8" style="7"/>
    <col min="12545" max="12545" width="2.6640625" style="7" customWidth="1"/>
    <col min="12546" max="12546" width="1.33203125" style="7" customWidth="1"/>
    <col min="12547" max="12547" width="5.33203125" style="7" customWidth="1"/>
    <col min="12548" max="12548" width="1.33203125" style="7" customWidth="1"/>
    <col min="12549" max="12549" width="8" style="7"/>
    <col min="12550" max="12550" width="59.83203125" style="7" customWidth="1"/>
    <col min="12551" max="12551" width="18.6640625" style="7" customWidth="1"/>
    <col min="12552" max="12552" width="23.5" style="7" customWidth="1"/>
    <col min="12553" max="12553" width="24.5" style="7" customWidth="1"/>
    <col min="12554" max="12554" width="24.83203125" style="7" customWidth="1"/>
    <col min="12555" max="12555" width="14.6640625" style="7" customWidth="1"/>
    <col min="12556" max="12556" width="13.33203125" style="7" customWidth="1"/>
    <col min="12557" max="12557" width="8.83203125" style="7" customWidth="1"/>
    <col min="12558" max="12558" width="9.33203125" style="7" customWidth="1"/>
    <col min="12559" max="12559" width="15.33203125" style="7" customWidth="1"/>
    <col min="12560" max="12560" width="5.1640625" style="7" customWidth="1"/>
    <col min="12561" max="12561" width="7.83203125" style="7" customWidth="1"/>
    <col min="12562" max="12562" width="7.1640625" style="7" customWidth="1"/>
    <col min="12563" max="12563" width="18.1640625" style="7" customWidth="1"/>
    <col min="12564" max="12800" width="8" style="7"/>
    <col min="12801" max="12801" width="2.6640625" style="7" customWidth="1"/>
    <col min="12802" max="12802" width="1.33203125" style="7" customWidth="1"/>
    <col min="12803" max="12803" width="5.33203125" style="7" customWidth="1"/>
    <col min="12804" max="12804" width="1.33203125" style="7" customWidth="1"/>
    <col min="12805" max="12805" width="8" style="7"/>
    <col min="12806" max="12806" width="59.83203125" style="7" customWidth="1"/>
    <col min="12807" max="12807" width="18.6640625" style="7" customWidth="1"/>
    <col min="12808" max="12808" width="23.5" style="7" customWidth="1"/>
    <col min="12809" max="12809" width="24.5" style="7" customWidth="1"/>
    <col min="12810" max="12810" width="24.83203125" style="7" customWidth="1"/>
    <col min="12811" max="12811" width="14.6640625" style="7" customWidth="1"/>
    <col min="12812" max="12812" width="13.33203125" style="7" customWidth="1"/>
    <col min="12813" max="12813" width="8.83203125" style="7" customWidth="1"/>
    <col min="12814" max="12814" width="9.33203125" style="7" customWidth="1"/>
    <col min="12815" max="12815" width="15.33203125" style="7" customWidth="1"/>
    <col min="12816" max="12816" width="5.1640625" style="7" customWidth="1"/>
    <col min="12817" max="12817" width="7.83203125" style="7" customWidth="1"/>
    <col min="12818" max="12818" width="7.1640625" style="7" customWidth="1"/>
    <col min="12819" max="12819" width="18.1640625" style="7" customWidth="1"/>
    <col min="12820" max="13056" width="8" style="7"/>
    <col min="13057" max="13057" width="2.6640625" style="7" customWidth="1"/>
    <col min="13058" max="13058" width="1.33203125" style="7" customWidth="1"/>
    <col min="13059" max="13059" width="5.33203125" style="7" customWidth="1"/>
    <col min="13060" max="13060" width="1.33203125" style="7" customWidth="1"/>
    <col min="13061" max="13061" width="8" style="7"/>
    <col min="13062" max="13062" width="59.83203125" style="7" customWidth="1"/>
    <col min="13063" max="13063" width="18.6640625" style="7" customWidth="1"/>
    <col min="13064" max="13064" width="23.5" style="7" customWidth="1"/>
    <col min="13065" max="13065" width="24.5" style="7" customWidth="1"/>
    <col min="13066" max="13066" width="24.83203125" style="7" customWidth="1"/>
    <col min="13067" max="13067" width="14.6640625" style="7" customWidth="1"/>
    <col min="13068" max="13068" width="13.33203125" style="7" customWidth="1"/>
    <col min="13069" max="13069" width="8.83203125" style="7" customWidth="1"/>
    <col min="13070" max="13070" width="9.33203125" style="7" customWidth="1"/>
    <col min="13071" max="13071" width="15.33203125" style="7" customWidth="1"/>
    <col min="13072" max="13072" width="5.1640625" style="7" customWidth="1"/>
    <col min="13073" max="13073" width="7.83203125" style="7" customWidth="1"/>
    <col min="13074" max="13074" width="7.1640625" style="7" customWidth="1"/>
    <col min="13075" max="13075" width="18.1640625" style="7" customWidth="1"/>
    <col min="13076" max="13312" width="8" style="7"/>
    <col min="13313" max="13313" width="2.6640625" style="7" customWidth="1"/>
    <col min="13314" max="13314" width="1.33203125" style="7" customWidth="1"/>
    <col min="13315" max="13315" width="5.33203125" style="7" customWidth="1"/>
    <col min="13316" max="13316" width="1.33203125" style="7" customWidth="1"/>
    <col min="13317" max="13317" width="8" style="7"/>
    <col min="13318" max="13318" width="59.83203125" style="7" customWidth="1"/>
    <col min="13319" max="13319" width="18.6640625" style="7" customWidth="1"/>
    <col min="13320" max="13320" width="23.5" style="7" customWidth="1"/>
    <col min="13321" max="13321" width="24.5" style="7" customWidth="1"/>
    <col min="13322" max="13322" width="24.83203125" style="7" customWidth="1"/>
    <col min="13323" max="13323" width="14.6640625" style="7" customWidth="1"/>
    <col min="13324" max="13324" width="13.33203125" style="7" customWidth="1"/>
    <col min="13325" max="13325" width="8.83203125" style="7" customWidth="1"/>
    <col min="13326" max="13326" width="9.33203125" style="7" customWidth="1"/>
    <col min="13327" max="13327" width="15.33203125" style="7" customWidth="1"/>
    <col min="13328" max="13328" width="5.1640625" style="7" customWidth="1"/>
    <col min="13329" max="13329" width="7.83203125" style="7" customWidth="1"/>
    <col min="13330" max="13330" width="7.1640625" style="7" customWidth="1"/>
    <col min="13331" max="13331" width="18.1640625" style="7" customWidth="1"/>
    <col min="13332" max="13568" width="8" style="7"/>
    <col min="13569" max="13569" width="2.6640625" style="7" customWidth="1"/>
    <col min="13570" max="13570" width="1.33203125" style="7" customWidth="1"/>
    <col min="13571" max="13571" width="5.33203125" style="7" customWidth="1"/>
    <col min="13572" max="13572" width="1.33203125" style="7" customWidth="1"/>
    <col min="13573" max="13573" width="8" style="7"/>
    <col min="13574" max="13574" width="59.83203125" style="7" customWidth="1"/>
    <col min="13575" max="13575" width="18.6640625" style="7" customWidth="1"/>
    <col min="13576" max="13576" width="23.5" style="7" customWidth="1"/>
    <col min="13577" max="13577" width="24.5" style="7" customWidth="1"/>
    <col min="13578" max="13578" width="24.83203125" style="7" customWidth="1"/>
    <col min="13579" max="13579" width="14.6640625" style="7" customWidth="1"/>
    <col min="13580" max="13580" width="13.33203125" style="7" customWidth="1"/>
    <col min="13581" max="13581" width="8.83203125" style="7" customWidth="1"/>
    <col min="13582" max="13582" width="9.33203125" style="7" customWidth="1"/>
    <col min="13583" max="13583" width="15.33203125" style="7" customWidth="1"/>
    <col min="13584" max="13584" width="5.1640625" style="7" customWidth="1"/>
    <col min="13585" max="13585" width="7.83203125" style="7" customWidth="1"/>
    <col min="13586" max="13586" width="7.1640625" style="7" customWidth="1"/>
    <col min="13587" max="13587" width="18.1640625" style="7" customWidth="1"/>
    <col min="13588" max="13824" width="8" style="7"/>
    <col min="13825" max="13825" width="2.6640625" style="7" customWidth="1"/>
    <col min="13826" max="13826" width="1.33203125" style="7" customWidth="1"/>
    <col min="13827" max="13827" width="5.33203125" style="7" customWidth="1"/>
    <col min="13828" max="13828" width="1.33203125" style="7" customWidth="1"/>
    <col min="13829" max="13829" width="8" style="7"/>
    <col min="13830" max="13830" width="59.83203125" style="7" customWidth="1"/>
    <col min="13831" max="13831" width="18.6640625" style="7" customWidth="1"/>
    <col min="13832" max="13832" width="23.5" style="7" customWidth="1"/>
    <col min="13833" max="13833" width="24.5" style="7" customWidth="1"/>
    <col min="13834" max="13834" width="24.83203125" style="7" customWidth="1"/>
    <col min="13835" max="13835" width="14.6640625" style="7" customWidth="1"/>
    <col min="13836" max="13836" width="13.33203125" style="7" customWidth="1"/>
    <col min="13837" max="13837" width="8.83203125" style="7" customWidth="1"/>
    <col min="13838" max="13838" width="9.33203125" style="7" customWidth="1"/>
    <col min="13839" max="13839" width="15.33203125" style="7" customWidth="1"/>
    <col min="13840" max="13840" width="5.1640625" style="7" customWidth="1"/>
    <col min="13841" max="13841" width="7.83203125" style="7" customWidth="1"/>
    <col min="13842" max="13842" width="7.1640625" style="7" customWidth="1"/>
    <col min="13843" max="13843" width="18.1640625" style="7" customWidth="1"/>
    <col min="13844" max="14080" width="8" style="7"/>
    <col min="14081" max="14081" width="2.6640625" style="7" customWidth="1"/>
    <col min="14082" max="14082" width="1.33203125" style="7" customWidth="1"/>
    <col min="14083" max="14083" width="5.33203125" style="7" customWidth="1"/>
    <col min="14084" max="14084" width="1.33203125" style="7" customWidth="1"/>
    <col min="14085" max="14085" width="8" style="7"/>
    <col min="14086" max="14086" width="59.83203125" style="7" customWidth="1"/>
    <col min="14087" max="14087" width="18.6640625" style="7" customWidth="1"/>
    <col min="14088" max="14088" width="23.5" style="7" customWidth="1"/>
    <col min="14089" max="14089" width="24.5" style="7" customWidth="1"/>
    <col min="14090" max="14090" width="24.83203125" style="7" customWidth="1"/>
    <col min="14091" max="14091" width="14.6640625" style="7" customWidth="1"/>
    <col min="14092" max="14092" width="13.33203125" style="7" customWidth="1"/>
    <col min="14093" max="14093" width="8.83203125" style="7" customWidth="1"/>
    <col min="14094" max="14094" width="9.33203125" style="7" customWidth="1"/>
    <col min="14095" max="14095" width="15.33203125" style="7" customWidth="1"/>
    <col min="14096" max="14096" width="5.1640625" style="7" customWidth="1"/>
    <col min="14097" max="14097" width="7.83203125" style="7" customWidth="1"/>
    <col min="14098" max="14098" width="7.1640625" style="7" customWidth="1"/>
    <col min="14099" max="14099" width="18.1640625" style="7" customWidth="1"/>
    <col min="14100" max="14336" width="8" style="7"/>
    <col min="14337" max="14337" width="2.6640625" style="7" customWidth="1"/>
    <col min="14338" max="14338" width="1.33203125" style="7" customWidth="1"/>
    <col min="14339" max="14339" width="5.33203125" style="7" customWidth="1"/>
    <col min="14340" max="14340" width="1.33203125" style="7" customWidth="1"/>
    <col min="14341" max="14341" width="8" style="7"/>
    <col min="14342" max="14342" width="59.83203125" style="7" customWidth="1"/>
    <col min="14343" max="14343" width="18.6640625" style="7" customWidth="1"/>
    <col min="14344" max="14344" width="23.5" style="7" customWidth="1"/>
    <col min="14345" max="14345" width="24.5" style="7" customWidth="1"/>
    <col min="14346" max="14346" width="24.83203125" style="7" customWidth="1"/>
    <col min="14347" max="14347" width="14.6640625" style="7" customWidth="1"/>
    <col min="14348" max="14348" width="13.33203125" style="7" customWidth="1"/>
    <col min="14349" max="14349" width="8.83203125" style="7" customWidth="1"/>
    <col min="14350" max="14350" width="9.33203125" style="7" customWidth="1"/>
    <col min="14351" max="14351" width="15.33203125" style="7" customWidth="1"/>
    <col min="14352" max="14352" width="5.1640625" style="7" customWidth="1"/>
    <col min="14353" max="14353" width="7.83203125" style="7" customWidth="1"/>
    <col min="14354" max="14354" width="7.1640625" style="7" customWidth="1"/>
    <col min="14355" max="14355" width="18.1640625" style="7" customWidth="1"/>
    <col min="14356" max="14592" width="8" style="7"/>
    <col min="14593" max="14593" width="2.6640625" style="7" customWidth="1"/>
    <col min="14594" max="14594" width="1.33203125" style="7" customWidth="1"/>
    <col min="14595" max="14595" width="5.33203125" style="7" customWidth="1"/>
    <col min="14596" max="14596" width="1.33203125" style="7" customWidth="1"/>
    <col min="14597" max="14597" width="8" style="7"/>
    <col min="14598" max="14598" width="59.83203125" style="7" customWidth="1"/>
    <col min="14599" max="14599" width="18.6640625" style="7" customWidth="1"/>
    <col min="14600" max="14600" width="23.5" style="7" customWidth="1"/>
    <col min="14601" max="14601" width="24.5" style="7" customWidth="1"/>
    <col min="14602" max="14602" width="24.83203125" style="7" customWidth="1"/>
    <col min="14603" max="14603" width="14.6640625" style="7" customWidth="1"/>
    <col min="14604" max="14604" width="13.33203125" style="7" customWidth="1"/>
    <col min="14605" max="14605" width="8.83203125" style="7" customWidth="1"/>
    <col min="14606" max="14606" width="9.33203125" style="7" customWidth="1"/>
    <col min="14607" max="14607" width="15.33203125" style="7" customWidth="1"/>
    <col min="14608" max="14608" width="5.1640625" style="7" customWidth="1"/>
    <col min="14609" max="14609" width="7.83203125" style="7" customWidth="1"/>
    <col min="14610" max="14610" width="7.1640625" style="7" customWidth="1"/>
    <col min="14611" max="14611" width="18.1640625" style="7" customWidth="1"/>
    <col min="14612" max="14848" width="8" style="7"/>
    <col min="14849" max="14849" width="2.6640625" style="7" customWidth="1"/>
    <col min="14850" max="14850" width="1.33203125" style="7" customWidth="1"/>
    <col min="14851" max="14851" width="5.33203125" style="7" customWidth="1"/>
    <col min="14852" max="14852" width="1.33203125" style="7" customWidth="1"/>
    <col min="14853" max="14853" width="8" style="7"/>
    <col min="14854" max="14854" width="59.83203125" style="7" customWidth="1"/>
    <col min="14855" max="14855" width="18.6640625" style="7" customWidth="1"/>
    <col min="14856" max="14856" width="23.5" style="7" customWidth="1"/>
    <col min="14857" max="14857" width="24.5" style="7" customWidth="1"/>
    <col min="14858" max="14858" width="24.83203125" style="7" customWidth="1"/>
    <col min="14859" max="14859" width="14.6640625" style="7" customWidth="1"/>
    <col min="14860" max="14860" width="13.33203125" style="7" customWidth="1"/>
    <col min="14861" max="14861" width="8.83203125" style="7" customWidth="1"/>
    <col min="14862" max="14862" width="9.33203125" style="7" customWidth="1"/>
    <col min="14863" max="14863" width="15.33203125" style="7" customWidth="1"/>
    <col min="14864" max="14864" width="5.1640625" style="7" customWidth="1"/>
    <col min="14865" max="14865" width="7.83203125" style="7" customWidth="1"/>
    <col min="14866" max="14866" width="7.1640625" style="7" customWidth="1"/>
    <col min="14867" max="14867" width="18.1640625" style="7" customWidth="1"/>
    <col min="14868" max="15104" width="8" style="7"/>
    <col min="15105" max="15105" width="2.6640625" style="7" customWidth="1"/>
    <col min="15106" max="15106" width="1.33203125" style="7" customWidth="1"/>
    <col min="15107" max="15107" width="5.33203125" style="7" customWidth="1"/>
    <col min="15108" max="15108" width="1.33203125" style="7" customWidth="1"/>
    <col min="15109" max="15109" width="8" style="7"/>
    <col min="15110" max="15110" width="59.83203125" style="7" customWidth="1"/>
    <col min="15111" max="15111" width="18.6640625" style="7" customWidth="1"/>
    <col min="15112" max="15112" width="23.5" style="7" customWidth="1"/>
    <col min="15113" max="15113" width="24.5" style="7" customWidth="1"/>
    <col min="15114" max="15114" width="24.83203125" style="7" customWidth="1"/>
    <col min="15115" max="15115" width="14.6640625" style="7" customWidth="1"/>
    <col min="15116" max="15116" width="13.33203125" style="7" customWidth="1"/>
    <col min="15117" max="15117" width="8.83203125" style="7" customWidth="1"/>
    <col min="15118" max="15118" width="9.33203125" style="7" customWidth="1"/>
    <col min="15119" max="15119" width="15.33203125" style="7" customWidth="1"/>
    <col min="15120" max="15120" width="5.1640625" style="7" customWidth="1"/>
    <col min="15121" max="15121" width="7.83203125" style="7" customWidth="1"/>
    <col min="15122" max="15122" width="7.1640625" style="7" customWidth="1"/>
    <col min="15123" max="15123" width="18.1640625" style="7" customWidth="1"/>
    <col min="15124" max="15360" width="8" style="7"/>
    <col min="15361" max="15361" width="2.6640625" style="7" customWidth="1"/>
    <col min="15362" max="15362" width="1.33203125" style="7" customWidth="1"/>
    <col min="15363" max="15363" width="5.33203125" style="7" customWidth="1"/>
    <col min="15364" max="15364" width="1.33203125" style="7" customWidth="1"/>
    <col min="15365" max="15365" width="8" style="7"/>
    <col min="15366" max="15366" width="59.83203125" style="7" customWidth="1"/>
    <col min="15367" max="15367" width="18.6640625" style="7" customWidth="1"/>
    <col min="15368" max="15368" width="23.5" style="7" customWidth="1"/>
    <col min="15369" max="15369" width="24.5" style="7" customWidth="1"/>
    <col min="15370" max="15370" width="24.83203125" style="7" customWidth="1"/>
    <col min="15371" max="15371" width="14.6640625" style="7" customWidth="1"/>
    <col min="15372" max="15372" width="13.33203125" style="7" customWidth="1"/>
    <col min="15373" max="15373" width="8.83203125" style="7" customWidth="1"/>
    <col min="15374" max="15374" width="9.33203125" style="7" customWidth="1"/>
    <col min="15375" max="15375" width="15.33203125" style="7" customWidth="1"/>
    <col min="15376" max="15376" width="5.1640625" style="7" customWidth="1"/>
    <col min="15377" max="15377" width="7.83203125" style="7" customWidth="1"/>
    <col min="15378" max="15378" width="7.1640625" style="7" customWidth="1"/>
    <col min="15379" max="15379" width="18.1640625" style="7" customWidth="1"/>
    <col min="15380" max="15616" width="8" style="7"/>
    <col min="15617" max="15617" width="2.6640625" style="7" customWidth="1"/>
    <col min="15618" max="15618" width="1.33203125" style="7" customWidth="1"/>
    <col min="15619" max="15619" width="5.33203125" style="7" customWidth="1"/>
    <col min="15620" max="15620" width="1.33203125" style="7" customWidth="1"/>
    <col min="15621" max="15621" width="8" style="7"/>
    <col min="15622" max="15622" width="59.83203125" style="7" customWidth="1"/>
    <col min="15623" max="15623" width="18.6640625" style="7" customWidth="1"/>
    <col min="15624" max="15624" width="23.5" style="7" customWidth="1"/>
    <col min="15625" max="15625" width="24.5" style="7" customWidth="1"/>
    <col min="15626" max="15626" width="24.83203125" style="7" customWidth="1"/>
    <col min="15627" max="15627" width="14.6640625" style="7" customWidth="1"/>
    <col min="15628" max="15628" width="13.33203125" style="7" customWidth="1"/>
    <col min="15629" max="15629" width="8.83203125" style="7" customWidth="1"/>
    <col min="15630" max="15630" width="9.33203125" style="7" customWidth="1"/>
    <col min="15631" max="15631" width="15.33203125" style="7" customWidth="1"/>
    <col min="15632" max="15632" width="5.1640625" style="7" customWidth="1"/>
    <col min="15633" max="15633" width="7.83203125" style="7" customWidth="1"/>
    <col min="15634" max="15634" width="7.1640625" style="7" customWidth="1"/>
    <col min="15635" max="15635" width="18.1640625" style="7" customWidth="1"/>
    <col min="15636" max="15872" width="8" style="7"/>
    <col min="15873" max="15873" width="2.6640625" style="7" customWidth="1"/>
    <col min="15874" max="15874" width="1.33203125" style="7" customWidth="1"/>
    <col min="15875" max="15875" width="5.33203125" style="7" customWidth="1"/>
    <col min="15876" max="15876" width="1.33203125" style="7" customWidth="1"/>
    <col min="15877" max="15877" width="8" style="7"/>
    <col min="15878" max="15878" width="59.83203125" style="7" customWidth="1"/>
    <col min="15879" max="15879" width="18.6640625" style="7" customWidth="1"/>
    <col min="15880" max="15880" width="23.5" style="7" customWidth="1"/>
    <col min="15881" max="15881" width="24.5" style="7" customWidth="1"/>
    <col min="15882" max="15882" width="24.83203125" style="7" customWidth="1"/>
    <col min="15883" max="15883" width="14.6640625" style="7" customWidth="1"/>
    <col min="15884" max="15884" width="13.33203125" style="7" customWidth="1"/>
    <col min="15885" max="15885" width="8.83203125" style="7" customWidth="1"/>
    <col min="15886" max="15886" width="9.33203125" style="7" customWidth="1"/>
    <col min="15887" max="15887" width="15.33203125" style="7" customWidth="1"/>
    <col min="15888" max="15888" width="5.1640625" style="7" customWidth="1"/>
    <col min="15889" max="15889" width="7.83203125" style="7" customWidth="1"/>
    <col min="15890" max="15890" width="7.1640625" style="7" customWidth="1"/>
    <col min="15891" max="15891" width="18.1640625" style="7" customWidth="1"/>
    <col min="15892" max="16128" width="8" style="7"/>
    <col min="16129" max="16129" width="2.6640625" style="7" customWidth="1"/>
    <col min="16130" max="16130" width="1.33203125" style="7" customWidth="1"/>
    <col min="16131" max="16131" width="5.33203125" style="7" customWidth="1"/>
    <col min="16132" max="16132" width="1.33203125" style="7" customWidth="1"/>
    <col min="16133" max="16133" width="8" style="7"/>
    <col min="16134" max="16134" width="59.83203125" style="7" customWidth="1"/>
    <col min="16135" max="16135" width="18.6640625" style="7" customWidth="1"/>
    <col min="16136" max="16136" width="23.5" style="7" customWidth="1"/>
    <col min="16137" max="16137" width="24.5" style="7" customWidth="1"/>
    <col min="16138" max="16138" width="24.83203125" style="7" customWidth="1"/>
    <col min="16139" max="16139" width="14.6640625" style="7" customWidth="1"/>
    <col min="16140" max="16140" width="13.33203125" style="7" customWidth="1"/>
    <col min="16141" max="16141" width="8.83203125" style="7" customWidth="1"/>
    <col min="16142" max="16142" width="9.33203125" style="7" customWidth="1"/>
    <col min="16143" max="16143" width="15.33203125" style="7" customWidth="1"/>
    <col min="16144" max="16144" width="5.1640625" style="7" customWidth="1"/>
    <col min="16145" max="16145" width="7.83203125" style="7" customWidth="1"/>
    <col min="16146" max="16146" width="7.1640625" style="7" customWidth="1"/>
    <col min="16147" max="16147" width="18.1640625" style="7" customWidth="1"/>
    <col min="16148" max="16384" width="8" style="7"/>
  </cols>
  <sheetData>
    <row r="1" spans="2:19" ht="52.5" customHeight="1"/>
    <row r="2" spans="2:19" ht="18" customHeight="1">
      <c r="B2" s="517" t="s">
        <v>471</v>
      </c>
      <c r="C2" s="517"/>
      <c r="D2" s="517"/>
      <c r="E2" s="517"/>
      <c r="F2" s="517"/>
      <c r="G2" s="517"/>
      <c r="H2" s="517"/>
      <c r="I2" s="517"/>
      <c r="J2" s="517"/>
      <c r="K2" s="517"/>
      <c r="L2" s="517"/>
      <c r="M2" s="517"/>
      <c r="N2" s="517"/>
      <c r="O2" s="517"/>
      <c r="P2" s="517"/>
      <c r="Q2" s="517"/>
      <c r="R2" s="517"/>
    </row>
    <row r="3" spans="2:19" ht="30" customHeight="1">
      <c r="B3" s="518" t="s">
        <v>185</v>
      </c>
      <c r="C3" s="518"/>
      <c r="D3" s="518"/>
      <c r="E3" s="518"/>
      <c r="F3" s="518"/>
      <c r="G3" s="518"/>
      <c r="H3" s="518"/>
      <c r="I3" s="518"/>
      <c r="J3" s="518"/>
      <c r="K3" s="518"/>
      <c r="L3" s="518"/>
      <c r="M3" s="518"/>
      <c r="N3" s="518"/>
      <c r="O3" s="518"/>
      <c r="P3" s="518"/>
      <c r="Q3" s="518"/>
      <c r="R3" s="518"/>
    </row>
    <row r="4" spans="2:19" ht="21.75" customHeight="1">
      <c r="B4" s="519" t="s">
        <v>994</v>
      </c>
      <c r="C4" s="519"/>
      <c r="D4" s="519"/>
      <c r="E4" s="519"/>
      <c r="F4" s="519"/>
      <c r="G4" s="519"/>
      <c r="H4" s="519"/>
      <c r="I4" s="519"/>
      <c r="J4" s="519"/>
      <c r="K4" s="519"/>
      <c r="L4" s="519"/>
      <c r="M4" s="519"/>
      <c r="N4" s="519"/>
      <c r="O4" s="519"/>
      <c r="P4" s="519"/>
      <c r="Q4" s="519"/>
      <c r="R4" s="519"/>
    </row>
    <row r="5" spans="2:19" ht="20.25" customHeight="1">
      <c r="B5" s="520" t="s">
        <v>472</v>
      </c>
      <c r="C5" s="520"/>
      <c r="D5" s="520"/>
      <c r="E5" s="520"/>
      <c r="F5" s="520"/>
      <c r="G5" s="520"/>
      <c r="H5" s="520"/>
      <c r="I5" s="520"/>
      <c r="J5" s="520"/>
      <c r="K5" s="520"/>
      <c r="L5" s="520"/>
      <c r="M5" s="520"/>
      <c r="N5" s="520"/>
      <c r="O5" s="520"/>
      <c r="P5" s="520"/>
      <c r="Q5" s="520"/>
      <c r="R5" s="520"/>
    </row>
    <row r="6" spans="2:19" ht="1.5" hidden="1" customHeight="1">
      <c r="B6" s="520"/>
      <c r="C6" s="520"/>
      <c r="D6" s="520"/>
      <c r="E6" s="520"/>
      <c r="F6" s="520"/>
      <c r="G6" s="520"/>
      <c r="H6" s="520"/>
      <c r="I6" s="520"/>
      <c r="J6" s="520"/>
      <c r="K6" s="520"/>
      <c r="L6" s="520"/>
      <c r="M6" s="520"/>
      <c r="N6" s="520"/>
      <c r="O6" s="520"/>
      <c r="P6" s="520"/>
      <c r="Q6" s="520"/>
      <c r="R6" s="520"/>
    </row>
    <row r="7" spans="2:19">
      <c r="N7" s="15" t="s">
        <v>116</v>
      </c>
      <c r="O7" s="275">
        <v>46204</v>
      </c>
      <c r="P7" s="521">
        <v>0.46305555555555555</v>
      </c>
      <c r="Q7" s="521"/>
      <c r="R7" s="521"/>
    </row>
    <row r="8" spans="2:19">
      <c r="N8" s="15" t="s">
        <v>117</v>
      </c>
      <c r="O8" s="19">
        <v>1</v>
      </c>
      <c r="P8" s="522"/>
      <c r="Q8" s="522"/>
      <c r="R8" s="19">
        <v>11</v>
      </c>
    </row>
    <row r="9" spans="2:19">
      <c r="B9" s="507" t="s">
        <v>995</v>
      </c>
      <c r="C9" s="507"/>
      <c r="D9" s="507"/>
      <c r="E9" s="507"/>
      <c r="F9" s="507"/>
      <c r="G9" s="507"/>
      <c r="H9" s="507"/>
      <c r="I9" s="507"/>
      <c r="J9" s="507"/>
      <c r="K9" s="507"/>
      <c r="L9" s="507"/>
      <c r="M9" s="507"/>
      <c r="N9" s="507"/>
      <c r="O9" s="507"/>
      <c r="P9" s="507"/>
      <c r="Q9" s="507"/>
      <c r="R9" s="507"/>
    </row>
    <row r="10" spans="2:19" ht="12" customHeight="1">
      <c r="L10" s="509" t="s">
        <v>51</v>
      </c>
      <c r="M10" s="509"/>
      <c r="N10" s="509"/>
      <c r="O10" s="509" t="s">
        <v>474</v>
      </c>
      <c r="P10" s="509"/>
      <c r="Q10" s="509"/>
      <c r="R10" s="509"/>
    </row>
    <row r="11" spans="2:19" ht="6.75" customHeight="1">
      <c r="H11" s="509" t="s">
        <v>52</v>
      </c>
      <c r="J11" s="509" t="s">
        <v>111</v>
      </c>
      <c r="K11" s="509" t="s">
        <v>996</v>
      </c>
      <c r="L11" s="509"/>
      <c r="M11" s="509"/>
      <c r="N11" s="509"/>
      <c r="O11" s="509"/>
      <c r="P11" s="509"/>
      <c r="Q11" s="509"/>
      <c r="R11" s="509"/>
    </row>
    <row r="12" spans="2:19" ht="6" customHeight="1">
      <c r="B12" s="509" t="s">
        <v>53</v>
      </c>
      <c r="C12" s="509"/>
      <c r="E12" s="509" t="s">
        <v>947</v>
      </c>
      <c r="F12" s="509"/>
      <c r="G12" s="509" t="s">
        <v>33</v>
      </c>
      <c r="H12" s="509"/>
      <c r="I12" s="506" t="s">
        <v>45</v>
      </c>
      <c r="J12" s="509"/>
      <c r="K12" s="509"/>
      <c r="S12" s="516" t="s">
        <v>997</v>
      </c>
    </row>
    <row r="13" spans="2:19" ht="7.5" customHeight="1">
      <c r="B13" s="509"/>
      <c r="C13" s="509"/>
      <c r="E13" s="509"/>
      <c r="F13" s="509"/>
      <c r="G13" s="509"/>
      <c r="H13" s="509"/>
      <c r="I13" s="506"/>
      <c r="J13" s="509"/>
      <c r="K13" s="509"/>
      <c r="S13" s="516"/>
    </row>
    <row r="14" spans="2:19" ht="6.75" customHeight="1">
      <c r="H14" s="509"/>
      <c r="J14" s="509"/>
      <c r="K14" s="509"/>
      <c r="L14" s="509" t="s">
        <v>13</v>
      </c>
      <c r="M14" s="509" t="s">
        <v>14</v>
      </c>
      <c r="N14" s="509"/>
      <c r="O14" s="509" t="s">
        <v>49</v>
      </c>
      <c r="P14" s="509"/>
      <c r="Q14" s="509" t="s">
        <v>50</v>
      </c>
      <c r="R14" s="509"/>
      <c r="S14" s="516"/>
    </row>
    <row r="15" spans="2:19" ht="6" customHeight="1">
      <c r="L15" s="509"/>
      <c r="M15" s="509"/>
      <c r="N15" s="509"/>
      <c r="O15" s="509"/>
      <c r="P15" s="509"/>
      <c r="Q15" s="509"/>
      <c r="R15" s="509"/>
    </row>
    <row r="16" spans="2:19" ht="6" customHeight="1"/>
    <row r="17" spans="2:19" ht="37.5" customHeight="1">
      <c r="B17" s="510">
        <v>64</v>
      </c>
      <c r="C17" s="510"/>
      <c r="E17" s="512" t="s">
        <v>122</v>
      </c>
      <c r="F17" s="512"/>
      <c r="G17" s="141" t="s">
        <v>269</v>
      </c>
      <c r="H17" s="141" t="s">
        <v>476</v>
      </c>
      <c r="I17" s="140" t="s">
        <v>96</v>
      </c>
      <c r="J17" s="141" t="s">
        <v>40</v>
      </c>
      <c r="K17" s="139">
        <v>11</v>
      </c>
      <c r="L17" s="139">
        <v>4</v>
      </c>
      <c r="M17" s="510">
        <v>7</v>
      </c>
      <c r="N17" s="510"/>
      <c r="O17" s="510">
        <v>10</v>
      </c>
      <c r="P17" s="510"/>
      <c r="Q17" s="510">
        <v>1</v>
      </c>
      <c r="R17" s="510"/>
      <c r="S17" s="301">
        <v>16</v>
      </c>
    </row>
    <row r="18" spans="2:19" s="143" customFormat="1" ht="30" customHeight="1">
      <c r="E18" s="513" t="s">
        <v>187</v>
      </c>
      <c r="F18" s="513"/>
      <c r="G18" s="143">
        <f>COUNTA(G17)</f>
        <v>1</v>
      </c>
      <c r="K18" s="302">
        <f>SUM(K17)</f>
        <v>11</v>
      </c>
      <c r="L18" s="302">
        <f t="shared" ref="L18:Q18" si="0">SUM(L17)</f>
        <v>4</v>
      </c>
      <c r="M18" s="302">
        <f t="shared" si="0"/>
        <v>7</v>
      </c>
      <c r="N18" s="292"/>
      <c r="O18" s="292">
        <f t="shared" si="0"/>
        <v>10</v>
      </c>
      <c r="P18" s="292"/>
      <c r="Q18" s="292">
        <f t="shared" si="0"/>
        <v>1</v>
      </c>
      <c r="R18" s="292"/>
      <c r="S18" s="302">
        <f>SUM(S17)</f>
        <v>16</v>
      </c>
    </row>
    <row r="19" spans="2:19" ht="27" customHeight="1">
      <c r="B19" s="510">
        <v>77</v>
      </c>
      <c r="C19" s="510"/>
      <c r="E19" s="511" t="s">
        <v>56</v>
      </c>
      <c r="F19" s="511"/>
      <c r="G19" s="141" t="s">
        <v>283</v>
      </c>
      <c r="H19" s="141" t="s">
        <v>477</v>
      </c>
      <c r="I19" s="140" t="s">
        <v>96</v>
      </c>
      <c r="J19" s="141" t="s">
        <v>41</v>
      </c>
      <c r="K19" s="139">
        <v>23</v>
      </c>
      <c r="L19" s="139">
        <v>14</v>
      </c>
      <c r="M19" s="510">
        <v>9</v>
      </c>
      <c r="N19" s="510"/>
      <c r="O19" s="510">
        <v>22</v>
      </c>
      <c r="P19" s="510"/>
      <c r="Q19" s="510">
        <v>1</v>
      </c>
      <c r="R19" s="510"/>
      <c r="S19" s="301">
        <v>30</v>
      </c>
    </row>
    <row r="20" spans="2:19" ht="44.25" customHeight="1">
      <c r="B20" s="510">
        <v>92</v>
      </c>
      <c r="C20" s="510"/>
      <c r="E20" s="512" t="s">
        <v>196</v>
      </c>
      <c r="F20" s="512"/>
      <c r="G20" s="141" t="s">
        <v>877</v>
      </c>
      <c r="H20" s="141" t="s">
        <v>998</v>
      </c>
      <c r="I20" s="140" t="s">
        <v>96</v>
      </c>
      <c r="J20" s="141" t="s">
        <v>41</v>
      </c>
      <c r="K20" s="139">
        <v>87</v>
      </c>
      <c r="L20" s="139">
        <v>63</v>
      </c>
      <c r="M20" s="510">
        <v>24</v>
      </c>
      <c r="N20" s="510"/>
      <c r="O20" s="510">
        <v>87</v>
      </c>
      <c r="P20" s="510"/>
      <c r="Q20" s="510">
        <v>0</v>
      </c>
      <c r="R20" s="510"/>
      <c r="S20" s="301">
        <v>2</v>
      </c>
    </row>
    <row r="21" spans="2:19" ht="36" customHeight="1">
      <c r="B21" s="510">
        <v>94</v>
      </c>
      <c r="C21" s="510"/>
      <c r="E21" s="512" t="s">
        <v>196</v>
      </c>
      <c r="F21" s="512"/>
      <c r="G21" s="141" t="s">
        <v>282</v>
      </c>
      <c r="H21" s="141" t="s">
        <v>478</v>
      </c>
      <c r="I21" s="140" t="s">
        <v>96</v>
      </c>
      <c r="J21" s="141" t="s">
        <v>41</v>
      </c>
      <c r="K21" s="139">
        <v>146</v>
      </c>
      <c r="L21" s="139">
        <v>79</v>
      </c>
      <c r="M21" s="510">
        <v>67</v>
      </c>
      <c r="N21" s="510"/>
      <c r="O21" s="510">
        <v>146</v>
      </c>
      <c r="P21" s="510"/>
      <c r="Q21" s="510">
        <v>0</v>
      </c>
      <c r="R21" s="510"/>
      <c r="S21" s="301">
        <v>2</v>
      </c>
    </row>
    <row r="22" spans="2:19" ht="29.25" customHeight="1">
      <c r="B22" s="510">
        <v>111</v>
      </c>
      <c r="C22" s="510"/>
      <c r="E22" s="512" t="s">
        <v>196</v>
      </c>
      <c r="F22" s="512"/>
      <c r="G22" s="141" t="s">
        <v>286</v>
      </c>
      <c r="H22" s="141" t="s">
        <v>479</v>
      </c>
      <c r="I22" s="140" t="s">
        <v>96</v>
      </c>
      <c r="J22" s="141" t="s">
        <v>41</v>
      </c>
      <c r="K22" s="139">
        <v>183</v>
      </c>
      <c r="L22" s="139">
        <v>139</v>
      </c>
      <c r="M22" s="510">
        <v>44</v>
      </c>
      <c r="N22" s="510"/>
      <c r="O22" s="510">
        <v>183</v>
      </c>
      <c r="P22" s="510"/>
      <c r="Q22" s="510">
        <v>0</v>
      </c>
      <c r="R22" s="510"/>
      <c r="S22" s="301">
        <v>2</v>
      </c>
    </row>
    <row r="23" spans="2:19" s="143" customFormat="1" ht="22.5" customHeight="1">
      <c r="E23" s="513" t="s">
        <v>187</v>
      </c>
      <c r="F23" s="513"/>
      <c r="G23" s="143">
        <f>COUNTA(G19:G22)</f>
        <v>4</v>
      </c>
      <c r="K23" s="302">
        <f>SUM(K19:K22)</f>
        <v>439</v>
      </c>
      <c r="L23" s="302">
        <f t="shared" ref="L23:Q23" si="1">SUM(L19:L22)</f>
        <v>295</v>
      </c>
      <c r="M23" s="302">
        <f t="shared" si="1"/>
        <v>144</v>
      </c>
      <c r="N23" s="302"/>
      <c r="O23" s="302">
        <f t="shared" si="1"/>
        <v>438</v>
      </c>
      <c r="P23" s="302"/>
      <c r="Q23" s="302">
        <f t="shared" si="1"/>
        <v>1</v>
      </c>
      <c r="R23" s="302"/>
      <c r="S23" s="302">
        <f>SUM(S19:S22)</f>
        <v>36</v>
      </c>
    </row>
    <row r="24" spans="2:19" s="143" customFormat="1" ht="30" customHeight="1">
      <c r="E24" s="514" t="s">
        <v>188</v>
      </c>
      <c r="F24" s="514"/>
      <c r="G24" s="273">
        <f>SUM(G18+G23)</f>
        <v>5</v>
      </c>
      <c r="H24" s="273"/>
      <c r="I24" s="273"/>
      <c r="J24" s="273"/>
      <c r="K24" s="273">
        <f t="shared" ref="K24:Q24" si="2">SUM(K18+K23)</f>
        <v>450</v>
      </c>
      <c r="L24" s="273">
        <f t="shared" si="2"/>
        <v>299</v>
      </c>
      <c r="M24" s="273">
        <f t="shared" si="2"/>
        <v>151</v>
      </c>
      <c r="N24" s="273"/>
      <c r="O24" s="273">
        <f t="shared" si="2"/>
        <v>448</v>
      </c>
      <c r="P24" s="273"/>
      <c r="Q24" s="273">
        <f t="shared" si="2"/>
        <v>2</v>
      </c>
      <c r="R24" s="273"/>
      <c r="S24" s="302">
        <f>SUM(S18+S23)</f>
        <v>52</v>
      </c>
    </row>
    <row r="25" spans="2:19" ht="21" customHeight="1">
      <c r="B25" s="510">
        <v>1</v>
      </c>
      <c r="C25" s="510"/>
      <c r="E25" s="512" t="s">
        <v>126</v>
      </c>
      <c r="F25" s="512"/>
      <c r="G25" s="141" t="s">
        <v>262</v>
      </c>
      <c r="H25" s="141" t="s">
        <v>480</v>
      </c>
      <c r="I25" s="142" t="s">
        <v>47</v>
      </c>
      <c r="J25" s="141" t="s">
        <v>40</v>
      </c>
      <c r="K25" s="139">
        <v>23</v>
      </c>
      <c r="L25" s="139">
        <v>19</v>
      </c>
      <c r="M25" s="510">
        <v>4</v>
      </c>
      <c r="N25" s="510"/>
      <c r="O25" s="510">
        <v>20</v>
      </c>
      <c r="P25" s="510"/>
      <c r="Q25" s="510">
        <v>3</v>
      </c>
      <c r="R25" s="510"/>
      <c r="S25" s="301">
        <v>8</v>
      </c>
    </row>
    <row r="26" spans="2:19" ht="21" customHeight="1">
      <c r="B26" s="510">
        <v>4</v>
      </c>
      <c r="C26" s="510"/>
      <c r="E26" s="512" t="s">
        <v>123</v>
      </c>
      <c r="F26" s="512"/>
      <c r="G26" s="141" t="s">
        <v>260</v>
      </c>
      <c r="H26" s="141" t="s">
        <v>481</v>
      </c>
      <c r="I26" s="142" t="s">
        <v>47</v>
      </c>
      <c r="J26" s="141" t="s">
        <v>40</v>
      </c>
      <c r="K26" s="139">
        <v>32</v>
      </c>
      <c r="L26" s="139">
        <v>21</v>
      </c>
      <c r="M26" s="510">
        <v>11</v>
      </c>
      <c r="N26" s="510"/>
      <c r="O26" s="510">
        <v>26</v>
      </c>
      <c r="P26" s="510"/>
      <c r="Q26" s="510">
        <v>6</v>
      </c>
      <c r="R26" s="510"/>
      <c r="S26" s="301">
        <v>6</v>
      </c>
    </row>
    <row r="27" spans="2:19" ht="21" customHeight="1">
      <c r="B27" s="510">
        <v>12</v>
      </c>
      <c r="C27" s="510"/>
      <c r="E27" s="512" t="s">
        <v>97</v>
      </c>
      <c r="F27" s="512"/>
      <c r="G27" s="141" t="s">
        <v>298</v>
      </c>
      <c r="H27" s="141" t="s">
        <v>483</v>
      </c>
      <c r="I27" s="142" t="s">
        <v>47</v>
      </c>
      <c r="J27" s="141" t="s">
        <v>40</v>
      </c>
      <c r="K27" s="139">
        <v>13</v>
      </c>
      <c r="L27" s="139">
        <v>9</v>
      </c>
      <c r="M27" s="510">
        <v>4</v>
      </c>
      <c r="N27" s="510"/>
      <c r="O27" s="510">
        <v>13</v>
      </c>
      <c r="P27" s="510"/>
      <c r="Q27" s="510">
        <v>0</v>
      </c>
      <c r="R27" s="510"/>
      <c r="S27" s="301">
        <v>15</v>
      </c>
    </row>
    <row r="28" spans="2:19" ht="21" customHeight="1">
      <c r="B28" s="510">
        <v>15</v>
      </c>
      <c r="C28" s="510"/>
      <c r="E28" s="512" t="s">
        <v>24</v>
      </c>
      <c r="F28" s="512"/>
      <c r="G28" s="141" t="s">
        <v>807</v>
      </c>
      <c r="H28" s="141" t="s">
        <v>999</v>
      </c>
      <c r="I28" s="142" t="s">
        <v>47</v>
      </c>
      <c r="J28" s="141" t="s">
        <v>40</v>
      </c>
      <c r="K28" s="139">
        <v>16</v>
      </c>
      <c r="L28" s="139">
        <v>12</v>
      </c>
      <c r="M28" s="510">
        <v>4</v>
      </c>
      <c r="N28" s="510"/>
      <c r="O28" s="510">
        <v>16</v>
      </c>
      <c r="P28" s="510"/>
      <c r="Q28" s="510">
        <v>0</v>
      </c>
      <c r="R28" s="510"/>
      <c r="S28" s="301">
        <v>25</v>
      </c>
    </row>
    <row r="29" spans="2:19" ht="21" customHeight="1">
      <c r="B29" s="510">
        <v>16</v>
      </c>
      <c r="C29" s="510"/>
      <c r="E29" s="512" t="s">
        <v>131</v>
      </c>
      <c r="F29" s="512"/>
      <c r="G29" s="141" t="s">
        <v>273</v>
      </c>
      <c r="H29" s="141" t="s">
        <v>484</v>
      </c>
      <c r="I29" s="142" t="s">
        <v>47</v>
      </c>
      <c r="J29" s="141" t="s">
        <v>40</v>
      </c>
      <c r="K29" s="139">
        <v>9</v>
      </c>
      <c r="L29" s="139">
        <v>4</v>
      </c>
      <c r="M29" s="510">
        <v>5</v>
      </c>
      <c r="N29" s="510"/>
      <c r="O29" s="510">
        <v>9</v>
      </c>
      <c r="P29" s="510"/>
      <c r="Q29" s="510">
        <v>0</v>
      </c>
      <c r="R29" s="510"/>
      <c r="S29" s="301">
        <v>40</v>
      </c>
    </row>
    <row r="30" spans="2:19" ht="21" customHeight="1">
      <c r="B30" s="510">
        <v>21</v>
      </c>
      <c r="C30" s="510"/>
      <c r="E30" s="511" t="s">
        <v>31</v>
      </c>
      <c r="F30" s="511"/>
      <c r="G30" s="141" t="s">
        <v>308</v>
      </c>
      <c r="H30" s="141" t="s">
        <v>1000</v>
      </c>
      <c r="I30" s="142" t="s">
        <v>47</v>
      </c>
      <c r="J30" s="141" t="s">
        <v>40</v>
      </c>
      <c r="K30" s="139">
        <v>25</v>
      </c>
      <c r="L30" s="139">
        <v>17</v>
      </c>
      <c r="M30" s="510">
        <v>8</v>
      </c>
      <c r="N30" s="510"/>
      <c r="O30" s="510">
        <v>19</v>
      </c>
      <c r="P30" s="510"/>
      <c r="Q30" s="510">
        <v>6</v>
      </c>
      <c r="R30" s="510"/>
      <c r="S30" s="301">
        <v>40</v>
      </c>
    </row>
    <row r="31" spans="2:19" ht="21" customHeight="1">
      <c r="B31" s="510">
        <v>34</v>
      </c>
      <c r="C31" s="510"/>
      <c r="E31" s="511" t="s">
        <v>31</v>
      </c>
      <c r="F31" s="511"/>
      <c r="G31" s="141" t="s">
        <v>890</v>
      </c>
      <c r="H31" s="141" t="s">
        <v>985</v>
      </c>
      <c r="I31" s="142" t="s">
        <v>47</v>
      </c>
      <c r="J31" s="141" t="s">
        <v>40</v>
      </c>
      <c r="K31" s="139">
        <v>25</v>
      </c>
      <c r="L31" s="139">
        <v>18</v>
      </c>
      <c r="M31" s="510">
        <v>7</v>
      </c>
      <c r="N31" s="510"/>
      <c r="O31" s="510">
        <v>21</v>
      </c>
      <c r="P31" s="510"/>
      <c r="Q31" s="510">
        <v>4</v>
      </c>
      <c r="R31" s="510"/>
      <c r="S31" s="301">
        <v>40</v>
      </c>
    </row>
    <row r="32" spans="2:19" ht="21" customHeight="1">
      <c r="B32" s="510">
        <v>36</v>
      </c>
      <c r="C32" s="510"/>
      <c r="E32" s="512" t="s">
        <v>130</v>
      </c>
      <c r="F32" s="512"/>
      <c r="G32" s="141" t="s">
        <v>302</v>
      </c>
      <c r="H32" s="141" t="s">
        <v>485</v>
      </c>
      <c r="I32" s="142" t="s">
        <v>47</v>
      </c>
      <c r="J32" s="141" t="s">
        <v>40</v>
      </c>
      <c r="K32" s="139">
        <v>27</v>
      </c>
      <c r="L32" s="139">
        <v>18</v>
      </c>
      <c r="M32" s="510">
        <v>9</v>
      </c>
      <c r="N32" s="510"/>
      <c r="O32" s="510">
        <v>19</v>
      </c>
      <c r="P32" s="510"/>
      <c r="Q32" s="510">
        <v>8</v>
      </c>
      <c r="R32" s="510"/>
      <c r="S32" s="301">
        <v>15</v>
      </c>
    </row>
    <row r="33" spans="2:19" ht="21" customHeight="1">
      <c r="B33" s="510">
        <v>47</v>
      </c>
      <c r="C33" s="510"/>
      <c r="E33" s="512" t="s">
        <v>122</v>
      </c>
      <c r="F33" s="512"/>
      <c r="G33" s="141" t="s">
        <v>826</v>
      </c>
      <c r="H33" s="141" t="s">
        <v>1001</v>
      </c>
      <c r="I33" s="142" t="s">
        <v>47</v>
      </c>
      <c r="J33" s="141" t="s">
        <v>40</v>
      </c>
      <c r="K33" s="139">
        <v>25</v>
      </c>
      <c r="L33" s="139">
        <v>14</v>
      </c>
      <c r="M33" s="510">
        <v>11</v>
      </c>
      <c r="N33" s="510"/>
      <c r="O33" s="510">
        <v>23</v>
      </c>
      <c r="P33" s="510"/>
      <c r="Q33" s="510">
        <v>2</v>
      </c>
      <c r="R33" s="510"/>
      <c r="S33" s="301">
        <v>16</v>
      </c>
    </row>
    <row r="34" spans="2:19" ht="21" customHeight="1">
      <c r="B34" s="510">
        <v>48</v>
      </c>
      <c r="C34" s="510"/>
      <c r="E34" s="511" t="s">
        <v>29</v>
      </c>
      <c r="F34" s="511"/>
      <c r="G34" s="141" t="s">
        <v>140</v>
      </c>
      <c r="H34" s="141" t="s">
        <v>486</v>
      </c>
      <c r="I34" s="142" t="s">
        <v>47</v>
      </c>
      <c r="J34" s="141" t="s">
        <v>40</v>
      </c>
      <c r="K34" s="139">
        <v>29</v>
      </c>
      <c r="L34" s="139">
        <v>25</v>
      </c>
      <c r="M34" s="510">
        <v>4</v>
      </c>
      <c r="N34" s="510"/>
      <c r="O34" s="510">
        <v>11</v>
      </c>
      <c r="P34" s="510"/>
      <c r="Q34" s="510">
        <v>18</v>
      </c>
      <c r="R34" s="510"/>
      <c r="S34" s="301">
        <v>150</v>
      </c>
    </row>
    <row r="35" spans="2:19" ht="21" customHeight="1">
      <c r="B35" s="510">
        <v>52</v>
      </c>
      <c r="C35" s="510"/>
      <c r="E35" s="512" t="s">
        <v>154</v>
      </c>
      <c r="F35" s="512"/>
      <c r="G35" s="141" t="s">
        <v>284</v>
      </c>
      <c r="H35" s="141" t="s">
        <v>487</v>
      </c>
      <c r="I35" s="142" t="s">
        <v>47</v>
      </c>
      <c r="J35" s="141" t="s">
        <v>40</v>
      </c>
      <c r="K35" s="139">
        <v>31</v>
      </c>
      <c r="L35" s="139">
        <v>18</v>
      </c>
      <c r="M35" s="510">
        <v>13</v>
      </c>
      <c r="N35" s="510"/>
      <c r="O35" s="510">
        <v>29</v>
      </c>
      <c r="P35" s="510"/>
      <c r="Q35" s="510">
        <v>2</v>
      </c>
      <c r="R35" s="510"/>
      <c r="S35" s="301">
        <v>30</v>
      </c>
    </row>
    <row r="36" spans="2:19" ht="21" customHeight="1">
      <c r="B36" s="510">
        <v>54</v>
      </c>
      <c r="C36" s="510"/>
      <c r="E36" s="512" t="s">
        <v>27</v>
      </c>
      <c r="F36" s="512"/>
      <c r="G36" s="141" t="s">
        <v>843</v>
      </c>
      <c r="H36" s="141" t="s">
        <v>1002</v>
      </c>
      <c r="I36" s="142" t="s">
        <v>47</v>
      </c>
      <c r="J36" s="141" t="s">
        <v>40</v>
      </c>
      <c r="K36" s="139">
        <v>7</v>
      </c>
      <c r="L36" s="139">
        <v>6</v>
      </c>
      <c r="M36" s="510">
        <v>1</v>
      </c>
      <c r="N36" s="510"/>
      <c r="O36" s="510">
        <v>6</v>
      </c>
      <c r="P36" s="510"/>
      <c r="Q36" s="510">
        <v>1</v>
      </c>
      <c r="R36" s="510"/>
      <c r="S36" s="301">
        <v>9</v>
      </c>
    </row>
    <row r="37" spans="2:19" ht="21" customHeight="1">
      <c r="B37" s="510">
        <v>55</v>
      </c>
      <c r="C37" s="510"/>
      <c r="E37" s="512" t="s">
        <v>121</v>
      </c>
      <c r="F37" s="512"/>
      <c r="G37" s="141" t="s">
        <v>225</v>
      </c>
      <c r="H37" s="141" t="s">
        <v>1002</v>
      </c>
      <c r="I37" s="142" t="s">
        <v>47</v>
      </c>
      <c r="J37" s="141" t="s">
        <v>40</v>
      </c>
      <c r="K37" s="139">
        <v>6</v>
      </c>
      <c r="L37" s="139">
        <v>5</v>
      </c>
      <c r="M37" s="510">
        <v>1</v>
      </c>
      <c r="N37" s="510"/>
      <c r="O37" s="510">
        <v>4</v>
      </c>
      <c r="P37" s="510"/>
      <c r="Q37" s="510">
        <v>2</v>
      </c>
      <c r="R37" s="510"/>
      <c r="S37" s="301">
        <v>20</v>
      </c>
    </row>
    <row r="38" spans="2:19" ht="21" customHeight="1">
      <c r="B38" s="510">
        <v>59</v>
      </c>
      <c r="C38" s="510"/>
      <c r="E38" s="512" t="s">
        <v>131</v>
      </c>
      <c r="F38" s="512"/>
      <c r="G38" s="141" t="s">
        <v>279</v>
      </c>
      <c r="H38" s="141" t="s">
        <v>1003</v>
      </c>
      <c r="I38" s="142" t="s">
        <v>47</v>
      </c>
      <c r="J38" s="141" t="s">
        <v>40</v>
      </c>
      <c r="K38" s="139">
        <v>18</v>
      </c>
      <c r="L38" s="139">
        <v>12</v>
      </c>
      <c r="M38" s="510">
        <v>6</v>
      </c>
      <c r="N38" s="510"/>
      <c r="O38" s="510">
        <v>14</v>
      </c>
      <c r="P38" s="510"/>
      <c r="Q38" s="510">
        <v>4</v>
      </c>
      <c r="R38" s="510"/>
      <c r="S38" s="301">
        <v>40</v>
      </c>
    </row>
    <row r="39" spans="2:19" ht="21" customHeight="1">
      <c r="B39" s="510">
        <v>62</v>
      </c>
      <c r="C39" s="510"/>
      <c r="E39" s="512" t="s">
        <v>27</v>
      </c>
      <c r="F39" s="512"/>
      <c r="G39" s="141" t="s">
        <v>268</v>
      </c>
      <c r="H39" s="141" t="s">
        <v>489</v>
      </c>
      <c r="I39" s="142" t="s">
        <v>47</v>
      </c>
      <c r="J39" s="141" t="s">
        <v>40</v>
      </c>
      <c r="K39" s="139">
        <v>18</v>
      </c>
      <c r="L39" s="139">
        <v>15</v>
      </c>
      <c r="M39" s="510">
        <v>3</v>
      </c>
      <c r="N39" s="510"/>
      <c r="O39" s="510">
        <v>17</v>
      </c>
      <c r="P39" s="510"/>
      <c r="Q39" s="510">
        <v>1</v>
      </c>
      <c r="R39" s="510"/>
      <c r="S39" s="301">
        <v>9</v>
      </c>
    </row>
    <row r="40" spans="2:19" ht="21" customHeight="1">
      <c r="B40" s="510">
        <v>68</v>
      </c>
      <c r="C40" s="510"/>
      <c r="E40" s="512" t="s">
        <v>123</v>
      </c>
      <c r="F40" s="512"/>
      <c r="G40" s="141" t="s">
        <v>253</v>
      </c>
      <c r="H40" s="141" t="s">
        <v>488</v>
      </c>
      <c r="I40" s="142" t="s">
        <v>47</v>
      </c>
      <c r="J40" s="141" t="s">
        <v>40</v>
      </c>
      <c r="K40" s="139">
        <v>25</v>
      </c>
      <c r="L40" s="139">
        <v>16</v>
      </c>
      <c r="M40" s="510">
        <v>9</v>
      </c>
      <c r="N40" s="510"/>
      <c r="O40" s="510">
        <v>21</v>
      </c>
      <c r="P40" s="510"/>
      <c r="Q40" s="510">
        <v>4</v>
      </c>
      <c r="R40" s="510"/>
      <c r="S40" s="301">
        <v>6</v>
      </c>
    </row>
    <row r="41" spans="2:19" ht="21" customHeight="1">
      <c r="B41" s="510">
        <v>69</v>
      </c>
      <c r="C41" s="510"/>
      <c r="E41" s="512" t="s">
        <v>126</v>
      </c>
      <c r="F41" s="512"/>
      <c r="G41" s="141" t="s">
        <v>250</v>
      </c>
      <c r="H41" s="141" t="s">
        <v>488</v>
      </c>
      <c r="I41" s="142" t="s">
        <v>47</v>
      </c>
      <c r="J41" s="141" t="s">
        <v>40</v>
      </c>
      <c r="K41" s="139">
        <v>18</v>
      </c>
      <c r="L41" s="139">
        <v>14</v>
      </c>
      <c r="M41" s="510">
        <v>4</v>
      </c>
      <c r="N41" s="510"/>
      <c r="O41" s="510">
        <v>14</v>
      </c>
      <c r="P41" s="510"/>
      <c r="Q41" s="510">
        <v>4</v>
      </c>
      <c r="R41" s="510"/>
      <c r="S41" s="301">
        <v>8</v>
      </c>
    </row>
    <row r="42" spans="2:19" ht="21" customHeight="1">
      <c r="B42" s="510">
        <v>74</v>
      </c>
      <c r="C42" s="510"/>
      <c r="E42" s="512" t="s">
        <v>98</v>
      </c>
      <c r="F42" s="512"/>
      <c r="G42" s="141" t="s">
        <v>156</v>
      </c>
      <c r="H42" s="141" t="s">
        <v>490</v>
      </c>
      <c r="I42" s="142" t="s">
        <v>47</v>
      </c>
      <c r="J42" s="141" t="s">
        <v>40</v>
      </c>
      <c r="K42" s="139">
        <v>25</v>
      </c>
      <c r="L42" s="139">
        <v>18</v>
      </c>
      <c r="M42" s="510">
        <v>7</v>
      </c>
      <c r="N42" s="510"/>
      <c r="O42" s="510">
        <v>21</v>
      </c>
      <c r="P42" s="510"/>
      <c r="Q42" s="510">
        <v>4</v>
      </c>
      <c r="R42" s="510"/>
      <c r="S42" s="301">
        <v>80</v>
      </c>
    </row>
    <row r="43" spans="2:19" ht="21" customHeight="1">
      <c r="B43" s="510">
        <v>87</v>
      </c>
      <c r="C43" s="510"/>
      <c r="E43" s="512" t="s">
        <v>123</v>
      </c>
      <c r="F43" s="512"/>
      <c r="G43" s="141" t="s">
        <v>900</v>
      </c>
      <c r="H43" s="141" t="s">
        <v>982</v>
      </c>
      <c r="I43" s="142" t="s">
        <v>47</v>
      </c>
      <c r="J43" s="141" t="s">
        <v>40</v>
      </c>
      <c r="K43" s="139">
        <v>41</v>
      </c>
      <c r="L43" s="139">
        <v>26</v>
      </c>
      <c r="M43" s="510">
        <v>15</v>
      </c>
      <c r="N43" s="510"/>
      <c r="O43" s="510">
        <v>26</v>
      </c>
      <c r="P43" s="510"/>
      <c r="Q43" s="510">
        <v>15</v>
      </c>
      <c r="R43" s="510"/>
      <c r="S43" s="301">
        <v>6</v>
      </c>
    </row>
    <row r="44" spans="2:19" ht="21" customHeight="1">
      <c r="B44" s="510">
        <v>97</v>
      </c>
      <c r="C44" s="510"/>
      <c r="E44" s="512" t="s">
        <v>121</v>
      </c>
      <c r="F44" s="512"/>
      <c r="G44" s="141" t="s">
        <v>221</v>
      </c>
      <c r="H44" s="141" t="s">
        <v>1004</v>
      </c>
      <c r="I44" s="142" t="s">
        <v>47</v>
      </c>
      <c r="J44" s="141" t="s">
        <v>40</v>
      </c>
      <c r="K44" s="139">
        <v>30</v>
      </c>
      <c r="L44" s="139">
        <v>23</v>
      </c>
      <c r="M44" s="510">
        <v>7</v>
      </c>
      <c r="N44" s="510"/>
      <c r="O44" s="510">
        <v>28</v>
      </c>
      <c r="P44" s="510"/>
      <c r="Q44" s="510">
        <v>2</v>
      </c>
      <c r="R44" s="510"/>
      <c r="S44" s="301">
        <v>20</v>
      </c>
    </row>
    <row r="45" spans="2:19" ht="21" customHeight="1">
      <c r="B45" s="510">
        <v>107</v>
      </c>
      <c r="C45" s="510"/>
      <c r="E45" s="511" t="s">
        <v>115</v>
      </c>
      <c r="F45" s="511"/>
      <c r="G45" s="141" t="s">
        <v>215</v>
      </c>
      <c r="H45" s="141" t="s">
        <v>1005</v>
      </c>
      <c r="I45" s="142" t="s">
        <v>47</v>
      </c>
      <c r="J45" s="141" t="s">
        <v>40</v>
      </c>
      <c r="K45" s="139">
        <v>17</v>
      </c>
      <c r="L45" s="139">
        <v>7</v>
      </c>
      <c r="M45" s="510">
        <v>10</v>
      </c>
      <c r="N45" s="510"/>
      <c r="O45" s="510">
        <v>17</v>
      </c>
      <c r="P45" s="510"/>
      <c r="Q45" s="510">
        <v>0</v>
      </c>
      <c r="R45" s="510"/>
      <c r="S45" s="301">
        <v>30</v>
      </c>
    </row>
    <row r="46" spans="2:19" ht="21" customHeight="1">
      <c r="B46" s="510">
        <v>108</v>
      </c>
      <c r="C46" s="510"/>
      <c r="E46" s="512" t="s">
        <v>126</v>
      </c>
      <c r="F46" s="512"/>
      <c r="G46" s="141" t="s">
        <v>249</v>
      </c>
      <c r="H46" s="141" t="s">
        <v>1005</v>
      </c>
      <c r="I46" s="142" t="s">
        <v>47</v>
      </c>
      <c r="J46" s="141" t="s">
        <v>40</v>
      </c>
      <c r="K46" s="139">
        <v>32</v>
      </c>
      <c r="L46" s="139">
        <v>21</v>
      </c>
      <c r="M46" s="510">
        <v>11</v>
      </c>
      <c r="N46" s="510"/>
      <c r="O46" s="510">
        <v>20</v>
      </c>
      <c r="P46" s="510"/>
      <c r="Q46" s="510">
        <v>12</v>
      </c>
      <c r="R46" s="510"/>
      <c r="S46" s="301">
        <v>8</v>
      </c>
    </row>
    <row r="47" spans="2:19" ht="24.75" customHeight="1">
      <c r="B47" s="510">
        <v>109</v>
      </c>
      <c r="C47" s="510"/>
      <c r="E47" s="512" t="s">
        <v>168</v>
      </c>
      <c r="F47" s="512"/>
      <c r="G47" s="141" t="s">
        <v>888</v>
      </c>
      <c r="H47" s="141" t="s">
        <v>1006</v>
      </c>
      <c r="I47" s="142" t="s">
        <v>47</v>
      </c>
      <c r="J47" s="141" t="s">
        <v>40</v>
      </c>
      <c r="K47" s="139">
        <v>22</v>
      </c>
      <c r="L47" s="139">
        <v>10</v>
      </c>
      <c r="M47" s="510">
        <v>12</v>
      </c>
      <c r="N47" s="510"/>
      <c r="O47" s="510">
        <v>22</v>
      </c>
      <c r="P47" s="510"/>
      <c r="Q47" s="510">
        <v>0</v>
      </c>
      <c r="R47" s="510"/>
      <c r="S47" s="301">
        <v>8</v>
      </c>
    </row>
    <row r="48" spans="2:19" ht="21" customHeight="1">
      <c r="B48" s="510">
        <v>115</v>
      </c>
      <c r="C48" s="510"/>
      <c r="E48" s="511" t="s">
        <v>31</v>
      </c>
      <c r="F48" s="511"/>
      <c r="G48" s="141" t="s">
        <v>287</v>
      </c>
      <c r="H48" s="141" t="s">
        <v>492</v>
      </c>
      <c r="I48" s="142" t="s">
        <v>47</v>
      </c>
      <c r="J48" s="141" t="s">
        <v>40</v>
      </c>
      <c r="K48" s="139">
        <v>27</v>
      </c>
      <c r="L48" s="139">
        <v>20</v>
      </c>
      <c r="M48" s="510">
        <v>7</v>
      </c>
      <c r="N48" s="510"/>
      <c r="O48" s="510">
        <v>12</v>
      </c>
      <c r="P48" s="510"/>
      <c r="Q48" s="510">
        <v>15</v>
      </c>
      <c r="R48" s="510"/>
      <c r="S48" s="301">
        <v>40</v>
      </c>
    </row>
    <row r="49" spans="2:19" ht="21" customHeight="1">
      <c r="B49" s="510">
        <v>116</v>
      </c>
      <c r="C49" s="510"/>
      <c r="E49" s="511" t="s">
        <v>31</v>
      </c>
      <c r="F49" s="511"/>
      <c r="G49" s="141" t="s">
        <v>294</v>
      </c>
      <c r="H49" s="141" t="s">
        <v>492</v>
      </c>
      <c r="I49" s="142" t="s">
        <v>47</v>
      </c>
      <c r="J49" s="141" t="s">
        <v>40</v>
      </c>
      <c r="K49" s="139">
        <v>16</v>
      </c>
      <c r="L49" s="139">
        <v>11</v>
      </c>
      <c r="M49" s="510">
        <v>5</v>
      </c>
      <c r="N49" s="510"/>
      <c r="O49" s="510">
        <v>12</v>
      </c>
      <c r="P49" s="510"/>
      <c r="Q49" s="510">
        <v>4</v>
      </c>
      <c r="R49" s="510"/>
      <c r="S49" s="301">
        <v>40</v>
      </c>
    </row>
    <row r="50" spans="2:19" ht="21" customHeight="1">
      <c r="B50" s="510">
        <v>122</v>
      </c>
      <c r="C50" s="510"/>
      <c r="E50" s="511" t="s">
        <v>31</v>
      </c>
      <c r="F50" s="511"/>
      <c r="G50" s="141" t="s">
        <v>258</v>
      </c>
      <c r="H50" s="141" t="s">
        <v>493</v>
      </c>
      <c r="I50" s="142" t="s">
        <v>47</v>
      </c>
      <c r="J50" s="141" t="s">
        <v>40</v>
      </c>
      <c r="K50" s="139">
        <v>27</v>
      </c>
      <c r="L50" s="139">
        <v>22</v>
      </c>
      <c r="M50" s="510">
        <v>5</v>
      </c>
      <c r="N50" s="510"/>
      <c r="O50" s="510">
        <v>21</v>
      </c>
      <c r="P50" s="510"/>
      <c r="Q50" s="510">
        <v>6</v>
      </c>
      <c r="R50" s="510"/>
      <c r="S50" s="301">
        <v>40</v>
      </c>
    </row>
    <row r="51" spans="2:19" ht="21" customHeight="1">
      <c r="B51" s="510">
        <v>123</v>
      </c>
      <c r="C51" s="510"/>
      <c r="E51" s="512" t="s">
        <v>123</v>
      </c>
      <c r="F51" s="512"/>
      <c r="G51" s="141" t="s">
        <v>272</v>
      </c>
      <c r="H51" s="141" t="s">
        <v>493</v>
      </c>
      <c r="I51" s="142" t="s">
        <v>47</v>
      </c>
      <c r="J51" s="141" t="s">
        <v>40</v>
      </c>
      <c r="K51" s="139">
        <v>30</v>
      </c>
      <c r="L51" s="139">
        <v>23</v>
      </c>
      <c r="M51" s="510">
        <v>7</v>
      </c>
      <c r="N51" s="510"/>
      <c r="O51" s="510">
        <v>20</v>
      </c>
      <c r="P51" s="510"/>
      <c r="Q51" s="510">
        <v>10</v>
      </c>
      <c r="R51" s="510"/>
      <c r="S51" s="301">
        <v>6</v>
      </c>
    </row>
    <row r="52" spans="2:19" ht="21" customHeight="1">
      <c r="B52" s="510">
        <v>135</v>
      </c>
      <c r="C52" s="510"/>
      <c r="E52" s="512" t="s">
        <v>122</v>
      </c>
      <c r="F52" s="512"/>
      <c r="G52" s="141" t="s">
        <v>824</v>
      </c>
      <c r="H52" s="141" t="s">
        <v>1007</v>
      </c>
      <c r="I52" s="142" t="s">
        <v>47</v>
      </c>
      <c r="J52" s="141" t="s">
        <v>40</v>
      </c>
      <c r="K52" s="139">
        <v>8</v>
      </c>
      <c r="L52" s="139">
        <v>1</v>
      </c>
      <c r="M52" s="510">
        <v>7</v>
      </c>
      <c r="N52" s="510"/>
      <c r="O52" s="510">
        <v>6</v>
      </c>
      <c r="P52" s="510"/>
      <c r="Q52" s="510">
        <v>2</v>
      </c>
      <c r="R52" s="510"/>
      <c r="S52" s="301">
        <v>16</v>
      </c>
    </row>
    <row r="53" spans="2:19" ht="21" customHeight="1">
      <c r="B53" s="510">
        <v>138</v>
      </c>
      <c r="C53" s="510"/>
      <c r="E53" s="512" t="s">
        <v>24</v>
      </c>
      <c r="F53" s="512"/>
      <c r="G53" s="141" t="s">
        <v>257</v>
      </c>
      <c r="H53" s="141" t="s">
        <v>510</v>
      </c>
      <c r="I53" s="142" t="s">
        <v>47</v>
      </c>
      <c r="J53" s="141" t="s">
        <v>40</v>
      </c>
      <c r="K53" s="139">
        <v>17</v>
      </c>
      <c r="L53" s="139">
        <v>13</v>
      </c>
      <c r="M53" s="510">
        <v>4</v>
      </c>
      <c r="N53" s="510"/>
      <c r="O53" s="510">
        <v>12</v>
      </c>
      <c r="P53" s="510"/>
      <c r="Q53" s="510">
        <v>5</v>
      </c>
      <c r="R53" s="510"/>
      <c r="S53" s="301">
        <v>25</v>
      </c>
    </row>
    <row r="54" spans="2:19" ht="21" customHeight="1">
      <c r="B54" s="510">
        <v>141</v>
      </c>
      <c r="C54" s="510"/>
      <c r="E54" s="511" t="s">
        <v>31</v>
      </c>
      <c r="F54" s="511"/>
      <c r="G54" s="141" t="s">
        <v>895</v>
      </c>
      <c r="H54" s="141" t="s">
        <v>1008</v>
      </c>
      <c r="I54" s="142" t="s">
        <v>47</v>
      </c>
      <c r="J54" s="141" t="s">
        <v>40</v>
      </c>
      <c r="K54" s="139">
        <v>18</v>
      </c>
      <c r="L54" s="139">
        <v>9</v>
      </c>
      <c r="M54" s="510">
        <v>9</v>
      </c>
      <c r="N54" s="510"/>
      <c r="O54" s="510">
        <v>17</v>
      </c>
      <c r="P54" s="510"/>
      <c r="Q54" s="510">
        <v>1</v>
      </c>
      <c r="R54" s="510"/>
      <c r="S54" s="301">
        <v>40</v>
      </c>
    </row>
    <row r="55" spans="2:19" s="143" customFormat="1" ht="25.5" customHeight="1">
      <c r="B55" s="144"/>
      <c r="C55" s="144"/>
      <c r="E55" s="506" t="s">
        <v>187</v>
      </c>
      <c r="F55" s="506"/>
      <c r="G55" s="303">
        <f>COUNTA(G25:G54)</f>
        <v>30</v>
      </c>
      <c r="H55" s="14"/>
      <c r="I55" s="274"/>
      <c r="J55" s="14"/>
      <c r="K55" s="144">
        <f>SUM(K25:K54)</f>
        <v>657</v>
      </c>
      <c r="L55" s="144">
        <f t="shared" ref="L55:Q55" si="3">SUM(L25:L54)</f>
        <v>447</v>
      </c>
      <c r="M55" s="144">
        <f t="shared" si="3"/>
        <v>210</v>
      </c>
      <c r="N55" s="144"/>
      <c r="O55" s="144">
        <f t="shared" si="3"/>
        <v>516</v>
      </c>
      <c r="P55" s="144"/>
      <c r="Q55" s="144">
        <f t="shared" si="3"/>
        <v>141</v>
      </c>
      <c r="R55" s="144"/>
      <c r="S55" s="144">
        <f>SUM(S25:S54)</f>
        <v>836</v>
      </c>
    </row>
    <row r="56" spans="2:19" ht="21" customHeight="1">
      <c r="B56" s="510">
        <v>6</v>
      </c>
      <c r="C56" s="510"/>
      <c r="E56" s="511" t="s">
        <v>195</v>
      </c>
      <c r="F56" s="511"/>
      <c r="G56" s="141" t="s">
        <v>303</v>
      </c>
      <c r="H56" s="141" t="s">
        <v>1009</v>
      </c>
      <c r="I56" s="142" t="s">
        <v>47</v>
      </c>
      <c r="J56" s="141" t="s">
        <v>54</v>
      </c>
      <c r="K56" s="139">
        <v>33</v>
      </c>
      <c r="L56" s="139">
        <v>24</v>
      </c>
      <c r="M56" s="510">
        <v>9</v>
      </c>
      <c r="N56" s="510"/>
      <c r="O56" s="510">
        <v>24</v>
      </c>
      <c r="P56" s="510"/>
      <c r="Q56" s="510">
        <v>9</v>
      </c>
      <c r="R56" s="510"/>
      <c r="S56" s="301">
        <v>80</v>
      </c>
    </row>
    <row r="57" spans="2:19" ht="21" customHeight="1">
      <c r="B57" s="510">
        <v>7</v>
      </c>
      <c r="C57" s="510"/>
      <c r="E57" s="512" t="s">
        <v>177</v>
      </c>
      <c r="F57" s="512"/>
      <c r="G57" s="141" t="s">
        <v>1010</v>
      </c>
      <c r="H57" s="141" t="s">
        <v>1009</v>
      </c>
      <c r="I57" s="142" t="s">
        <v>47</v>
      </c>
      <c r="J57" s="141" t="s">
        <v>54</v>
      </c>
      <c r="K57" s="139">
        <v>33</v>
      </c>
      <c r="L57" s="139">
        <v>21</v>
      </c>
      <c r="M57" s="510">
        <v>12</v>
      </c>
      <c r="N57" s="510"/>
      <c r="O57" s="510">
        <v>7</v>
      </c>
      <c r="P57" s="510"/>
      <c r="Q57" s="510">
        <v>26</v>
      </c>
      <c r="R57" s="510"/>
      <c r="S57" s="301">
        <v>120</v>
      </c>
    </row>
    <row r="58" spans="2:19" ht="21" customHeight="1">
      <c r="B58" s="510">
        <v>8</v>
      </c>
      <c r="C58" s="510"/>
      <c r="E58" s="512" t="s">
        <v>124</v>
      </c>
      <c r="F58" s="512"/>
      <c r="G58" s="141" t="s">
        <v>164</v>
      </c>
      <c r="H58" s="141" t="s">
        <v>1009</v>
      </c>
      <c r="I58" s="142" t="s">
        <v>47</v>
      </c>
      <c r="J58" s="141" t="s">
        <v>54</v>
      </c>
      <c r="K58" s="139">
        <v>25</v>
      </c>
      <c r="L58" s="139">
        <v>19</v>
      </c>
      <c r="M58" s="510">
        <v>6</v>
      </c>
      <c r="N58" s="510"/>
      <c r="O58" s="510">
        <v>19</v>
      </c>
      <c r="P58" s="510"/>
      <c r="Q58" s="510">
        <v>6</v>
      </c>
      <c r="R58" s="510"/>
      <c r="S58" s="301">
        <v>178</v>
      </c>
    </row>
    <row r="59" spans="2:19" ht="21" customHeight="1">
      <c r="B59" s="510">
        <v>9</v>
      </c>
      <c r="C59" s="510"/>
      <c r="E59" s="511" t="s">
        <v>29</v>
      </c>
      <c r="F59" s="511"/>
      <c r="G59" s="141" t="s">
        <v>165</v>
      </c>
      <c r="H59" s="141" t="s">
        <v>1009</v>
      </c>
      <c r="I59" s="142" t="s">
        <v>47</v>
      </c>
      <c r="J59" s="141" t="s">
        <v>54</v>
      </c>
      <c r="K59" s="139">
        <v>25</v>
      </c>
      <c r="L59" s="139">
        <v>22</v>
      </c>
      <c r="M59" s="510">
        <v>3</v>
      </c>
      <c r="N59" s="510"/>
      <c r="O59" s="510">
        <v>12</v>
      </c>
      <c r="P59" s="510"/>
      <c r="Q59" s="510">
        <v>13</v>
      </c>
      <c r="R59" s="510"/>
      <c r="S59" s="301">
        <v>150</v>
      </c>
    </row>
    <row r="60" spans="2:19" ht="21" customHeight="1">
      <c r="B60" s="510">
        <v>14</v>
      </c>
      <c r="C60" s="510"/>
      <c r="E60" s="512" t="s">
        <v>118</v>
      </c>
      <c r="F60" s="512"/>
      <c r="G60" s="141" t="s">
        <v>206</v>
      </c>
      <c r="H60" s="141" t="s">
        <v>999</v>
      </c>
      <c r="I60" s="142" t="s">
        <v>47</v>
      </c>
      <c r="J60" s="141" t="s">
        <v>54</v>
      </c>
      <c r="K60" s="139">
        <v>27</v>
      </c>
      <c r="L60" s="139">
        <v>15</v>
      </c>
      <c r="M60" s="510">
        <v>12</v>
      </c>
      <c r="N60" s="510"/>
      <c r="O60" s="510">
        <v>26</v>
      </c>
      <c r="P60" s="510"/>
      <c r="Q60" s="510">
        <v>1</v>
      </c>
      <c r="R60" s="510"/>
      <c r="S60" s="301">
        <v>50</v>
      </c>
    </row>
    <row r="61" spans="2:19" ht="21" customHeight="1">
      <c r="B61" s="510">
        <v>17</v>
      </c>
      <c r="C61" s="510"/>
      <c r="E61" s="512" t="s">
        <v>129</v>
      </c>
      <c r="F61" s="512"/>
      <c r="G61" s="141" t="s">
        <v>167</v>
      </c>
      <c r="H61" s="141" t="s">
        <v>1011</v>
      </c>
      <c r="I61" s="142" t="s">
        <v>47</v>
      </c>
      <c r="J61" s="141" t="s">
        <v>54</v>
      </c>
      <c r="K61" s="139">
        <v>32</v>
      </c>
      <c r="L61" s="139">
        <v>27</v>
      </c>
      <c r="M61" s="510">
        <v>5</v>
      </c>
      <c r="N61" s="510"/>
      <c r="O61" s="510">
        <v>14</v>
      </c>
      <c r="P61" s="510"/>
      <c r="Q61" s="510">
        <v>18</v>
      </c>
      <c r="R61" s="510"/>
      <c r="S61" s="301">
        <v>146</v>
      </c>
    </row>
    <row r="62" spans="2:19" ht="21" customHeight="1">
      <c r="B62" s="510">
        <v>20</v>
      </c>
      <c r="C62" s="510"/>
      <c r="E62" s="512" t="s">
        <v>97</v>
      </c>
      <c r="F62" s="512"/>
      <c r="G62" s="141" t="s">
        <v>796</v>
      </c>
      <c r="H62" s="141" t="s">
        <v>1000</v>
      </c>
      <c r="I62" s="142" t="s">
        <v>47</v>
      </c>
      <c r="J62" s="141" t="s">
        <v>54</v>
      </c>
      <c r="K62" s="139">
        <v>15</v>
      </c>
      <c r="L62" s="139">
        <v>13</v>
      </c>
      <c r="M62" s="510">
        <v>2</v>
      </c>
      <c r="N62" s="510"/>
      <c r="O62" s="510">
        <v>15</v>
      </c>
      <c r="P62" s="510"/>
      <c r="Q62" s="510">
        <v>0</v>
      </c>
      <c r="R62" s="510"/>
      <c r="S62" s="301">
        <v>15</v>
      </c>
    </row>
    <row r="63" spans="2:19" ht="21" customHeight="1">
      <c r="B63" s="510">
        <v>24</v>
      </c>
      <c r="C63" s="510"/>
      <c r="E63" s="512" t="s">
        <v>97</v>
      </c>
      <c r="F63" s="512"/>
      <c r="G63" s="141" t="s">
        <v>222</v>
      </c>
      <c r="H63" s="141" t="s">
        <v>1012</v>
      </c>
      <c r="I63" s="142" t="s">
        <v>47</v>
      </c>
      <c r="J63" s="141" t="s">
        <v>54</v>
      </c>
      <c r="K63" s="139">
        <v>24</v>
      </c>
      <c r="L63" s="139">
        <v>17</v>
      </c>
      <c r="M63" s="510">
        <v>7</v>
      </c>
      <c r="N63" s="510"/>
      <c r="O63" s="510">
        <v>21</v>
      </c>
      <c r="P63" s="510"/>
      <c r="Q63" s="510">
        <v>3</v>
      </c>
      <c r="R63" s="510"/>
      <c r="S63" s="301">
        <v>15</v>
      </c>
    </row>
    <row r="64" spans="2:19" ht="21" customHeight="1">
      <c r="B64" s="510">
        <v>26</v>
      </c>
      <c r="C64" s="510"/>
      <c r="E64" s="511" t="s">
        <v>127</v>
      </c>
      <c r="F64" s="511"/>
      <c r="G64" s="141" t="s">
        <v>280</v>
      </c>
      <c r="H64" s="141" t="s">
        <v>1012</v>
      </c>
      <c r="I64" s="142" t="s">
        <v>47</v>
      </c>
      <c r="J64" s="141" t="s">
        <v>54</v>
      </c>
      <c r="K64" s="139">
        <v>20</v>
      </c>
      <c r="L64" s="139">
        <v>13</v>
      </c>
      <c r="M64" s="510">
        <v>7</v>
      </c>
      <c r="N64" s="510"/>
      <c r="O64" s="510">
        <v>20</v>
      </c>
      <c r="P64" s="510"/>
      <c r="Q64" s="510">
        <v>0</v>
      </c>
      <c r="R64" s="510"/>
      <c r="S64" s="301">
        <v>30</v>
      </c>
    </row>
    <row r="65" spans="2:19" ht="21" customHeight="1">
      <c r="B65" s="510">
        <v>27</v>
      </c>
      <c r="C65" s="510"/>
      <c r="E65" s="512" t="s">
        <v>1013</v>
      </c>
      <c r="F65" s="512"/>
      <c r="G65" s="141" t="s">
        <v>159</v>
      </c>
      <c r="H65" s="141" t="s">
        <v>1014</v>
      </c>
      <c r="I65" s="142" t="s">
        <v>47</v>
      </c>
      <c r="J65" s="141" t="s">
        <v>54</v>
      </c>
      <c r="K65" s="139">
        <v>32</v>
      </c>
      <c r="L65" s="139">
        <v>22</v>
      </c>
      <c r="M65" s="510">
        <v>10</v>
      </c>
      <c r="N65" s="510"/>
      <c r="O65" s="510">
        <v>17</v>
      </c>
      <c r="P65" s="510"/>
      <c r="Q65" s="510">
        <v>15</v>
      </c>
      <c r="R65" s="510"/>
      <c r="S65" s="301">
        <v>156</v>
      </c>
    </row>
    <row r="66" spans="2:19" ht="21" customHeight="1">
      <c r="B66" s="510">
        <v>37</v>
      </c>
      <c r="C66" s="510"/>
      <c r="E66" s="515" t="s">
        <v>23</v>
      </c>
      <c r="F66" s="515"/>
      <c r="G66" s="141" t="s">
        <v>289</v>
      </c>
      <c r="H66" s="141" t="s">
        <v>485</v>
      </c>
      <c r="I66" s="142" t="s">
        <v>47</v>
      </c>
      <c r="J66" s="141" t="s">
        <v>54</v>
      </c>
      <c r="K66" s="139">
        <v>19</v>
      </c>
      <c r="L66" s="139">
        <v>14</v>
      </c>
      <c r="M66" s="510">
        <v>5</v>
      </c>
      <c r="N66" s="510"/>
      <c r="O66" s="510">
        <v>15</v>
      </c>
      <c r="P66" s="510"/>
      <c r="Q66" s="510">
        <v>4</v>
      </c>
      <c r="R66" s="510"/>
      <c r="S66" s="301">
        <v>18</v>
      </c>
    </row>
    <row r="67" spans="2:19" ht="21" customHeight="1">
      <c r="B67" s="510">
        <v>38</v>
      </c>
      <c r="C67" s="510"/>
      <c r="E67" s="512" t="s">
        <v>120</v>
      </c>
      <c r="F67" s="512"/>
      <c r="G67" s="141" t="s">
        <v>300</v>
      </c>
      <c r="H67" s="141" t="s">
        <v>485</v>
      </c>
      <c r="I67" s="142" t="s">
        <v>47</v>
      </c>
      <c r="J67" s="141" t="s">
        <v>54</v>
      </c>
      <c r="K67" s="139">
        <v>25</v>
      </c>
      <c r="L67" s="139">
        <v>17</v>
      </c>
      <c r="M67" s="510">
        <v>8</v>
      </c>
      <c r="N67" s="510"/>
      <c r="O67" s="510">
        <v>21</v>
      </c>
      <c r="P67" s="510"/>
      <c r="Q67" s="510">
        <v>4</v>
      </c>
      <c r="R67" s="510"/>
      <c r="S67" s="301">
        <v>15</v>
      </c>
    </row>
    <row r="68" spans="2:19" ht="21" customHeight="1">
      <c r="B68" s="510">
        <v>43</v>
      </c>
      <c r="C68" s="510"/>
      <c r="E68" s="512" t="s">
        <v>28</v>
      </c>
      <c r="F68" s="512"/>
      <c r="G68" s="141" t="s">
        <v>161</v>
      </c>
      <c r="H68" s="141" t="s">
        <v>494</v>
      </c>
      <c r="I68" s="142" t="s">
        <v>47</v>
      </c>
      <c r="J68" s="141" t="s">
        <v>54</v>
      </c>
      <c r="K68" s="139">
        <v>34</v>
      </c>
      <c r="L68" s="139">
        <v>27</v>
      </c>
      <c r="M68" s="510">
        <v>7</v>
      </c>
      <c r="N68" s="510"/>
      <c r="O68" s="510">
        <v>28</v>
      </c>
      <c r="P68" s="510"/>
      <c r="Q68" s="510">
        <v>6</v>
      </c>
      <c r="R68" s="510"/>
      <c r="S68" s="301">
        <v>120</v>
      </c>
    </row>
    <row r="69" spans="2:19" ht="21" customHeight="1">
      <c r="B69" s="510">
        <v>46</v>
      </c>
      <c r="C69" s="510"/>
      <c r="E69" s="512" t="s">
        <v>131</v>
      </c>
      <c r="F69" s="512"/>
      <c r="G69" s="141" t="s">
        <v>205</v>
      </c>
      <c r="H69" s="141" t="s">
        <v>980</v>
      </c>
      <c r="I69" s="142" t="s">
        <v>47</v>
      </c>
      <c r="J69" s="141" t="s">
        <v>54</v>
      </c>
      <c r="K69" s="139">
        <v>19</v>
      </c>
      <c r="L69" s="139">
        <v>10</v>
      </c>
      <c r="M69" s="510">
        <v>9</v>
      </c>
      <c r="N69" s="510"/>
      <c r="O69" s="510">
        <v>17</v>
      </c>
      <c r="P69" s="510"/>
      <c r="Q69" s="510">
        <v>2</v>
      </c>
      <c r="R69" s="510"/>
      <c r="S69" s="301">
        <v>40</v>
      </c>
    </row>
    <row r="70" spans="2:19" ht="21" customHeight="1">
      <c r="B70" s="510">
        <v>56</v>
      </c>
      <c r="C70" s="510"/>
      <c r="E70" s="512" t="s">
        <v>130</v>
      </c>
      <c r="F70" s="512"/>
      <c r="G70" s="141" t="s">
        <v>795</v>
      </c>
      <c r="H70" s="141" t="s">
        <v>1015</v>
      </c>
      <c r="I70" s="142" t="s">
        <v>47</v>
      </c>
      <c r="J70" s="141" t="s">
        <v>54</v>
      </c>
      <c r="K70" s="139">
        <v>20</v>
      </c>
      <c r="L70" s="139">
        <v>13</v>
      </c>
      <c r="M70" s="510">
        <v>7</v>
      </c>
      <c r="N70" s="510"/>
      <c r="O70" s="510">
        <v>19</v>
      </c>
      <c r="P70" s="510"/>
      <c r="Q70" s="510">
        <v>1</v>
      </c>
      <c r="R70" s="510"/>
      <c r="S70" s="301">
        <v>15</v>
      </c>
    </row>
    <row r="71" spans="2:19" ht="21" customHeight="1">
      <c r="B71" s="510">
        <v>71</v>
      </c>
      <c r="C71" s="510"/>
      <c r="E71" s="512" t="s">
        <v>25</v>
      </c>
      <c r="F71" s="512"/>
      <c r="G71" s="141" t="s">
        <v>147</v>
      </c>
      <c r="H71" s="141" t="s">
        <v>490</v>
      </c>
      <c r="I71" s="142" t="s">
        <v>47</v>
      </c>
      <c r="J71" s="141" t="s">
        <v>54</v>
      </c>
      <c r="K71" s="139">
        <v>16</v>
      </c>
      <c r="L71" s="139">
        <v>4</v>
      </c>
      <c r="M71" s="510">
        <v>12</v>
      </c>
      <c r="N71" s="510"/>
      <c r="O71" s="510">
        <v>5</v>
      </c>
      <c r="P71" s="510"/>
      <c r="Q71" s="510">
        <v>11</v>
      </c>
      <c r="R71" s="510"/>
      <c r="S71" s="301">
        <v>110</v>
      </c>
    </row>
    <row r="72" spans="2:19" ht="21" customHeight="1">
      <c r="B72" s="510">
        <v>73</v>
      </c>
      <c r="C72" s="510"/>
      <c r="E72" s="512" t="s">
        <v>97</v>
      </c>
      <c r="F72" s="512"/>
      <c r="G72" s="141" t="s">
        <v>265</v>
      </c>
      <c r="H72" s="141" t="s">
        <v>490</v>
      </c>
      <c r="I72" s="142" t="s">
        <v>47</v>
      </c>
      <c r="J72" s="141" t="s">
        <v>54</v>
      </c>
      <c r="K72" s="139">
        <v>29</v>
      </c>
      <c r="L72" s="139">
        <v>22</v>
      </c>
      <c r="M72" s="510">
        <v>7</v>
      </c>
      <c r="N72" s="510"/>
      <c r="O72" s="510">
        <v>23</v>
      </c>
      <c r="P72" s="510"/>
      <c r="Q72" s="510">
        <v>6</v>
      </c>
      <c r="R72" s="510"/>
      <c r="S72" s="301">
        <v>15</v>
      </c>
    </row>
    <row r="73" spans="2:19" ht="21" customHeight="1">
      <c r="B73" s="510">
        <v>76</v>
      </c>
      <c r="C73" s="510"/>
      <c r="E73" s="512" t="s">
        <v>25</v>
      </c>
      <c r="F73" s="512"/>
      <c r="G73" s="141" t="s">
        <v>151</v>
      </c>
      <c r="H73" s="141" t="s">
        <v>477</v>
      </c>
      <c r="I73" s="142" t="s">
        <v>47</v>
      </c>
      <c r="J73" s="141" t="s">
        <v>54</v>
      </c>
      <c r="K73" s="139">
        <v>15</v>
      </c>
      <c r="L73" s="139">
        <v>11</v>
      </c>
      <c r="M73" s="510">
        <v>4</v>
      </c>
      <c r="N73" s="510"/>
      <c r="O73" s="510">
        <v>10</v>
      </c>
      <c r="P73" s="510"/>
      <c r="Q73" s="510">
        <v>5</v>
      </c>
      <c r="R73" s="510"/>
      <c r="S73" s="301">
        <v>110</v>
      </c>
    </row>
    <row r="74" spans="2:19" ht="21" customHeight="1">
      <c r="B74" s="510">
        <v>78</v>
      </c>
      <c r="C74" s="510"/>
      <c r="E74" s="512" t="s">
        <v>130</v>
      </c>
      <c r="F74" s="512"/>
      <c r="G74" s="141" t="s">
        <v>291</v>
      </c>
      <c r="H74" s="141" t="s">
        <v>477</v>
      </c>
      <c r="I74" s="142" t="s">
        <v>47</v>
      </c>
      <c r="J74" s="141" t="s">
        <v>54</v>
      </c>
      <c r="K74" s="139">
        <v>17</v>
      </c>
      <c r="L74" s="139">
        <v>10</v>
      </c>
      <c r="M74" s="510">
        <v>7</v>
      </c>
      <c r="N74" s="510"/>
      <c r="O74" s="510">
        <v>17</v>
      </c>
      <c r="P74" s="510"/>
      <c r="Q74" s="510">
        <v>0</v>
      </c>
      <c r="R74" s="510"/>
      <c r="S74" s="301">
        <v>15</v>
      </c>
    </row>
    <row r="75" spans="2:19" ht="21" customHeight="1">
      <c r="B75" s="510">
        <v>82</v>
      </c>
      <c r="C75" s="510"/>
      <c r="E75" s="512" t="s">
        <v>26</v>
      </c>
      <c r="F75" s="512"/>
      <c r="G75" s="141" t="s">
        <v>841</v>
      </c>
      <c r="H75" s="141" t="s">
        <v>982</v>
      </c>
      <c r="I75" s="142" t="s">
        <v>47</v>
      </c>
      <c r="J75" s="141" t="s">
        <v>54</v>
      </c>
      <c r="K75" s="139">
        <v>9</v>
      </c>
      <c r="L75" s="139">
        <v>5</v>
      </c>
      <c r="M75" s="510">
        <v>4</v>
      </c>
      <c r="N75" s="510"/>
      <c r="O75" s="510">
        <v>4</v>
      </c>
      <c r="P75" s="510"/>
      <c r="Q75" s="510">
        <v>5</v>
      </c>
      <c r="R75" s="510"/>
      <c r="S75" s="301">
        <v>20</v>
      </c>
    </row>
    <row r="76" spans="2:19" ht="21" customHeight="1">
      <c r="B76" s="510">
        <v>90</v>
      </c>
      <c r="C76" s="510"/>
      <c r="E76" s="512" t="s">
        <v>28</v>
      </c>
      <c r="F76" s="512"/>
      <c r="G76" s="141" t="s">
        <v>160</v>
      </c>
      <c r="H76" s="141" t="s">
        <v>495</v>
      </c>
      <c r="I76" s="142" t="s">
        <v>47</v>
      </c>
      <c r="J76" s="141" t="s">
        <v>54</v>
      </c>
      <c r="K76" s="139">
        <v>32</v>
      </c>
      <c r="L76" s="139">
        <v>22</v>
      </c>
      <c r="M76" s="510">
        <v>10</v>
      </c>
      <c r="N76" s="510"/>
      <c r="O76" s="510">
        <v>19</v>
      </c>
      <c r="P76" s="510"/>
      <c r="Q76" s="510">
        <v>13</v>
      </c>
      <c r="R76" s="510"/>
      <c r="S76" s="301">
        <v>120</v>
      </c>
    </row>
    <row r="77" spans="2:19" ht="21" customHeight="1">
      <c r="B77" s="510">
        <v>95</v>
      </c>
      <c r="C77" s="510"/>
      <c r="E77" s="512" t="s">
        <v>24</v>
      </c>
      <c r="F77" s="512"/>
      <c r="G77" s="141" t="s">
        <v>274</v>
      </c>
      <c r="H77" s="141" t="s">
        <v>491</v>
      </c>
      <c r="I77" s="142" t="s">
        <v>47</v>
      </c>
      <c r="J77" s="141" t="s">
        <v>54</v>
      </c>
      <c r="K77" s="139">
        <v>20</v>
      </c>
      <c r="L77" s="139">
        <v>13</v>
      </c>
      <c r="M77" s="510">
        <v>7</v>
      </c>
      <c r="N77" s="510"/>
      <c r="O77" s="510">
        <v>16</v>
      </c>
      <c r="P77" s="510"/>
      <c r="Q77" s="510">
        <v>4</v>
      </c>
      <c r="R77" s="510"/>
      <c r="S77" s="301">
        <v>25</v>
      </c>
    </row>
    <row r="78" spans="2:19" ht="21" customHeight="1">
      <c r="B78" s="510">
        <v>101</v>
      </c>
      <c r="C78" s="510"/>
      <c r="E78" s="511" t="s">
        <v>195</v>
      </c>
      <c r="F78" s="511"/>
      <c r="G78" s="141" t="s">
        <v>276</v>
      </c>
      <c r="H78" s="141" t="s">
        <v>983</v>
      </c>
      <c r="I78" s="142" t="s">
        <v>47</v>
      </c>
      <c r="J78" s="141" t="s">
        <v>54</v>
      </c>
      <c r="K78" s="139">
        <v>30</v>
      </c>
      <c r="L78" s="139">
        <v>21</v>
      </c>
      <c r="M78" s="510">
        <v>9</v>
      </c>
      <c r="N78" s="510"/>
      <c r="O78" s="510">
        <v>20</v>
      </c>
      <c r="P78" s="510"/>
      <c r="Q78" s="510">
        <v>10</v>
      </c>
      <c r="R78" s="510"/>
      <c r="S78" s="301">
        <v>80</v>
      </c>
    </row>
    <row r="79" spans="2:19" ht="21" customHeight="1">
      <c r="B79" s="510">
        <v>105</v>
      </c>
      <c r="C79" s="510"/>
      <c r="E79" s="512" t="s">
        <v>122</v>
      </c>
      <c r="F79" s="512"/>
      <c r="G79" s="141" t="s">
        <v>825</v>
      </c>
      <c r="H79" s="141" t="s">
        <v>1016</v>
      </c>
      <c r="I79" s="142" t="s">
        <v>47</v>
      </c>
      <c r="J79" s="141" t="s">
        <v>54</v>
      </c>
      <c r="K79" s="139">
        <v>18</v>
      </c>
      <c r="L79" s="139">
        <v>11</v>
      </c>
      <c r="M79" s="510">
        <v>7</v>
      </c>
      <c r="N79" s="510"/>
      <c r="O79" s="510">
        <v>7</v>
      </c>
      <c r="P79" s="510"/>
      <c r="Q79" s="510">
        <v>11</v>
      </c>
      <c r="R79" s="510"/>
      <c r="S79" s="301">
        <v>16</v>
      </c>
    </row>
    <row r="80" spans="2:19" ht="21" customHeight="1">
      <c r="B80" s="510">
        <v>106</v>
      </c>
      <c r="C80" s="510"/>
      <c r="E80" s="512" t="s">
        <v>130</v>
      </c>
      <c r="F80" s="512"/>
      <c r="G80" s="141" t="s">
        <v>218</v>
      </c>
      <c r="H80" s="141" t="s">
        <v>1005</v>
      </c>
      <c r="I80" s="142" t="s">
        <v>47</v>
      </c>
      <c r="J80" s="141" t="s">
        <v>54</v>
      </c>
      <c r="K80" s="139">
        <v>16</v>
      </c>
      <c r="L80" s="139">
        <v>11</v>
      </c>
      <c r="M80" s="510">
        <v>5</v>
      </c>
      <c r="N80" s="510"/>
      <c r="O80" s="510">
        <v>16</v>
      </c>
      <c r="P80" s="510"/>
      <c r="Q80" s="510">
        <v>0</v>
      </c>
      <c r="R80" s="510"/>
      <c r="S80" s="301">
        <v>15</v>
      </c>
    </row>
    <row r="81" spans="2:19" ht="21" customHeight="1">
      <c r="B81" s="510">
        <v>119</v>
      </c>
      <c r="C81" s="510"/>
      <c r="E81" s="512" t="s">
        <v>120</v>
      </c>
      <c r="F81" s="512"/>
      <c r="G81" s="141" t="s">
        <v>802</v>
      </c>
      <c r="H81" s="141" t="s">
        <v>1017</v>
      </c>
      <c r="I81" s="142" t="s">
        <v>47</v>
      </c>
      <c r="J81" s="141" t="s">
        <v>54</v>
      </c>
      <c r="K81" s="139">
        <v>16</v>
      </c>
      <c r="L81" s="139">
        <v>11</v>
      </c>
      <c r="M81" s="510">
        <v>5</v>
      </c>
      <c r="N81" s="510"/>
      <c r="O81" s="510">
        <v>12</v>
      </c>
      <c r="P81" s="510"/>
      <c r="Q81" s="510">
        <v>4</v>
      </c>
      <c r="R81" s="510"/>
      <c r="S81" s="301">
        <v>15</v>
      </c>
    </row>
    <row r="82" spans="2:19" ht="21" customHeight="1">
      <c r="B82" s="510">
        <v>120</v>
      </c>
      <c r="C82" s="510"/>
      <c r="E82" s="512" t="s">
        <v>177</v>
      </c>
      <c r="F82" s="512"/>
      <c r="G82" s="141" t="s">
        <v>263</v>
      </c>
      <c r="H82" s="141" t="s">
        <v>1017</v>
      </c>
      <c r="I82" s="142" t="s">
        <v>47</v>
      </c>
      <c r="J82" s="141" t="s">
        <v>54</v>
      </c>
      <c r="K82" s="139">
        <v>31</v>
      </c>
      <c r="L82" s="139">
        <v>18</v>
      </c>
      <c r="M82" s="510">
        <v>13</v>
      </c>
      <c r="N82" s="510"/>
      <c r="O82" s="510">
        <v>22</v>
      </c>
      <c r="P82" s="510"/>
      <c r="Q82" s="510">
        <v>9</v>
      </c>
      <c r="R82" s="510"/>
      <c r="S82" s="301">
        <v>120</v>
      </c>
    </row>
    <row r="83" spans="2:19" ht="21" customHeight="1">
      <c r="B83" s="510">
        <v>127</v>
      </c>
      <c r="C83" s="510"/>
      <c r="E83" s="512" t="s">
        <v>154</v>
      </c>
      <c r="F83" s="512"/>
      <c r="G83" s="141" t="s">
        <v>821</v>
      </c>
      <c r="H83" s="141" t="s">
        <v>984</v>
      </c>
      <c r="I83" s="142" t="s">
        <v>47</v>
      </c>
      <c r="J83" s="141" t="s">
        <v>54</v>
      </c>
      <c r="K83" s="139">
        <v>26</v>
      </c>
      <c r="L83" s="139">
        <v>15</v>
      </c>
      <c r="M83" s="510">
        <v>11</v>
      </c>
      <c r="N83" s="510"/>
      <c r="O83" s="510">
        <v>25</v>
      </c>
      <c r="P83" s="510"/>
      <c r="Q83" s="510">
        <v>1</v>
      </c>
      <c r="R83" s="510"/>
      <c r="S83" s="301">
        <v>30</v>
      </c>
    </row>
    <row r="84" spans="2:19" ht="21" customHeight="1">
      <c r="B84" s="510">
        <v>129</v>
      </c>
      <c r="C84" s="510"/>
      <c r="E84" s="512" t="s">
        <v>126</v>
      </c>
      <c r="F84" s="512"/>
      <c r="G84" s="141" t="s">
        <v>904</v>
      </c>
      <c r="H84" s="141" t="s">
        <v>984</v>
      </c>
      <c r="I84" s="142" t="s">
        <v>47</v>
      </c>
      <c r="J84" s="141" t="s">
        <v>54</v>
      </c>
      <c r="K84" s="139">
        <v>16</v>
      </c>
      <c r="L84" s="139">
        <v>11</v>
      </c>
      <c r="M84" s="510">
        <v>5</v>
      </c>
      <c r="N84" s="510"/>
      <c r="O84" s="510">
        <v>14</v>
      </c>
      <c r="P84" s="510"/>
      <c r="Q84" s="510">
        <v>2</v>
      </c>
      <c r="R84" s="510"/>
      <c r="S84" s="301">
        <v>8</v>
      </c>
    </row>
    <row r="85" spans="2:19" ht="21" customHeight="1">
      <c r="B85" s="510">
        <v>133</v>
      </c>
      <c r="C85" s="510"/>
      <c r="E85" s="512" t="s">
        <v>132</v>
      </c>
      <c r="F85" s="512"/>
      <c r="G85" s="141" t="s">
        <v>216</v>
      </c>
      <c r="H85" s="141" t="s">
        <v>508</v>
      </c>
      <c r="I85" s="142" t="s">
        <v>47</v>
      </c>
      <c r="J85" s="141" t="s">
        <v>54</v>
      </c>
      <c r="K85" s="139">
        <v>15</v>
      </c>
      <c r="L85" s="139">
        <v>13</v>
      </c>
      <c r="M85" s="510">
        <v>2</v>
      </c>
      <c r="N85" s="510"/>
      <c r="O85" s="510">
        <v>13</v>
      </c>
      <c r="P85" s="510"/>
      <c r="Q85" s="510">
        <v>2</v>
      </c>
      <c r="R85" s="510"/>
      <c r="S85" s="301">
        <v>15</v>
      </c>
    </row>
    <row r="86" spans="2:19" ht="21" customHeight="1">
      <c r="B86" s="510">
        <v>149</v>
      </c>
      <c r="C86" s="510"/>
      <c r="E86" s="512" t="s">
        <v>122</v>
      </c>
      <c r="F86" s="512"/>
      <c r="G86" s="141" t="s">
        <v>307</v>
      </c>
      <c r="H86" s="141" t="s">
        <v>512</v>
      </c>
      <c r="I86" s="142" t="s">
        <v>47</v>
      </c>
      <c r="J86" s="141" t="s">
        <v>54</v>
      </c>
      <c r="K86" s="139">
        <v>25</v>
      </c>
      <c r="L86" s="139">
        <v>14</v>
      </c>
      <c r="M86" s="510">
        <v>11</v>
      </c>
      <c r="N86" s="510"/>
      <c r="O86" s="510">
        <v>23</v>
      </c>
      <c r="P86" s="510"/>
      <c r="Q86" s="510">
        <v>2</v>
      </c>
      <c r="R86" s="510"/>
      <c r="S86" s="301">
        <v>16</v>
      </c>
    </row>
    <row r="87" spans="2:19" ht="21" customHeight="1">
      <c r="B87" s="510">
        <v>150</v>
      </c>
      <c r="C87" s="510"/>
      <c r="E87" s="512" t="s">
        <v>120</v>
      </c>
      <c r="F87" s="512"/>
      <c r="G87" s="141" t="s">
        <v>223</v>
      </c>
      <c r="H87" s="141" t="s">
        <v>512</v>
      </c>
      <c r="I87" s="142" t="s">
        <v>47</v>
      </c>
      <c r="J87" s="141" t="s">
        <v>54</v>
      </c>
      <c r="K87" s="139">
        <v>14</v>
      </c>
      <c r="L87" s="139">
        <v>11</v>
      </c>
      <c r="M87" s="510">
        <v>3</v>
      </c>
      <c r="N87" s="510"/>
      <c r="O87" s="510">
        <v>10</v>
      </c>
      <c r="P87" s="510"/>
      <c r="Q87" s="510">
        <v>4</v>
      </c>
      <c r="R87" s="510"/>
      <c r="S87" s="301">
        <v>15</v>
      </c>
    </row>
    <row r="88" spans="2:19" ht="30" customHeight="1">
      <c r="B88" s="510">
        <v>156</v>
      </c>
      <c r="C88" s="510"/>
      <c r="E88" s="512" t="s">
        <v>125</v>
      </c>
      <c r="F88" s="512"/>
      <c r="G88" s="141" t="s">
        <v>290</v>
      </c>
      <c r="H88" s="141" t="s">
        <v>513</v>
      </c>
      <c r="I88" s="142" t="s">
        <v>47</v>
      </c>
      <c r="J88" s="141" t="s">
        <v>54</v>
      </c>
      <c r="K88" s="139">
        <v>25</v>
      </c>
      <c r="L88" s="139">
        <v>19</v>
      </c>
      <c r="M88" s="510">
        <v>6</v>
      </c>
      <c r="N88" s="510"/>
      <c r="O88" s="510">
        <v>24</v>
      </c>
      <c r="P88" s="510"/>
      <c r="Q88" s="510">
        <v>1</v>
      </c>
      <c r="R88" s="510"/>
      <c r="S88" s="301">
        <v>15</v>
      </c>
    </row>
    <row r="89" spans="2:19" s="143" customFormat="1" ht="26.25" customHeight="1">
      <c r="E89" s="513" t="s">
        <v>187</v>
      </c>
      <c r="F89" s="513"/>
      <c r="G89" s="304">
        <f>COUNTA(G56:G88)</f>
        <v>33</v>
      </c>
      <c r="K89" s="302">
        <f>SUM(K56:K88)</f>
        <v>753</v>
      </c>
      <c r="L89" s="302">
        <f t="shared" ref="L89:Q89" si="4">SUM(L56:L88)</f>
        <v>516</v>
      </c>
      <c r="M89" s="302">
        <f t="shared" si="4"/>
        <v>237</v>
      </c>
      <c r="N89" s="302"/>
      <c r="O89" s="302">
        <f t="shared" si="4"/>
        <v>555</v>
      </c>
      <c r="P89" s="302"/>
      <c r="Q89" s="302">
        <f t="shared" si="4"/>
        <v>198</v>
      </c>
      <c r="R89" s="302"/>
      <c r="S89" s="302">
        <f>SUM(S56:S88)</f>
        <v>1908</v>
      </c>
    </row>
    <row r="90" spans="2:19" ht="21" customHeight="1">
      <c r="B90" s="510">
        <v>5</v>
      </c>
      <c r="C90" s="510"/>
      <c r="E90" s="512" t="s">
        <v>121</v>
      </c>
      <c r="F90" s="512"/>
      <c r="G90" s="141" t="s">
        <v>277</v>
      </c>
      <c r="H90" s="141" t="s">
        <v>482</v>
      </c>
      <c r="I90" s="142" t="s">
        <v>47</v>
      </c>
      <c r="J90" s="305" t="s">
        <v>1018</v>
      </c>
      <c r="K90" s="139">
        <v>37</v>
      </c>
      <c r="L90" s="139">
        <v>26</v>
      </c>
      <c r="M90" s="510">
        <v>11</v>
      </c>
      <c r="N90" s="510"/>
      <c r="O90" s="510">
        <v>25</v>
      </c>
      <c r="P90" s="510"/>
      <c r="Q90" s="510">
        <v>12</v>
      </c>
      <c r="R90" s="510"/>
      <c r="S90" s="301">
        <v>20</v>
      </c>
    </row>
    <row r="91" spans="2:19" ht="21" customHeight="1">
      <c r="B91" s="510">
        <v>80</v>
      </c>
      <c r="C91" s="510"/>
      <c r="E91" s="512" t="s">
        <v>23</v>
      </c>
      <c r="F91" s="512"/>
      <c r="G91" s="141" t="s">
        <v>217</v>
      </c>
      <c r="H91" s="141" t="s">
        <v>1019</v>
      </c>
      <c r="I91" s="142" t="s">
        <v>47</v>
      </c>
      <c r="J91" s="305" t="s">
        <v>1018</v>
      </c>
      <c r="K91" s="139">
        <v>10</v>
      </c>
      <c r="L91" s="139">
        <v>7</v>
      </c>
      <c r="M91" s="510">
        <v>3</v>
      </c>
      <c r="N91" s="510"/>
      <c r="O91" s="510">
        <v>10</v>
      </c>
      <c r="P91" s="510"/>
      <c r="Q91" s="510">
        <v>0</v>
      </c>
      <c r="R91" s="510"/>
      <c r="S91" s="301">
        <v>18</v>
      </c>
    </row>
    <row r="92" spans="2:19" ht="21" customHeight="1">
      <c r="B92" s="510">
        <v>121</v>
      </c>
      <c r="C92" s="510"/>
      <c r="E92" s="512" t="s">
        <v>26</v>
      </c>
      <c r="F92" s="512"/>
      <c r="G92" s="141" t="s">
        <v>270</v>
      </c>
      <c r="H92" s="141" t="s">
        <v>493</v>
      </c>
      <c r="I92" s="142" t="s">
        <v>47</v>
      </c>
      <c r="J92" s="305" t="s">
        <v>1018</v>
      </c>
      <c r="K92" s="139">
        <v>29</v>
      </c>
      <c r="L92" s="139">
        <v>18</v>
      </c>
      <c r="M92" s="510">
        <v>11</v>
      </c>
      <c r="N92" s="510"/>
      <c r="O92" s="510">
        <v>20</v>
      </c>
      <c r="P92" s="510"/>
      <c r="Q92" s="510">
        <v>9</v>
      </c>
      <c r="R92" s="510"/>
      <c r="S92" s="301">
        <v>20</v>
      </c>
    </row>
    <row r="93" spans="2:19" s="143" customFormat="1" ht="26.25" customHeight="1">
      <c r="B93" s="144"/>
      <c r="C93" s="144"/>
      <c r="E93" s="506" t="s">
        <v>187</v>
      </c>
      <c r="F93" s="506"/>
      <c r="G93" s="303">
        <f>COUNTA(G90:G92)</f>
        <v>3</v>
      </c>
      <c r="H93" s="14"/>
      <c r="I93" s="274"/>
      <c r="J93" s="14"/>
      <c r="K93" s="144">
        <f>SUM(K90:K92)</f>
        <v>76</v>
      </c>
      <c r="L93" s="144">
        <f t="shared" ref="L93:Q93" si="5">SUM(L90:L92)</f>
        <v>51</v>
      </c>
      <c r="M93" s="144">
        <f t="shared" si="5"/>
        <v>25</v>
      </c>
      <c r="N93" s="144"/>
      <c r="O93" s="144">
        <f t="shared" si="5"/>
        <v>55</v>
      </c>
      <c r="P93" s="144"/>
      <c r="Q93" s="144">
        <f t="shared" si="5"/>
        <v>21</v>
      </c>
      <c r="R93" s="144"/>
      <c r="S93" s="144">
        <f>SUM(S90:S92)</f>
        <v>58</v>
      </c>
    </row>
    <row r="94" spans="2:19" ht="21" customHeight="1">
      <c r="B94" s="510">
        <v>28</v>
      </c>
      <c r="C94" s="510"/>
      <c r="E94" s="511" t="s">
        <v>31</v>
      </c>
      <c r="F94" s="511"/>
      <c r="G94" s="141" t="s">
        <v>892</v>
      </c>
      <c r="H94" s="141" t="s">
        <v>1020</v>
      </c>
      <c r="I94" s="142" t="s">
        <v>47</v>
      </c>
      <c r="J94" s="141" t="s">
        <v>41</v>
      </c>
      <c r="K94" s="139">
        <v>21</v>
      </c>
      <c r="L94" s="139">
        <v>15</v>
      </c>
      <c r="M94" s="510">
        <v>6</v>
      </c>
      <c r="N94" s="510"/>
      <c r="O94" s="510">
        <v>17</v>
      </c>
      <c r="P94" s="510"/>
      <c r="Q94" s="510">
        <v>4</v>
      </c>
      <c r="R94" s="510"/>
      <c r="S94" s="301">
        <v>40</v>
      </c>
    </row>
    <row r="95" spans="2:19" ht="21" customHeight="1">
      <c r="B95" s="510">
        <v>32</v>
      </c>
      <c r="C95" s="510"/>
      <c r="E95" s="511" t="s">
        <v>31</v>
      </c>
      <c r="F95" s="511"/>
      <c r="G95" s="141" t="s">
        <v>245</v>
      </c>
      <c r="H95" s="141" t="s">
        <v>1021</v>
      </c>
      <c r="I95" s="142" t="s">
        <v>47</v>
      </c>
      <c r="J95" s="141" t="s">
        <v>41</v>
      </c>
      <c r="K95" s="139">
        <v>19</v>
      </c>
      <c r="L95" s="139">
        <v>15</v>
      </c>
      <c r="M95" s="510">
        <v>4</v>
      </c>
      <c r="N95" s="510"/>
      <c r="O95" s="510">
        <v>15</v>
      </c>
      <c r="P95" s="510"/>
      <c r="Q95" s="510">
        <v>4</v>
      </c>
      <c r="R95" s="510"/>
      <c r="S95" s="301">
        <v>40</v>
      </c>
    </row>
    <row r="96" spans="2:19" ht="21" customHeight="1">
      <c r="B96" s="510">
        <v>33</v>
      </c>
      <c r="C96" s="510"/>
      <c r="E96" s="512" t="s">
        <v>196</v>
      </c>
      <c r="F96" s="512"/>
      <c r="G96" s="141" t="s">
        <v>879</v>
      </c>
      <c r="H96" s="141" t="s">
        <v>985</v>
      </c>
      <c r="I96" s="142" t="s">
        <v>47</v>
      </c>
      <c r="J96" s="141" t="s">
        <v>41</v>
      </c>
      <c r="K96" s="139">
        <v>21</v>
      </c>
      <c r="L96" s="139">
        <v>15</v>
      </c>
      <c r="M96" s="510">
        <v>6</v>
      </c>
      <c r="N96" s="510"/>
      <c r="O96" s="510">
        <v>21</v>
      </c>
      <c r="P96" s="510"/>
      <c r="Q96" s="510">
        <v>0</v>
      </c>
      <c r="R96" s="510"/>
      <c r="S96" s="301">
        <v>2</v>
      </c>
    </row>
    <row r="97" spans="2:19" ht="21" customHeight="1">
      <c r="B97" s="510">
        <v>42</v>
      </c>
      <c r="C97" s="510"/>
      <c r="E97" s="512" t="s">
        <v>121</v>
      </c>
      <c r="F97" s="512"/>
      <c r="G97" s="141" t="s">
        <v>804</v>
      </c>
      <c r="H97" s="141" t="s">
        <v>1022</v>
      </c>
      <c r="I97" s="142" t="s">
        <v>47</v>
      </c>
      <c r="J97" s="141" t="s">
        <v>41</v>
      </c>
      <c r="K97" s="139">
        <v>21</v>
      </c>
      <c r="L97" s="139">
        <v>15</v>
      </c>
      <c r="M97" s="510">
        <v>6</v>
      </c>
      <c r="N97" s="510"/>
      <c r="O97" s="510">
        <v>18</v>
      </c>
      <c r="P97" s="510"/>
      <c r="Q97" s="510">
        <v>3</v>
      </c>
      <c r="R97" s="510"/>
      <c r="S97" s="301">
        <v>20</v>
      </c>
    </row>
    <row r="98" spans="2:19" ht="21" customHeight="1">
      <c r="B98" s="510">
        <v>44</v>
      </c>
      <c r="C98" s="510"/>
      <c r="E98" s="512" t="s">
        <v>196</v>
      </c>
      <c r="F98" s="512"/>
      <c r="G98" s="141" t="s">
        <v>239</v>
      </c>
      <c r="H98" s="141" t="s">
        <v>494</v>
      </c>
      <c r="I98" s="142" t="s">
        <v>47</v>
      </c>
      <c r="J98" s="141" t="s">
        <v>41</v>
      </c>
      <c r="K98" s="139">
        <v>108</v>
      </c>
      <c r="L98" s="139">
        <v>75</v>
      </c>
      <c r="M98" s="510">
        <v>33</v>
      </c>
      <c r="N98" s="510"/>
      <c r="O98" s="510">
        <v>108</v>
      </c>
      <c r="P98" s="510"/>
      <c r="Q98" s="510">
        <v>0</v>
      </c>
      <c r="R98" s="510"/>
      <c r="S98" s="301">
        <v>2</v>
      </c>
    </row>
    <row r="99" spans="2:19" ht="21" customHeight="1">
      <c r="B99" s="510">
        <v>63</v>
      </c>
      <c r="C99" s="510"/>
      <c r="E99" s="511" t="s">
        <v>254</v>
      </c>
      <c r="F99" s="511"/>
      <c r="G99" s="141" t="s">
        <v>293</v>
      </c>
      <c r="H99" s="141" t="s">
        <v>489</v>
      </c>
      <c r="I99" s="142" t="s">
        <v>47</v>
      </c>
      <c r="J99" s="141" t="s">
        <v>41</v>
      </c>
      <c r="K99" s="139">
        <v>19</v>
      </c>
      <c r="L99" s="139">
        <v>6</v>
      </c>
      <c r="M99" s="510">
        <v>13</v>
      </c>
      <c r="N99" s="510"/>
      <c r="O99" s="510">
        <v>19</v>
      </c>
      <c r="P99" s="510"/>
      <c r="Q99" s="510">
        <v>0</v>
      </c>
      <c r="R99" s="510"/>
      <c r="S99" s="301">
        <v>4</v>
      </c>
    </row>
    <row r="100" spans="2:19" ht="21" customHeight="1">
      <c r="B100" s="510">
        <v>67</v>
      </c>
      <c r="C100" s="510"/>
      <c r="E100" s="512" t="s">
        <v>196</v>
      </c>
      <c r="F100" s="512"/>
      <c r="G100" s="141" t="s">
        <v>878</v>
      </c>
      <c r="H100" s="141" t="s">
        <v>1023</v>
      </c>
      <c r="I100" s="142" t="s">
        <v>47</v>
      </c>
      <c r="J100" s="141" t="s">
        <v>41</v>
      </c>
      <c r="K100" s="139">
        <v>10</v>
      </c>
      <c r="L100" s="139">
        <v>9</v>
      </c>
      <c r="M100" s="510">
        <v>1</v>
      </c>
      <c r="N100" s="510"/>
      <c r="O100" s="510">
        <v>10</v>
      </c>
      <c r="P100" s="510"/>
      <c r="Q100" s="510">
        <v>0</v>
      </c>
      <c r="R100" s="510"/>
      <c r="S100" s="301">
        <v>2</v>
      </c>
    </row>
    <row r="101" spans="2:19" ht="21" customHeight="1">
      <c r="B101" s="510">
        <v>83</v>
      </c>
      <c r="C101" s="510"/>
      <c r="E101" s="511" t="s">
        <v>128</v>
      </c>
      <c r="F101" s="511"/>
      <c r="G101" s="141" t="s">
        <v>219</v>
      </c>
      <c r="H101" s="141" t="s">
        <v>982</v>
      </c>
      <c r="I101" s="142" t="s">
        <v>47</v>
      </c>
      <c r="J101" s="141" t="s">
        <v>41</v>
      </c>
      <c r="K101" s="139">
        <v>24</v>
      </c>
      <c r="L101" s="139">
        <v>19</v>
      </c>
      <c r="M101" s="510">
        <v>5</v>
      </c>
      <c r="N101" s="510"/>
      <c r="O101" s="510">
        <v>21</v>
      </c>
      <c r="P101" s="510"/>
      <c r="Q101" s="510">
        <v>3</v>
      </c>
      <c r="R101" s="510"/>
      <c r="S101" s="301">
        <v>39</v>
      </c>
    </row>
    <row r="102" spans="2:19" ht="21" customHeight="1">
      <c r="B102" s="510">
        <v>84</v>
      </c>
      <c r="C102" s="510"/>
      <c r="E102" s="512" t="s">
        <v>97</v>
      </c>
      <c r="F102" s="512"/>
      <c r="G102" s="141" t="s">
        <v>797</v>
      </c>
      <c r="H102" s="141" t="s">
        <v>982</v>
      </c>
      <c r="I102" s="142" t="s">
        <v>47</v>
      </c>
      <c r="J102" s="141" t="s">
        <v>41</v>
      </c>
      <c r="K102" s="139">
        <v>10</v>
      </c>
      <c r="L102" s="139">
        <v>9</v>
      </c>
      <c r="M102" s="510">
        <v>1</v>
      </c>
      <c r="N102" s="510"/>
      <c r="O102" s="510">
        <v>10</v>
      </c>
      <c r="P102" s="510"/>
      <c r="Q102" s="510">
        <v>0</v>
      </c>
      <c r="R102" s="510"/>
      <c r="S102" s="301">
        <v>15</v>
      </c>
    </row>
    <row r="103" spans="2:19" ht="21" customHeight="1">
      <c r="B103" s="510">
        <v>86</v>
      </c>
      <c r="C103" s="510"/>
      <c r="E103" s="511" t="s">
        <v>31</v>
      </c>
      <c r="F103" s="511"/>
      <c r="G103" s="141" t="s">
        <v>244</v>
      </c>
      <c r="H103" s="141" t="s">
        <v>982</v>
      </c>
      <c r="I103" s="142" t="s">
        <v>47</v>
      </c>
      <c r="J103" s="141" t="s">
        <v>41</v>
      </c>
      <c r="K103" s="139">
        <v>22</v>
      </c>
      <c r="L103" s="139">
        <v>14</v>
      </c>
      <c r="M103" s="510">
        <v>8</v>
      </c>
      <c r="N103" s="510"/>
      <c r="O103" s="510">
        <v>21</v>
      </c>
      <c r="P103" s="510"/>
      <c r="Q103" s="510">
        <v>1</v>
      </c>
      <c r="R103" s="510"/>
      <c r="S103" s="301">
        <v>40</v>
      </c>
    </row>
    <row r="104" spans="2:19" ht="21" customHeight="1">
      <c r="B104" s="510">
        <v>98</v>
      </c>
      <c r="C104" s="510"/>
      <c r="E104" s="512" t="s">
        <v>198</v>
      </c>
      <c r="F104" s="512"/>
      <c r="G104" s="141" t="s">
        <v>898</v>
      </c>
      <c r="H104" s="141" t="s">
        <v>1024</v>
      </c>
      <c r="I104" s="142" t="s">
        <v>47</v>
      </c>
      <c r="J104" s="141" t="s">
        <v>41</v>
      </c>
      <c r="K104" s="139">
        <v>14</v>
      </c>
      <c r="L104" s="139">
        <v>10</v>
      </c>
      <c r="M104" s="510">
        <v>4</v>
      </c>
      <c r="N104" s="510"/>
      <c r="O104" s="510">
        <v>14</v>
      </c>
      <c r="P104" s="510"/>
      <c r="Q104" s="510">
        <v>0</v>
      </c>
      <c r="R104" s="510"/>
      <c r="S104" s="301">
        <v>8</v>
      </c>
    </row>
    <row r="105" spans="2:19" ht="21" customHeight="1">
      <c r="B105" s="510">
        <v>110</v>
      </c>
      <c r="C105" s="510"/>
      <c r="E105" s="512" t="s">
        <v>26</v>
      </c>
      <c r="F105" s="512"/>
      <c r="G105" s="141" t="s">
        <v>842</v>
      </c>
      <c r="H105" s="141" t="s">
        <v>987</v>
      </c>
      <c r="I105" s="142" t="s">
        <v>47</v>
      </c>
      <c r="J105" s="141" t="s">
        <v>41</v>
      </c>
      <c r="K105" s="139">
        <v>19</v>
      </c>
      <c r="L105" s="139">
        <v>9</v>
      </c>
      <c r="M105" s="510">
        <v>10</v>
      </c>
      <c r="N105" s="510"/>
      <c r="O105" s="510">
        <v>19</v>
      </c>
      <c r="P105" s="510"/>
      <c r="Q105" s="510">
        <v>0</v>
      </c>
      <c r="R105" s="510"/>
      <c r="S105" s="301">
        <v>20</v>
      </c>
    </row>
    <row r="106" spans="2:19" ht="21" customHeight="1">
      <c r="B106" s="510">
        <v>118</v>
      </c>
      <c r="C106" s="510"/>
      <c r="E106" s="512" t="s">
        <v>799</v>
      </c>
      <c r="F106" s="512"/>
      <c r="G106" s="141" t="s">
        <v>800</v>
      </c>
      <c r="H106" s="141" t="s">
        <v>1017</v>
      </c>
      <c r="I106" s="142" t="s">
        <v>47</v>
      </c>
      <c r="J106" s="141" t="s">
        <v>41</v>
      </c>
      <c r="K106" s="139">
        <v>24</v>
      </c>
      <c r="L106" s="139">
        <v>19</v>
      </c>
      <c r="M106" s="510">
        <v>5</v>
      </c>
      <c r="N106" s="510"/>
      <c r="O106" s="510">
        <v>24</v>
      </c>
      <c r="P106" s="510"/>
      <c r="Q106" s="510">
        <v>0</v>
      </c>
      <c r="R106" s="510"/>
      <c r="S106" s="301">
        <v>30</v>
      </c>
    </row>
    <row r="107" spans="2:19" ht="21" customHeight="1">
      <c r="B107" s="510">
        <v>125</v>
      </c>
      <c r="C107" s="510"/>
      <c r="E107" s="512" t="s">
        <v>198</v>
      </c>
      <c r="F107" s="512"/>
      <c r="G107" s="141" t="s">
        <v>251</v>
      </c>
      <c r="H107" s="141" t="s">
        <v>506</v>
      </c>
      <c r="I107" s="142" t="s">
        <v>47</v>
      </c>
      <c r="J107" s="141" t="s">
        <v>41</v>
      </c>
      <c r="K107" s="139">
        <v>5</v>
      </c>
      <c r="L107" s="139">
        <v>3</v>
      </c>
      <c r="M107" s="510">
        <v>2</v>
      </c>
      <c r="N107" s="510"/>
      <c r="O107" s="510">
        <v>5</v>
      </c>
      <c r="P107" s="510"/>
      <c r="Q107" s="510">
        <v>0</v>
      </c>
      <c r="R107" s="510"/>
      <c r="S107" s="301">
        <v>8</v>
      </c>
    </row>
    <row r="108" spans="2:19" ht="21" customHeight="1">
      <c r="B108" s="510">
        <v>153</v>
      </c>
      <c r="C108" s="510"/>
      <c r="E108" s="512" t="s">
        <v>198</v>
      </c>
      <c r="F108" s="512"/>
      <c r="G108" s="141" t="s">
        <v>252</v>
      </c>
      <c r="H108" s="141" t="s">
        <v>512</v>
      </c>
      <c r="I108" s="142" t="s">
        <v>47</v>
      </c>
      <c r="J108" s="141" t="s">
        <v>41</v>
      </c>
      <c r="K108" s="139">
        <v>9</v>
      </c>
      <c r="L108" s="139">
        <v>8</v>
      </c>
      <c r="M108" s="510">
        <v>1</v>
      </c>
      <c r="N108" s="510"/>
      <c r="O108" s="510">
        <v>9</v>
      </c>
      <c r="P108" s="510"/>
      <c r="Q108" s="510">
        <v>0</v>
      </c>
      <c r="R108" s="510"/>
      <c r="S108" s="301">
        <v>8</v>
      </c>
    </row>
    <row r="109" spans="2:19" ht="21" customHeight="1">
      <c r="B109" s="510">
        <v>157</v>
      </c>
      <c r="C109" s="510"/>
      <c r="E109" s="512" t="s">
        <v>197</v>
      </c>
      <c r="F109" s="512"/>
      <c r="G109" s="141" t="s">
        <v>248</v>
      </c>
      <c r="H109" s="141" t="s">
        <v>513</v>
      </c>
      <c r="I109" s="142" t="s">
        <v>47</v>
      </c>
      <c r="J109" s="141" t="s">
        <v>41</v>
      </c>
      <c r="K109" s="139">
        <v>39</v>
      </c>
      <c r="L109" s="139">
        <v>29</v>
      </c>
      <c r="M109" s="510">
        <v>10</v>
      </c>
      <c r="N109" s="510"/>
      <c r="O109" s="510">
        <v>39</v>
      </c>
      <c r="P109" s="510"/>
      <c r="Q109" s="510">
        <v>0</v>
      </c>
      <c r="R109" s="510"/>
      <c r="S109" s="301">
        <v>3</v>
      </c>
    </row>
    <row r="110" spans="2:19" s="143" customFormat="1" ht="33" customHeight="1">
      <c r="E110" s="513" t="s">
        <v>187</v>
      </c>
      <c r="F110" s="513"/>
      <c r="G110" s="143">
        <f>COUNTA(G94:G109)</f>
        <v>16</v>
      </c>
      <c r="K110" s="302">
        <f>SUM(K94:K109)</f>
        <v>385</v>
      </c>
      <c r="L110" s="302">
        <f t="shared" ref="L110:Q110" si="6">SUM(L94:L109)</f>
        <v>270</v>
      </c>
      <c r="M110" s="302">
        <f t="shared" si="6"/>
        <v>115</v>
      </c>
      <c r="N110" s="302"/>
      <c r="O110" s="302">
        <f t="shared" si="6"/>
        <v>370</v>
      </c>
      <c r="P110" s="302"/>
      <c r="Q110" s="302">
        <f t="shared" si="6"/>
        <v>15</v>
      </c>
      <c r="R110" s="302"/>
      <c r="S110" s="302">
        <f>SUM(S94:S109)</f>
        <v>281</v>
      </c>
    </row>
    <row r="111" spans="2:19" ht="21" customHeight="1">
      <c r="B111" s="510">
        <v>13</v>
      </c>
      <c r="C111" s="510"/>
      <c r="E111" s="512" t="s">
        <v>122</v>
      </c>
      <c r="F111" s="512"/>
      <c r="G111" s="141" t="s">
        <v>830</v>
      </c>
      <c r="H111" s="141" t="s">
        <v>999</v>
      </c>
      <c r="I111" s="142" t="s">
        <v>47</v>
      </c>
      <c r="J111" s="141" t="s">
        <v>55</v>
      </c>
      <c r="K111" s="139">
        <v>23</v>
      </c>
      <c r="L111" s="139">
        <v>8</v>
      </c>
      <c r="M111" s="510">
        <v>15</v>
      </c>
      <c r="N111" s="510"/>
      <c r="O111" s="510">
        <v>13</v>
      </c>
      <c r="P111" s="510"/>
      <c r="Q111" s="510">
        <v>10</v>
      </c>
      <c r="R111" s="510"/>
      <c r="S111" s="301">
        <v>16</v>
      </c>
    </row>
    <row r="112" spans="2:19" ht="21" customHeight="1">
      <c r="B112" s="510">
        <v>18</v>
      </c>
      <c r="C112" s="510"/>
      <c r="E112" s="512" t="s">
        <v>25</v>
      </c>
      <c r="F112" s="512"/>
      <c r="G112" s="141" t="s">
        <v>178</v>
      </c>
      <c r="H112" s="141" t="s">
        <v>1000</v>
      </c>
      <c r="I112" s="142" t="s">
        <v>47</v>
      </c>
      <c r="J112" s="141" t="s">
        <v>55</v>
      </c>
      <c r="K112" s="139">
        <v>23</v>
      </c>
      <c r="L112" s="139">
        <v>12</v>
      </c>
      <c r="M112" s="510">
        <v>11</v>
      </c>
      <c r="N112" s="510"/>
      <c r="O112" s="510">
        <v>17</v>
      </c>
      <c r="P112" s="510"/>
      <c r="Q112" s="510">
        <v>6</v>
      </c>
      <c r="R112" s="510"/>
      <c r="S112" s="301">
        <v>110</v>
      </c>
    </row>
    <row r="113" spans="2:19" ht="21" customHeight="1">
      <c r="B113" s="510">
        <v>19</v>
      </c>
      <c r="C113" s="510"/>
      <c r="E113" s="512" t="s">
        <v>122</v>
      </c>
      <c r="F113" s="512"/>
      <c r="G113" s="141" t="s">
        <v>822</v>
      </c>
      <c r="H113" s="141" t="s">
        <v>1000</v>
      </c>
      <c r="I113" s="142" t="s">
        <v>47</v>
      </c>
      <c r="J113" s="141" t="s">
        <v>55</v>
      </c>
      <c r="K113" s="139">
        <v>13</v>
      </c>
      <c r="L113" s="139">
        <v>6</v>
      </c>
      <c r="M113" s="510">
        <v>7</v>
      </c>
      <c r="N113" s="510"/>
      <c r="O113" s="510">
        <v>5</v>
      </c>
      <c r="P113" s="510"/>
      <c r="Q113" s="510">
        <v>8</v>
      </c>
      <c r="R113" s="510"/>
      <c r="S113" s="301">
        <v>16</v>
      </c>
    </row>
    <row r="114" spans="2:19" ht="21" customHeight="1">
      <c r="B114" s="510">
        <v>25</v>
      </c>
      <c r="C114" s="510"/>
      <c r="E114" s="512" t="s">
        <v>121</v>
      </c>
      <c r="F114" s="512"/>
      <c r="G114" s="141" t="s">
        <v>228</v>
      </c>
      <c r="H114" s="141" t="s">
        <v>1012</v>
      </c>
      <c r="I114" s="142" t="s">
        <v>47</v>
      </c>
      <c r="J114" s="141" t="s">
        <v>55</v>
      </c>
      <c r="K114" s="139">
        <v>25</v>
      </c>
      <c r="L114" s="139">
        <v>11</v>
      </c>
      <c r="M114" s="510">
        <v>14</v>
      </c>
      <c r="N114" s="510"/>
      <c r="O114" s="510">
        <v>20</v>
      </c>
      <c r="P114" s="510"/>
      <c r="Q114" s="510">
        <v>5</v>
      </c>
      <c r="R114" s="510"/>
      <c r="S114" s="301">
        <v>20</v>
      </c>
    </row>
    <row r="115" spans="2:19" ht="21" customHeight="1">
      <c r="B115" s="510">
        <v>39</v>
      </c>
      <c r="C115" s="510"/>
      <c r="E115" s="512" t="s">
        <v>122</v>
      </c>
      <c r="F115" s="512"/>
      <c r="G115" s="141" t="s">
        <v>212</v>
      </c>
      <c r="H115" s="141" t="s">
        <v>1025</v>
      </c>
      <c r="I115" s="142" t="s">
        <v>47</v>
      </c>
      <c r="J115" s="141" t="s">
        <v>55</v>
      </c>
      <c r="K115" s="139">
        <v>23</v>
      </c>
      <c r="L115" s="139">
        <v>12</v>
      </c>
      <c r="M115" s="510">
        <v>11</v>
      </c>
      <c r="N115" s="510"/>
      <c r="O115" s="510">
        <v>20</v>
      </c>
      <c r="P115" s="510"/>
      <c r="Q115" s="510">
        <v>3</v>
      </c>
      <c r="R115" s="510"/>
      <c r="S115" s="301">
        <v>16</v>
      </c>
    </row>
    <row r="116" spans="2:19" ht="21" customHeight="1">
      <c r="B116" s="510">
        <v>40</v>
      </c>
      <c r="C116" s="510"/>
      <c r="E116" s="512" t="s">
        <v>122</v>
      </c>
      <c r="F116" s="512"/>
      <c r="G116" s="141" t="s">
        <v>213</v>
      </c>
      <c r="H116" s="141" t="s">
        <v>1025</v>
      </c>
      <c r="I116" s="142" t="s">
        <v>47</v>
      </c>
      <c r="J116" s="141" t="s">
        <v>55</v>
      </c>
      <c r="K116" s="139">
        <v>17</v>
      </c>
      <c r="L116" s="139">
        <v>7</v>
      </c>
      <c r="M116" s="510">
        <v>10</v>
      </c>
      <c r="N116" s="510"/>
      <c r="O116" s="510">
        <v>12</v>
      </c>
      <c r="P116" s="510"/>
      <c r="Q116" s="510">
        <v>5</v>
      </c>
      <c r="R116" s="510"/>
      <c r="S116" s="301">
        <v>16</v>
      </c>
    </row>
    <row r="117" spans="2:19" ht="21" customHeight="1">
      <c r="B117" s="510">
        <v>41</v>
      </c>
      <c r="C117" s="510"/>
      <c r="E117" s="512" t="s">
        <v>122</v>
      </c>
      <c r="F117" s="512"/>
      <c r="G117" s="141" t="s">
        <v>831</v>
      </c>
      <c r="H117" s="141" t="s">
        <v>1022</v>
      </c>
      <c r="I117" s="142" t="s">
        <v>47</v>
      </c>
      <c r="J117" s="141" t="s">
        <v>55</v>
      </c>
      <c r="K117" s="139">
        <v>24</v>
      </c>
      <c r="L117" s="139">
        <v>8</v>
      </c>
      <c r="M117" s="510">
        <v>16</v>
      </c>
      <c r="N117" s="510"/>
      <c r="O117" s="510">
        <v>20</v>
      </c>
      <c r="P117" s="510"/>
      <c r="Q117" s="510">
        <v>4</v>
      </c>
      <c r="R117" s="510"/>
      <c r="S117" s="301">
        <v>16</v>
      </c>
    </row>
    <row r="118" spans="2:19" ht="21" customHeight="1">
      <c r="B118" s="510">
        <v>49</v>
      </c>
      <c r="C118" s="510"/>
      <c r="E118" s="512" t="s">
        <v>123</v>
      </c>
      <c r="F118" s="512"/>
      <c r="G118" s="141" t="s">
        <v>902</v>
      </c>
      <c r="H118" s="141" t="s">
        <v>1026</v>
      </c>
      <c r="I118" s="142" t="s">
        <v>47</v>
      </c>
      <c r="J118" s="141" t="s">
        <v>55</v>
      </c>
      <c r="K118" s="139">
        <v>28</v>
      </c>
      <c r="L118" s="139">
        <v>20</v>
      </c>
      <c r="M118" s="510">
        <v>8</v>
      </c>
      <c r="N118" s="510"/>
      <c r="O118" s="510">
        <v>28</v>
      </c>
      <c r="P118" s="510"/>
      <c r="Q118" s="510">
        <v>0</v>
      </c>
      <c r="R118" s="510"/>
      <c r="S118" s="301">
        <v>8</v>
      </c>
    </row>
    <row r="119" spans="2:19" ht="21" customHeight="1">
      <c r="B119" s="510">
        <v>58</v>
      </c>
      <c r="C119" s="510"/>
      <c r="E119" s="512" t="s">
        <v>24</v>
      </c>
      <c r="F119" s="512"/>
      <c r="G119" s="141" t="s">
        <v>227</v>
      </c>
      <c r="H119" s="141" t="s">
        <v>1027</v>
      </c>
      <c r="I119" s="142" t="s">
        <v>47</v>
      </c>
      <c r="J119" s="141" t="s">
        <v>55</v>
      </c>
      <c r="K119" s="139">
        <v>16</v>
      </c>
      <c r="L119" s="139">
        <v>10</v>
      </c>
      <c r="M119" s="510">
        <v>6</v>
      </c>
      <c r="N119" s="510"/>
      <c r="O119" s="510">
        <v>14</v>
      </c>
      <c r="P119" s="510"/>
      <c r="Q119" s="510">
        <v>2</v>
      </c>
      <c r="R119" s="510"/>
      <c r="S119" s="301">
        <v>25</v>
      </c>
    </row>
    <row r="120" spans="2:19" ht="21" customHeight="1">
      <c r="B120" s="510">
        <v>65</v>
      </c>
      <c r="C120" s="510"/>
      <c r="E120" s="512" t="s">
        <v>122</v>
      </c>
      <c r="F120" s="512"/>
      <c r="G120" s="141" t="s">
        <v>210</v>
      </c>
      <c r="H120" s="141" t="s">
        <v>1028</v>
      </c>
      <c r="I120" s="142" t="s">
        <v>47</v>
      </c>
      <c r="J120" s="141" t="s">
        <v>55</v>
      </c>
      <c r="K120" s="139">
        <v>27</v>
      </c>
      <c r="L120" s="139">
        <v>14</v>
      </c>
      <c r="M120" s="510">
        <v>13</v>
      </c>
      <c r="N120" s="510"/>
      <c r="O120" s="510">
        <v>15</v>
      </c>
      <c r="P120" s="510"/>
      <c r="Q120" s="510">
        <v>12</v>
      </c>
      <c r="R120" s="510"/>
      <c r="S120" s="301">
        <v>16</v>
      </c>
    </row>
    <row r="121" spans="2:19" ht="21" customHeight="1">
      <c r="B121" s="510">
        <v>66</v>
      </c>
      <c r="C121" s="510"/>
      <c r="E121" s="512" t="s">
        <v>122</v>
      </c>
      <c r="F121" s="512"/>
      <c r="G121" s="141" t="s">
        <v>832</v>
      </c>
      <c r="H121" s="141" t="s">
        <v>1023</v>
      </c>
      <c r="I121" s="142" t="s">
        <v>47</v>
      </c>
      <c r="J121" s="141" t="s">
        <v>55</v>
      </c>
      <c r="K121" s="139">
        <v>20</v>
      </c>
      <c r="L121" s="139">
        <v>4</v>
      </c>
      <c r="M121" s="510">
        <v>16</v>
      </c>
      <c r="N121" s="510"/>
      <c r="O121" s="510">
        <v>16</v>
      </c>
      <c r="P121" s="510"/>
      <c r="Q121" s="510">
        <v>4</v>
      </c>
      <c r="R121" s="510"/>
      <c r="S121" s="301">
        <v>16</v>
      </c>
    </row>
    <row r="122" spans="2:19" ht="21" customHeight="1">
      <c r="B122" s="510">
        <v>75</v>
      </c>
      <c r="C122" s="510"/>
      <c r="E122" s="512" t="s">
        <v>98</v>
      </c>
      <c r="F122" s="512"/>
      <c r="G122" s="141" t="s">
        <v>158</v>
      </c>
      <c r="H122" s="141" t="s">
        <v>490</v>
      </c>
      <c r="I122" s="142" t="s">
        <v>47</v>
      </c>
      <c r="J122" s="141" t="s">
        <v>55</v>
      </c>
      <c r="K122" s="139">
        <v>23</v>
      </c>
      <c r="L122" s="139">
        <v>15</v>
      </c>
      <c r="M122" s="510">
        <v>8</v>
      </c>
      <c r="N122" s="510"/>
      <c r="O122" s="510">
        <v>18</v>
      </c>
      <c r="P122" s="510"/>
      <c r="Q122" s="510">
        <v>5</v>
      </c>
      <c r="R122" s="510"/>
      <c r="S122" s="301">
        <v>80</v>
      </c>
    </row>
    <row r="123" spans="2:19" ht="21" customHeight="1">
      <c r="B123" s="510">
        <v>93</v>
      </c>
      <c r="C123" s="510"/>
      <c r="E123" s="512" t="s">
        <v>98</v>
      </c>
      <c r="F123" s="512"/>
      <c r="G123" s="141" t="s">
        <v>157</v>
      </c>
      <c r="H123" s="141" t="s">
        <v>478</v>
      </c>
      <c r="I123" s="142" t="s">
        <v>47</v>
      </c>
      <c r="J123" s="141" t="s">
        <v>55</v>
      </c>
      <c r="K123" s="139">
        <v>25</v>
      </c>
      <c r="L123" s="139">
        <v>17</v>
      </c>
      <c r="M123" s="510">
        <v>8</v>
      </c>
      <c r="N123" s="510"/>
      <c r="O123" s="510">
        <v>21</v>
      </c>
      <c r="P123" s="510"/>
      <c r="Q123" s="510">
        <v>4</v>
      </c>
      <c r="R123" s="510"/>
      <c r="S123" s="301">
        <v>80</v>
      </c>
    </row>
    <row r="124" spans="2:19" ht="21" customHeight="1">
      <c r="B124" s="510">
        <v>99</v>
      </c>
      <c r="C124" s="510"/>
      <c r="E124" s="512" t="s">
        <v>122</v>
      </c>
      <c r="F124" s="512"/>
      <c r="G124" s="141" t="s">
        <v>823</v>
      </c>
      <c r="H124" s="141" t="s">
        <v>983</v>
      </c>
      <c r="I124" s="142" t="s">
        <v>47</v>
      </c>
      <c r="J124" s="141" t="s">
        <v>55</v>
      </c>
      <c r="K124" s="139">
        <v>31</v>
      </c>
      <c r="L124" s="139">
        <v>28</v>
      </c>
      <c r="M124" s="510">
        <v>3</v>
      </c>
      <c r="N124" s="510"/>
      <c r="O124" s="510">
        <v>17</v>
      </c>
      <c r="P124" s="510"/>
      <c r="Q124" s="510">
        <v>14</v>
      </c>
      <c r="R124" s="510"/>
      <c r="S124" s="301">
        <v>16</v>
      </c>
    </row>
    <row r="125" spans="2:19" ht="21" customHeight="1">
      <c r="B125" s="510">
        <v>100</v>
      </c>
      <c r="C125" s="510"/>
      <c r="E125" s="512" t="s">
        <v>122</v>
      </c>
      <c r="F125" s="512"/>
      <c r="G125" s="141" t="s">
        <v>829</v>
      </c>
      <c r="H125" s="141" t="s">
        <v>983</v>
      </c>
      <c r="I125" s="142" t="s">
        <v>47</v>
      </c>
      <c r="J125" s="141" t="s">
        <v>55</v>
      </c>
      <c r="K125" s="139">
        <v>29</v>
      </c>
      <c r="L125" s="139">
        <v>20</v>
      </c>
      <c r="M125" s="510">
        <v>9</v>
      </c>
      <c r="N125" s="510"/>
      <c r="O125" s="510">
        <v>29</v>
      </c>
      <c r="P125" s="510"/>
      <c r="Q125" s="510">
        <v>0</v>
      </c>
      <c r="R125" s="510"/>
      <c r="S125" s="301">
        <v>16</v>
      </c>
    </row>
    <row r="126" spans="2:19" ht="21" customHeight="1">
      <c r="B126" s="510">
        <v>103</v>
      </c>
      <c r="C126" s="510"/>
      <c r="E126" s="512" t="s">
        <v>122</v>
      </c>
      <c r="F126" s="512"/>
      <c r="G126" s="141" t="s">
        <v>209</v>
      </c>
      <c r="H126" s="141" t="s">
        <v>976</v>
      </c>
      <c r="I126" s="142" t="s">
        <v>47</v>
      </c>
      <c r="J126" s="141" t="s">
        <v>55</v>
      </c>
      <c r="K126" s="139">
        <v>26</v>
      </c>
      <c r="L126" s="139">
        <v>13</v>
      </c>
      <c r="M126" s="510">
        <v>13</v>
      </c>
      <c r="N126" s="510"/>
      <c r="O126" s="510">
        <v>22</v>
      </c>
      <c r="P126" s="510"/>
      <c r="Q126" s="510">
        <v>4</v>
      </c>
      <c r="R126" s="510"/>
      <c r="S126" s="301">
        <v>16</v>
      </c>
    </row>
    <row r="127" spans="2:19" ht="21" customHeight="1">
      <c r="B127" s="510">
        <v>104</v>
      </c>
      <c r="C127" s="510"/>
      <c r="E127" s="512" t="s">
        <v>121</v>
      </c>
      <c r="F127" s="512"/>
      <c r="G127" s="141" t="s">
        <v>226</v>
      </c>
      <c r="H127" s="141" t="s">
        <v>976</v>
      </c>
      <c r="I127" s="142" t="s">
        <v>47</v>
      </c>
      <c r="J127" s="141" t="s">
        <v>55</v>
      </c>
      <c r="K127" s="139">
        <v>20</v>
      </c>
      <c r="L127" s="139">
        <v>14</v>
      </c>
      <c r="M127" s="510">
        <v>6</v>
      </c>
      <c r="N127" s="510"/>
      <c r="O127" s="510">
        <v>20</v>
      </c>
      <c r="P127" s="510"/>
      <c r="Q127" s="510">
        <v>0</v>
      </c>
      <c r="R127" s="510"/>
      <c r="S127" s="301">
        <v>20</v>
      </c>
    </row>
    <row r="128" spans="2:19" ht="21" customHeight="1">
      <c r="B128" s="510">
        <v>113</v>
      </c>
      <c r="C128" s="510"/>
      <c r="E128" s="512" t="s">
        <v>125</v>
      </c>
      <c r="F128" s="512"/>
      <c r="G128" s="141" t="s">
        <v>220</v>
      </c>
      <c r="H128" s="141" t="s">
        <v>492</v>
      </c>
      <c r="I128" s="142" t="s">
        <v>47</v>
      </c>
      <c r="J128" s="141" t="s">
        <v>55</v>
      </c>
      <c r="K128" s="139">
        <v>34</v>
      </c>
      <c r="L128" s="139">
        <v>26</v>
      </c>
      <c r="M128" s="510">
        <v>8</v>
      </c>
      <c r="N128" s="510"/>
      <c r="O128" s="510">
        <v>26</v>
      </c>
      <c r="P128" s="510"/>
      <c r="Q128" s="510">
        <v>8</v>
      </c>
      <c r="R128" s="510"/>
      <c r="S128" s="301">
        <v>15</v>
      </c>
    </row>
    <row r="129" spans="2:19" ht="21" customHeight="1">
      <c r="B129" s="510">
        <v>128</v>
      </c>
      <c r="C129" s="510"/>
      <c r="E129" s="512" t="s">
        <v>196</v>
      </c>
      <c r="F129" s="512"/>
      <c r="G129" s="141" t="s">
        <v>240</v>
      </c>
      <c r="H129" s="141" t="s">
        <v>984</v>
      </c>
      <c r="I129" s="142" t="s">
        <v>47</v>
      </c>
      <c r="J129" s="141" t="s">
        <v>55</v>
      </c>
      <c r="K129" s="139">
        <v>469</v>
      </c>
      <c r="L129" s="139">
        <v>339</v>
      </c>
      <c r="M129" s="510">
        <v>130</v>
      </c>
      <c r="N129" s="510"/>
      <c r="O129" s="510">
        <v>469</v>
      </c>
      <c r="P129" s="510"/>
      <c r="Q129" s="510">
        <v>0</v>
      </c>
      <c r="R129" s="510"/>
      <c r="S129" s="301">
        <v>2</v>
      </c>
    </row>
    <row r="130" spans="2:19" ht="21" customHeight="1">
      <c r="B130" s="510">
        <v>134</v>
      </c>
      <c r="C130" s="510"/>
      <c r="E130" s="512" t="s">
        <v>25</v>
      </c>
      <c r="F130" s="512"/>
      <c r="G130" s="141" t="s">
        <v>176</v>
      </c>
      <c r="H130" s="141" t="s">
        <v>1007</v>
      </c>
      <c r="I130" s="142" t="s">
        <v>47</v>
      </c>
      <c r="J130" s="141" t="s">
        <v>55</v>
      </c>
      <c r="K130" s="139">
        <v>15</v>
      </c>
      <c r="L130" s="139">
        <v>9</v>
      </c>
      <c r="M130" s="510">
        <v>6</v>
      </c>
      <c r="N130" s="510"/>
      <c r="O130" s="510">
        <v>9</v>
      </c>
      <c r="P130" s="510"/>
      <c r="Q130" s="510">
        <v>6</v>
      </c>
      <c r="R130" s="510"/>
      <c r="S130" s="301">
        <v>110</v>
      </c>
    </row>
    <row r="131" spans="2:19" ht="21" customHeight="1">
      <c r="B131" s="510">
        <v>136</v>
      </c>
      <c r="C131" s="510"/>
      <c r="E131" s="512" t="s">
        <v>122</v>
      </c>
      <c r="F131" s="512"/>
      <c r="G131" s="141" t="s">
        <v>827</v>
      </c>
      <c r="H131" s="141" t="s">
        <v>1007</v>
      </c>
      <c r="I131" s="142" t="s">
        <v>47</v>
      </c>
      <c r="J131" s="141" t="s">
        <v>55</v>
      </c>
      <c r="K131" s="139">
        <v>8</v>
      </c>
      <c r="L131" s="139">
        <v>5</v>
      </c>
      <c r="M131" s="510">
        <v>3</v>
      </c>
      <c r="N131" s="510"/>
      <c r="O131" s="510">
        <v>1</v>
      </c>
      <c r="P131" s="510"/>
      <c r="Q131" s="510">
        <v>7</v>
      </c>
      <c r="R131" s="510"/>
      <c r="S131" s="301">
        <v>16</v>
      </c>
    </row>
    <row r="132" spans="2:19" ht="21" customHeight="1">
      <c r="B132" s="510">
        <v>144</v>
      </c>
      <c r="C132" s="510"/>
      <c r="E132" s="512" t="s">
        <v>121</v>
      </c>
      <c r="F132" s="512"/>
      <c r="G132" s="141" t="s">
        <v>224</v>
      </c>
      <c r="H132" s="141" t="s">
        <v>978</v>
      </c>
      <c r="I132" s="142" t="s">
        <v>47</v>
      </c>
      <c r="J132" s="141" t="s">
        <v>55</v>
      </c>
      <c r="K132" s="139">
        <v>18</v>
      </c>
      <c r="L132" s="139">
        <v>12</v>
      </c>
      <c r="M132" s="510">
        <v>6</v>
      </c>
      <c r="N132" s="510"/>
      <c r="O132" s="510">
        <v>15</v>
      </c>
      <c r="P132" s="510"/>
      <c r="Q132" s="510">
        <v>3</v>
      </c>
      <c r="R132" s="510"/>
      <c r="S132" s="301">
        <v>20</v>
      </c>
    </row>
    <row r="133" spans="2:19" ht="21" customHeight="1">
      <c r="B133" s="510">
        <v>145</v>
      </c>
      <c r="C133" s="510"/>
      <c r="E133" s="512" t="s">
        <v>122</v>
      </c>
      <c r="F133" s="512"/>
      <c r="G133" s="141" t="s">
        <v>211</v>
      </c>
      <c r="H133" s="141" t="s">
        <v>1029</v>
      </c>
      <c r="I133" s="142" t="s">
        <v>47</v>
      </c>
      <c r="J133" s="141" t="s">
        <v>55</v>
      </c>
      <c r="K133" s="139">
        <v>17</v>
      </c>
      <c r="L133" s="139">
        <v>10</v>
      </c>
      <c r="M133" s="510">
        <v>7</v>
      </c>
      <c r="N133" s="510"/>
      <c r="O133" s="510">
        <v>11</v>
      </c>
      <c r="P133" s="510"/>
      <c r="Q133" s="510">
        <v>6</v>
      </c>
      <c r="R133" s="510"/>
      <c r="S133" s="301">
        <v>16</v>
      </c>
    </row>
    <row r="134" spans="2:19" ht="21" customHeight="1">
      <c r="B134" s="510">
        <v>147</v>
      </c>
      <c r="C134" s="510"/>
      <c r="E134" s="512" t="s">
        <v>198</v>
      </c>
      <c r="F134" s="512"/>
      <c r="G134" s="141" t="s">
        <v>899</v>
      </c>
      <c r="H134" s="141" t="s">
        <v>1030</v>
      </c>
      <c r="I134" s="142" t="s">
        <v>47</v>
      </c>
      <c r="J134" s="141" t="s">
        <v>55</v>
      </c>
      <c r="K134" s="139">
        <v>5</v>
      </c>
      <c r="L134" s="139">
        <v>4</v>
      </c>
      <c r="M134" s="510">
        <v>1</v>
      </c>
      <c r="N134" s="510"/>
      <c r="O134" s="510">
        <v>5</v>
      </c>
      <c r="P134" s="510"/>
      <c r="Q134" s="510">
        <v>0</v>
      </c>
      <c r="R134" s="510"/>
      <c r="S134" s="301">
        <v>8</v>
      </c>
    </row>
    <row r="135" spans="2:19" ht="21" customHeight="1">
      <c r="B135" s="510">
        <v>151</v>
      </c>
      <c r="C135" s="510"/>
      <c r="E135" s="512" t="s">
        <v>196</v>
      </c>
      <c r="F135" s="512"/>
      <c r="G135" s="141" t="s">
        <v>241</v>
      </c>
      <c r="H135" s="141" t="s">
        <v>512</v>
      </c>
      <c r="I135" s="142" t="s">
        <v>47</v>
      </c>
      <c r="J135" s="141" t="s">
        <v>55</v>
      </c>
      <c r="K135" s="139">
        <v>13</v>
      </c>
      <c r="L135" s="139">
        <v>13</v>
      </c>
      <c r="M135" s="510">
        <v>0</v>
      </c>
      <c r="N135" s="510"/>
      <c r="O135" s="510">
        <v>13</v>
      </c>
      <c r="P135" s="510"/>
      <c r="Q135" s="510">
        <v>0</v>
      </c>
      <c r="R135" s="510"/>
      <c r="S135" s="301">
        <v>2</v>
      </c>
    </row>
    <row r="136" spans="2:19" ht="24" customHeight="1">
      <c r="B136" s="510">
        <v>154</v>
      </c>
      <c r="C136" s="510"/>
      <c r="E136" s="512" t="s">
        <v>122</v>
      </c>
      <c r="F136" s="512"/>
      <c r="G136" s="141" t="s">
        <v>214</v>
      </c>
      <c r="H136" s="141" t="s">
        <v>513</v>
      </c>
      <c r="I136" s="142" t="s">
        <v>47</v>
      </c>
      <c r="J136" s="141" t="s">
        <v>55</v>
      </c>
      <c r="K136" s="139">
        <v>41</v>
      </c>
      <c r="L136" s="139">
        <v>28</v>
      </c>
      <c r="M136" s="510">
        <v>13</v>
      </c>
      <c r="N136" s="510"/>
      <c r="O136" s="510">
        <v>33</v>
      </c>
      <c r="P136" s="510"/>
      <c r="Q136" s="510">
        <v>8</v>
      </c>
      <c r="R136" s="510"/>
      <c r="S136" s="301">
        <v>16</v>
      </c>
    </row>
    <row r="137" spans="2:19" s="143" customFormat="1" ht="26.25" customHeight="1">
      <c r="E137" s="513" t="s">
        <v>187</v>
      </c>
      <c r="F137" s="513"/>
      <c r="G137" s="143">
        <f>COUNTA(G111:G136)</f>
        <v>26</v>
      </c>
      <c r="K137" s="302">
        <f>SUM(K111:K136)</f>
        <v>1013</v>
      </c>
      <c r="L137" s="302">
        <f t="shared" ref="L137:Q137" si="7">SUM(L111:L136)</f>
        <v>665</v>
      </c>
      <c r="M137" s="302">
        <f t="shared" si="7"/>
        <v>348</v>
      </c>
      <c r="N137" s="302"/>
      <c r="O137" s="302">
        <f t="shared" si="7"/>
        <v>889</v>
      </c>
      <c r="P137" s="302"/>
      <c r="Q137" s="302">
        <f t="shared" si="7"/>
        <v>124</v>
      </c>
      <c r="R137" s="302"/>
      <c r="S137" s="302">
        <f>SUM(S111:S136)</f>
        <v>708</v>
      </c>
    </row>
    <row r="138" spans="2:19" ht="21" customHeight="1">
      <c r="B138" s="510">
        <v>30</v>
      </c>
      <c r="C138" s="510"/>
      <c r="E138" s="512" t="s">
        <v>131</v>
      </c>
      <c r="F138" s="512"/>
      <c r="G138" s="141" t="s">
        <v>297</v>
      </c>
      <c r="H138" s="141" t="s">
        <v>496</v>
      </c>
      <c r="I138" s="142" t="s">
        <v>47</v>
      </c>
      <c r="J138" s="305" t="s">
        <v>1031</v>
      </c>
      <c r="K138" s="139">
        <v>24</v>
      </c>
      <c r="L138" s="139">
        <v>11</v>
      </c>
      <c r="M138" s="510">
        <v>13</v>
      </c>
      <c r="N138" s="510"/>
      <c r="O138" s="510">
        <v>23</v>
      </c>
      <c r="P138" s="510"/>
      <c r="Q138" s="510">
        <v>1</v>
      </c>
      <c r="R138" s="510"/>
      <c r="S138" s="301">
        <v>40</v>
      </c>
    </row>
    <row r="139" spans="2:19" ht="21" customHeight="1">
      <c r="B139" s="510">
        <v>70</v>
      </c>
      <c r="C139" s="510"/>
      <c r="E139" s="512" t="s">
        <v>834</v>
      </c>
      <c r="F139" s="512"/>
      <c r="G139" s="141" t="s">
        <v>835</v>
      </c>
      <c r="H139" s="141" t="s">
        <v>1032</v>
      </c>
      <c r="I139" s="142" t="s">
        <v>47</v>
      </c>
      <c r="J139" s="305" t="s">
        <v>1031</v>
      </c>
      <c r="K139" s="139">
        <v>14</v>
      </c>
      <c r="L139" s="139">
        <v>7</v>
      </c>
      <c r="M139" s="510">
        <v>7</v>
      </c>
      <c r="N139" s="510"/>
      <c r="O139" s="510">
        <v>14</v>
      </c>
      <c r="P139" s="510"/>
      <c r="Q139" s="510">
        <v>0</v>
      </c>
      <c r="R139" s="510"/>
      <c r="S139" s="301">
        <v>32</v>
      </c>
    </row>
    <row r="140" spans="2:19" ht="30" customHeight="1">
      <c r="B140" s="510">
        <v>155</v>
      </c>
      <c r="C140" s="510"/>
      <c r="E140" s="512" t="s">
        <v>122</v>
      </c>
      <c r="F140" s="512"/>
      <c r="G140" s="141" t="s">
        <v>208</v>
      </c>
      <c r="H140" s="141" t="s">
        <v>513</v>
      </c>
      <c r="I140" s="142" t="s">
        <v>47</v>
      </c>
      <c r="J140" s="305" t="s">
        <v>1031</v>
      </c>
      <c r="K140" s="139">
        <v>28</v>
      </c>
      <c r="L140" s="139">
        <v>18</v>
      </c>
      <c r="M140" s="510">
        <v>10</v>
      </c>
      <c r="N140" s="510"/>
      <c r="O140" s="510">
        <v>28</v>
      </c>
      <c r="P140" s="510"/>
      <c r="Q140" s="510">
        <v>0</v>
      </c>
      <c r="R140" s="510"/>
      <c r="S140" s="301">
        <v>16</v>
      </c>
    </row>
    <row r="141" spans="2:19" s="143" customFormat="1" ht="33.75" customHeight="1">
      <c r="E141" s="513" t="s">
        <v>187</v>
      </c>
      <c r="F141" s="513"/>
      <c r="G141" s="143">
        <f>COUNTA(G138:G140)</f>
        <v>3</v>
      </c>
      <c r="K141" s="302">
        <f>SUM(K138:K140)</f>
        <v>66</v>
      </c>
      <c r="L141" s="302">
        <f t="shared" ref="L141:Q141" si="8">SUM(L138:L140)</f>
        <v>36</v>
      </c>
      <c r="M141" s="302">
        <f t="shared" si="8"/>
        <v>30</v>
      </c>
      <c r="N141" s="302"/>
      <c r="O141" s="302">
        <f t="shared" si="8"/>
        <v>65</v>
      </c>
      <c r="P141" s="302"/>
      <c r="Q141" s="302">
        <f t="shared" si="8"/>
        <v>1</v>
      </c>
      <c r="R141" s="302"/>
      <c r="S141" s="302">
        <f>SUM(S138:S140)</f>
        <v>88</v>
      </c>
    </row>
    <row r="142" spans="2:19" s="143" customFormat="1" ht="33.75" customHeight="1">
      <c r="E142" s="514" t="s">
        <v>189</v>
      </c>
      <c r="F142" s="514"/>
      <c r="G142" s="143">
        <f>SUM(G55+G89+G93+G110+G137+G141)</f>
        <v>111</v>
      </c>
      <c r="K142" s="302">
        <f t="shared" ref="K142:Q142" si="9">SUM(K55+K89+K93+K110+K137+K141)</f>
        <v>2950</v>
      </c>
      <c r="L142" s="302">
        <f t="shared" si="9"/>
        <v>1985</v>
      </c>
      <c r="M142" s="302">
        <f t="shared" si="9"/>
        <v>965</v>
      </c>
      <c r="N142" s="302"/>
      <c r="O142" s="302">
        <f t="shared" si="9"/>
        <v>2450</v>
      </c>
      <c r="P142" s="302"/>
      <c r="Q142" s="302">
        <f t="shared" si="9"/>
        <v>500</v>
      </c>
      <c r="R142" s="302"/>
      <c r="S142" s="302">
        <f>SUM(S55+S89+S93+S110+S137+S141)</f>
        <v>3879</v>
      </c>
    </row>
    <row r="143" spans="2:19" ht="21" customHeight="1">
      <c r="B143" s="510">
        <v>2</v>
      </c>
      <c r="C143" s="510"/>
      <c r="E143" s="512" t="s">
        <v>25</v>
      </c>
      <c r="F143" s="512"/>
      <c r="G143" s="141" t="s">
        <v>145</v>
      </c>
      <c r="H143" s="141" t="s">
        <v>481</v>
      </c>
      <c r="I143" s="142" t="s">
        <v>46</v>
      </c>
      <c r="J143" s="141" t="s">
        <v>40</v>
      </c>
      <c r="K143" s="139">
        <v>34</v>
      </c>
      <c r="L143" s="139">
        <v>15</v>
      </c>
      <c r="M143" s="510">
        <v>19</v>
      </c>
      <c r="N143" s="510"/>
      <c r="O143" s="510">
        <v>28</v>
      </c>
      <c r="P143" s="510"/>
      <c r="Q143" s="510">
        <v>6</v>
      </c>
      <c r="R143" s="510"/>
      <c r="S143" s="301">
        <v>110</v>
      </c>
    </row>
    <row r="144" spans="2:19" ht="21" customHeight="1">
      <c r="B144" s="510">
        <v>11</v>
      </c>
      <c r="C144" s="510"/>
      <c r="E144" s="512" t="s">
        <v>137</v>
      </c>
      <c r="F144" s="512"/>
      <c r="G144" s="141" t="s">
        <v>264</v>
      </c>
      <c r="H144" s="141" t="s">
        <v>497</v>
      </c>
      <c r="I144" s="142" t="s">
        <v>46</v>
      </c>
      <c r="J144" s="141" t="s">
        <v>40</v>
      </c>
      <c r="K144" s="139">
        <v>24</v>
      </c>
      <c r="L144" s="139">
        <v>9</v>
      </c>
      <c r="M144" s="510">
        <v>15</v>
      </c>
      <c r="N144" s="510"/>
      <c r="O144" s="510">
        <v>23</v>
      </c>
      <c r="P144" s="510"/>
      <c r="Q144" s="510">
        <v>1</v>
      </c>
      <c r="R144" s="510"/>
      <c r="S144" s="301">
        <v>8</v>
      </c>
    </row>
    <row r="145" spans="2:19" ht="21" customHeight="1">
      <c r="B145" s="510">
        <v>22</v>
      </c>
      <c r="C145" s="510"/>
      <c r="E145" s="512" t="s">
        <v>168</v>
      </c>
      <c r="F145" s="512"/>
      <c r="G145" s="141" t="s">
        <v>889</v>
      </c>
      <c r="H145" s="141" t="s">
        <v>1033</v>
      </c>
      <c r="I145" s="142" t="s">
        <v>46</v>
      </c>
      <c r="J145" s="141" t="s">
        <v>40</v>
      </c>
      <c r="K145" s="139">
        <v>19</v>
      </c>
      <c r="L145" s="139">
        <v>13</v>
      </c>
      <c r="M145" s="510">
        <v>6</v>
      </c>
      <c r="N145" s="510"/>
      <c r="O145" s="510">
        <v>19</v>
      </c>
      <c r="P145" s="510"/>
      <c r="Q145" s="510">
        <v>0</v>
      </c>
      <c r="R145" s="510"/>
      <c r="S145" s="301">
        <v>8</v>
      </c>
    </row>
    <row r="146" spans="2:19" ht="21" customHeight="1">
      <c r="B146" s="510">
        <v>31</v>
      </c>
      <c r="C146" s="510"/>
      <c r="E146" s="512" t="s">
        <v>25</v>
      </c>
      <c r="F146" s="512"/>
      <c r="G146" s="141" t="s">
        <v>255</v>
      </c>
      <c r="H146" s="141" t="s">
        <v>1021</v>
      </c>
      <c r="I146" s="142" t="s">
        <v>46</v>
      </c>
      <c r="J146" s="141" t="s">
        <v>40</v>
      </c>
      <c r="K146" s="139">
        <v>30</v>
      </c>
      <c r="L146" s="139">
        <v>15</v>
      </c>
      <c r="M146" s="510">
        <v>15</v>
      </c>
      <c r="N146" s="510"/>
      <c r="O146" s="510">
        <v>23</v>
      </c>
      <c r="P146" s="510"/>
      <c r="Q146" s="510">
        <v>7</v>
      </c>
      <c r="R146" s="510"/>
      <c r="S146" s="301">
        <v>110</v>
      </c>
    </row>
    <row r="147" spans="2:19" ht="21" customHeight="1">
      <c r="B147" s="510">
        <v>45</v>
      </c>
      <c r="C147" s="510"/>
      <c r="E147" s="512" t="s">
        <v>134</v>
      </c>
      <c r="F147" s="512"/>
      <c r="G147" s="141" t="s">
        <v>885</v>
      </c>
      <c r="H147" s="141" t="s">
        <v>1034</v>
      </c>
      <c r="I147" s="142" t="s">
        <v>46</v>
      </c>
      <c r="J147" s="141" t="s">
        <v>40</v>
      </c>
      <c r="K147" s="139">
        <v>9</v>
      </c>
      <c r="L147" s="139">
        <v>3</v>
      </c>
      <c r="M147" s="510">
        <v>6</v>
      </c>
      <c r="N147" s="510"/>
      <c r="O147" s="510">
        <v>9</v>
      </c>
      <c r="P147" s="510"/>
      <c r="Q147" s="510">
        <v>0</v>
      </c>
      <c r="R147" s="510"/>
      <c r="S147" s="301">
        <v>8</v>
      </c>
    </row>
    <row r="148" spans="2:19" ht="21" customHeight="1">
      <c r="B148" s="510">
        <v>51</v>
      </c>
      <c r="C148" s="510"/>
      <c r="E148" s="512" t="s">
        <v>25</v>
      </c>
      <c r="F148" s="512"/>
      <c r="G148" s="141" t="s">
        <v>152</v>
      </c>
      <c r="H148" s="141" t="s">
        <v>487</v>
      </c>
      <c r="I148" s="142" t="s">
        <v>46</v>
      </c>
      <c r="J148" s="141" t="s">
        <v>40</v>
      </c>
      <c r="K148" s="139">
        <v>30</v>
      </c>
      <c r="L148" s="139">
        <v>16</v>
      </c>
      <c r="M148" s="510">
        <v>14</v>
      </c>
      <c r="N148" s="510"/>
      <c r="O148" s="510">
        <v>28</v>
      </c>
      <c r="P148" s="510"/>
      <c r="Q148" s="510">
        <v>2</v>
      </c>
      <c r="R148" s="510"/>
      <c r="S148" s="301">
        <v>110</v>
      </c>
    </row>
    <row r="149" spans="2:19" ht="21" customHeight="1">
      <c r="B149" s="510">
        <v>57</v>
      </c>
      <c r="C149" s="510"/>
      <c r="E149" s="512" t="s">
        <v>134</v>
      </c>
      <c r="F149" s="512"/>
      <c r="G149" s="141" t="s">
        <v>299</v>
      </c>
      <c r="H149" s="141" t="s">
        <v>502</v>
      </c>
      <c r="I149" s="142" t="s">
        <v>46</v>
      </c>
      <c r="J149" s="141" t="s">
        <v>40</v>
      </c>
      <c r="K149" s="139">
        <v>16</v>
      </c>
      <c r="L149" s="139">
        <v>7</v>
      </c>
      <c r="M149" s="510">
        <v>9</v>
      </c>
      <c r="N149" s="510"/>
      <c r="O149" s="510">
        <v>16</v>
      </c>
      <c r="P149" s="510"/>
      <c r="Q149" s="510">
        <v>0</v>
      </c>
      <c r="R149" s="510"/>
      <c r="S149" s="301">
        <v>8</v>
      </c>
    </row>
    <row r="150" spans="2:19" ht="21" customHeight="1">
      <c r="B150" s="510">
        <v>72</v>
      </c>
      <c r="C150" s="510"/>
      <c r="E150" s="512" t="s">
        <v>25</v>
      </c>
      <c r="F150" s="512"/>
      <c r="G150" s="141" t="s">
        <v>148</v>
      </c>
      <c r="H150" s="141" t="s">
        <v>490</v>
      </c>
      <c r="I150" s="142" t="s">
        <v>46</v>
      </c>
      <c r="J150" s="141" t="s">
        <v>40</v>
      </c>
      <c r="K150" s="139">
        <v>30</v>
      </c>
      <c r="L150" s="139">
        <v>20</v>
      </c>
      <c r="M150" s="510">
        <v>10</v>
      </c>
      <c r="N150" s="510"/>
      <c r="O150" s="510">
        <v>24</v>
      </c>
      <c r="P150" s="510"/>
      <c r="Q150" s="510">
        <v>6</v>
      </c>
      <c r="R150" s="510"/>
      <c r="S150" s="301">
        <v>110</v>
      </c>
    </row>
    <row r="151" spans="2:19" ht="21" customHeight="1">
      <c r="B151" s="510">
        <v>79</v>
      </c>
      <c r="C151" s="510"/>
      <c r="E151" s="512" t="s">
        <v>168</v>
      </c>
      <c r="F151" s="512"/>
      <c r="G151" s="141" t="s">
        <v>247</v>
      </c>
      <c r="H151" s="141" t="s">
        <v>477</v>
      </c>
      <c r="I151" s="142" t="s">
        <v>46</v>
      </c>
      <c r="J151" s="141" t="s">
        <v>40</v>
      </c>
      <c r="K151" s="139">
        <v>27</v>
      </c>
      <c r="L151" s="139">
        <v>11</v>
      </c>
      <c r="M151" s="510">
        <v>16</v>
      </c>
      <c r="N151" s="510"/>
      <c r="O151" s="510">
        <v>25</v>
      </c>
      <c r="P151" s="510"/>
      <c r="Q151" s="510">
        <v>2</v>
      </c>
      <c r="R151" s="510"/>
      <c r="S151" s="301">
        <v>8</v>
      </c>
    </row>
    <row r="152" spans="2:19" ht="21" customHeight="1">
      <c r="B152" s="510">
        <v>81</v>
      </c>
      <c r="C152" s="510"/>
      <c r="E152" s="512" t="s">
        <v>25</v>
      </c>
      <c r="F152" s="512"/>
      <c r="G152" s="141" t="s">
        <v>179</v>
      </c>
      <c r="H152" s="141" t="s">
        <v>982</v>
      </c>
      <c r="I152" s="142" t="s">
        <v>46</v>
      </c>
      <c r="J152" s="141" t="s">
        <v>40</v>
      </c>
      <c r="K152" s="139">
        <v>20</v>
      </c>
      <c r="L152" s="139">
        <v>12</v>
      </c>
      <c r="M152" s="510">
        <v>8</v>
      </c>
      <c r="N152" s="510"/>
      <c r="O152" s="510">
        <v>11</v>
      </c>
      <c r="P152" s="510"/>
      <c r="Q152" s="510">
        <v>9</v>
      </c>
      <c r="R152" s="510"/>
      <c r="S152" s="301">
        <v>110</v>
      </c>
    </row>
    <row r="153" spans="2:19" ht="21" customHeight="1">
      <c r="B153" s="510">
        <v>91</v>
      </c>
      <c r="C153" s="510"/>
      <c r="E153" s="512" t="s">
        <v>25</v>
      </c>
      <c r="F153" s="512"/>
      <c r="G153" s="141" t="s">
        <v>153</v>
      </c>
      <c r="H153" s="141" t="s">
        <v>505</v>
      </c>
      <c r="I153" s="142" t="s">
        <v>46</v>
      </c>
      <c r="J153" s="141" t="s">
        <v>40</v>
      </c>
      <c r="K153" s="139">
        <v>29</v>
      </c>
      <c r="L153" s="139">
        <v>17</v>
      </c>
      <c r="M153" s="510">
        <v>12</v>
      </c>
      <c r="N153" s="510"/>
      <c r="O153" s="510">
        <v>29</v>
      </c>
      <c r="P153" s="510"/>
      <c r="Q153" s="510">
        <v>0</v>
      </c>
      <c r="R153" s="510"/>
      <c r="S153" s="301">
        <v>110</v>
      </c>
    </row>
    <row r="154" spans="2:19" ht="21" customHeight="1">
      <c r="B154" s="510">
        <v>102</v>
      </c>
      <c r="C154" s="510"/>
      <c r="E154" s="512" t="s">
        <v>25</v>
      </c>
      <c r="F154" s="512"/>
      <c r="G154" s="141" t="s">
        <v>175</v>
      </c>
      <c r="H154" s="141" t="s">
        <v>976</v>
      </c>
      <c r="I154" s="142" t="s">
        <v>46</v>
      </c>
      <c r="J154" s="141" t="s">
        <v>40</v>
      </c>
      <c r="K154" s="139">
        <v>25</v>
      </c>
      <c r="L154" s="139">
        <v>14</v>
      </c>
      <c r="M154" s="510">
        <v>11</v>
      </c>
      <c r="N154" s="510"/>
      <c r="O154" s="510">
        <v>14</v>
      </c>
      <c r="P154" s="510"/>
      <c r="Q154" s="510">
        <v>11</v>
      </c>
      <c r="R154" s="510"/>
      <c r="S154" s="301">
        <v>110</v>
      </c>
    </row>
    <row r="155" spans="2:19" ht="21" customHeight="1">
      <c r="B155" s="510">
        <v>114</v>
      </c>
      <c r="C155" s="510"/>
      <c r="E155" s="512" t="s">
        <v>168</v>
      </c>
      <c r="F155" s="512"/>
      <c r="G155" s="141" t="s">
        <v>310</v>
      </c>
      <c r="H155" s="141" t="s">
        <v>492</v>
      </c>
      <c r="I155" s="142" t="s">
        <v>46</v>
      </c>
      <c r="J155" s="141" t="s">
        <v>40</v>
      </c>
      <c r="K155" s="139">
        <v>25</v>
      </c>
      <c r="L155" s="139">
        <v>12</v>
      </c>
      <c r="M155" s="510">
        <v>13</v>
      </c>
      <c r="N155" s="510"/>
      <c r="O155" s="510">
        <v>25</v>
      </c>
      <c r="P155" s="510"/>
      <c r="Q155" s="510">
        <v>0</v>
      </c>
      <c r="R155" s="510"/>
      <c r="S155" s="301">
        <v>8</v>
      </c>
    </row>
    <row r="156" spans="2:19" ht="21" customHeight="1">
      <c r="B156" s="510">
        <v>117</v>
      </c>
      <c r="C156" s="510"/>
      <c r="E156" s="512" t="s">
        <v>25</v>
      </c>
      <c r="F156" s="512"/>
      <c r="G156" s="141" t="s">
        <v>199</v>
      </c>
      <c r="H156" s="141" t="s">
        <v>1017</v>
      </c>
      <c r="I156" s="142" t="s">
        <v>46</v>
      </c>
      <c r="J156" s="141" t="s">
        <v>40</v>
      </c>
      <c r="K156" s="139">
        <v>27</v>
      </c>
      <c r="L156" s="139">
        <v>19</v>
      </c>
      <c r="M156" s="510">
        <v>8</v>
      </c>
      <c r="N156" s="510"/>
      <c r="O156" s="510">
        <v>21</v>
      </c>
      <c r="P156" s="510"/>
      <c r="Q156" s="510">
        <v>6</v>
      </c>
      <c r="R156" s="510"/>
      <c r="S156" s="301">
        <v>110</v>
      </c>
    </row>
    <row r="157" spans="2:19" ht="21" customHeight="1">
      <c r="B157" s="510">
        <v>124</v>
      </c>
      <c r="C157" s="510"/>
      <c r="E157" s="512" t="s">
        <v>25</v>
      </c>
      <c r="F157" s="512"/>
      <c r="G157" s="141" t="s">
        <v>174</v>
      </c>
      <c r="H157" s="141" t="s">
        <v>506</v>
      </c>
      <c r="I157" s="142" t="s">
        <v>46</v>
      </c>
      <c r="J157" s="141" t="s">
        <v>40</v>
      </c>
      <c r="K157" s="139">
        <v>23</v>
      </c>
      <c r="L157" s="139">
        <v>16</v>
      </c>
      <c r="M157" s="510">
        <v>7</v>
      </c>
      <c r="N157" s="510"/>
      <c r="O157" s="510">
        <v>22</v>
      </c>
      <c r="P157" s="510"/>
      <c r="Q157" s="510">
        <v>1</v>
      </c>
      <c r="R157" s="510"/>
      <c r="S157" s="301">
        <v>110</v>
      </c>
    </row>
    <row r="158" spans="2:19" ht="21" customHeight="1">
      <c r="B158" s="510">
        <v>126</v>
      </c>
      <c r="C158" s="510"/>
      <c r="E158" s="512" t="s">
        <v>137</v>
      </c>
      <c r="F158" s="512"/>
      <c r="G158" s="141" t="s">
        <v>886</v>
      </c>
      <c r="H158" s="141" t="s">
        <v>1035</v>
      </c>
      <c r="I158" s="142" t="s">
        <v>46</v>
      </c>
      <c r="J158" s="141" t="s">
        <v>40</v>
      </c>
      <c r="K158" s="139">
        <v>19</v>
      </c>
      <c r="L158" s="139">
        <v>8</v>
      </c>
      <c r="M158" s="510">
        <v>11</v>
      </c>
      <c r="N158" s="510"/>
      <c r="O158" s="510">
        <v>19</v>
      </c>
      <c r="P158" s="510"/>
      <c r="Q158" s="510">
        <v>0</v>
      </c>
      <c r="R158" s="510"/>
      <c r="S158" s="301">
        <v>8</v>
      </c>
    </row>
    <row r="159" spans="2:19" ht="21" customHeight="1">
      <c r="B159" s="510">
        <v>130</v>
      </c>
      <c r="C159" s="510"/>
      <c r="E159" s="512" t="s">
        <v>25</v>
      </c>
      <c r="F159" s="512"/>
      <c r="G159" s="141" t="s">
        <v>296</v>
      </c>
      <c r="H159" s="141" t="s">
        <v>1036</v>
      </c>
      <c r="I159" s="142" t="s">
        <v>46</v>
      </c>
      <c r="J159" s="141" t="s">
        <v>40</v>
      </c>
      <c r="K159" s="139">
        <v>30</v>
      </c>
      <c r="L159" s="139">
        <v>19</v>
      </c>
      <c r="M159" s="510">
        <v>11</v>
      </c>
      <c r="N159" s="510"/>
      <c r="O159" s="510">
        <v>29</v>
      </c>
      <c r="P159" s="510"/>
      <c r="Q159" s="510">
        <v>1</v>
      </c>
      <c r="R159" s="510"/>
      <c r="S159" s="301">
        <v>110</v>
      </c>
    </row>
    <row r="160" spans="2:19" ht="21" customHeight="1">
      <c r="B160" s="510">
        <v>140</v>
      </c>
      <c r="C160" s="510"/>
      <c r="E160" s="512" t="s">
        <v>137</v>
      </c>
      <c r="F160" s="512"/>
      <c r="G160" s="141" t="s">
        <v>887</v>
      </c>
      <c r="H160" s="141" t="s">
        <v>1008</v>
      </c>
      <c r="I160" s="142" t="s">
        <v>46</v>
      </c>
      <c r="J160" s="141" t="s">
        <v>40</v>
      </c>
      <c r="K160" s="139">
        <v>19</v>
      </c>
      <c r="L160" s="139">
        <v>8</v>
      </c>
      <c r="M160" s="510">
        <v>11</v>
      </c>
      <c r="N160" s="510"/>
      <c r="O160" s="510">
        <v>17</v>
      </c>
      <c r="P160" s="510"/>
      <c r="Q160" s="510">
        <v>2</v>
      </c>
      <c r="R160" s="510"/>
      <c r="S160" s="301">
        <v>8</v>
      </c>
    </row>
    <row r="161" spans="2:19" ht="21" customHeight="1">
      <c r="B161" s="510">
        <v>142</v>
      </c>
      <c r="C161" s="510"/>
      <c r="E161" s="512" t="s">
        <v>25</v>
      </c>
      <c r="F161" s="512"/>
      <c r="G161" s="141" t="s">
        <v>182</v>
      </c>
      <c r="H161" s="141" t="s">
        <v>978</v>
      </c>
      <c r="I161" s="142" t="s">
        <v>46</v>
      </c>
      <c r="J161" s="141" t="s">
        <v>40</v>
      </c>
      <c r="K161" s="139">
        <v>17</v>
      </c>
      <c r="L161" s="139">
        <v>9</v>
      </c>
      <c r="M161" s="510">
        <v>8</v>
      </c>
      <c r="N161" s="510"/>
      <c r="O161" s="510">
        <v>6</v>
      </c>
      <c r="P161" s="510"/>
      <c r="Q161" s="510">
        <v>11</v>
      </c>
      <c r="R161" s="510"/>
      <c r="S161" s="301">
        <v>110</v>
      </c>
    </row>
    <row r="162" spans="2:19" ht="21" customHeight="1">
      <c r="B162" s="510">
        <v>143</v>
      </c>
      <c r="C162" s="510"/>
      <c r="E162" s="512" t="s">
        <v>25</v>
      </c>
      <c r="F162" s="512"/>
      <c r="G162" s="141" t="s">
        <v>979</v>
      </c>
      <c r="H162" s="141" t="s">
        <v>978</v>
      </c>
      <c r="I162" s="142" t="s">
        <v>46</v>
      </c>
      <c r="J162" s="141" t="s">
        <v>40</v>
      </c>
      <c r="K162" s="139">
        <v>31</v>
      </c>
      <c r="L162" s="139">
        <v>13</v>
      </c>
      <c r="M162" s="510">
        <v>18</v>
      </c>
      <c r="N162" s="510"/>
      <c r="O162" s="510">
        <v>23</v>
      </c>
      <c r="P162" s="510"/>
      <c r="Q162" s="510">
        <v>8</v>
      </c>
      <c r="R162" s="510"/>
      <c r="S162" s="301">
        <v>110</v>
      </c>
    </row>
    <row r="163" spans="2:19" ht="30.75" customHeight="1">
      <c r="B163" s="510">
        <v>152</v>
      </c>
      <c r="C163" s="510"/>
      <c r="E163" s="512" t="s">
        <v>137</v>
      </c>
      <c r="F163" s="512"/>
      <c r="G163" s="141" t="s">
        <v>246</v>
      </c>
      <c r="H163" s="141" t="s">
        <v>512</v>
      </c>
      <c r="I163" s="142" t="s">
        <v>46</v>
      </c>
      <c r="J163" s="141" t="s">
        <v>40</v>
      </c>
      <c r="K163" s="139">
        <v>14</v>
      </c>
      <c r="L163" s="139">
        <v>8</v>
      </c>
      <c r="M163" s="510">
        <v>6</v>
      </c>
      <c r="N163" s="510"/>
      <c r="O163" s="510">
        <v>13</v>
      </c>
      <c r="P163" s="510"/>
      <c r="Q163" s="510">
        <v>1</v>
      </c>
      <c r="R163" s="510"/>
      <c r="S163" s="301">
        <v>8</v>
      </c>
    </row>
    <row r="164" spans="2:19" s="143" customFormat="1" ht="24" customHeight="1">
      <c r="E164" s="513" t="s">
        <v>187</v>
      </c>
      <c r="F164" s="513"/>
      <c r="G164" s="143">
        <f>COUNTA(G143:G163)</f>
        <v>21</v>
      </c>
      <c r="K164" s="302">
        <f>SUM(K143:K163)</f>
        <v>498</v>
      </c>
      <c r="L164" s="302">
        <f t="shared" ref="L164:Q164" si="10">SUM(L143:L163)</f>
        <v>264</v>
      </c>
      <c r="M164" s="302">
        <f t="shared" si="10"/>
        <v>234</v>
      </c>
      <c r="N164" s="302"/>
      <c r="O164" s="302">
        <f t="shared" si="10"/>
        <v>424</v>
      </c>
      <c r="P164" s="302"/>
      <c r="Q164" s="302">
        <f t="shared" si="10"/>
        <v>74</v>
      </c>
      <c r="R164" s="302"/>
      <c r="S164" s="302">
        <f>SUM(S143:S163)</f>
        <v>1392</v>
      </c>
    </row>
    <row r="165" spans="2:19" ht="27" customHeight="1">
      <c r="B165" s="510">
        <v>3</v>
      </c>
      <c r="C165" s="510"/>
      <c r="E165" s="512" t="s">
        <v>168</v>
      </c>
      <c r="F165" s="512"/>
      <c r="G165" s="141" t="s">
        <v>184</v>
      </c>
      <c r="H165" s="141" t="s">
        <v>481</v>
      </c>
      <c r="I165" s="142" t="s">
        <v>46</v>
      </c>
      <c r="J165" s="141" t="s">
        <v>54</v>
      </c>
      <c r="K165" s="139">
        <v>38</v>
      </c>
      <c r="L165" s="139">
        <v>21</v>
      </c>
      <c r="M165" s="510">
        <v>17</v>
      </c>
      <c r="N165" s="510"/>
      <c r="O165" s="510">
        <v>38</v>
      </c>
      <c r="P165" s="510"/>
      <c r="Q165" s="510">
        <v>0</v>
      </c>
      <c r="R165" s="510"/>
      <c r="S165" s="301">
        <v>8</v>
      </c>
    </row>
    <row r="166" spans="2:19" ht="27" customHeight="1">
      <c r="B166" s="510">
        <v>23</v>
      </c>
      <c r="C166" s="510"/>
      <c r="E166" s="512" t="s">
        <v>168</v>
      </c>
      <c r="F166" s="512"/>
      <c r="G166" s="141" t="s">
        <v>261</v>
      </c>
      <c r="H166" s="141" t="s">
        <v>498</v>
      </c>
      <c r="I166" s="142" t="s">
        <v>46</v>
      </c>
      <c r="J166" s="141" t="s">
        <v>54</v>
      </c>
      <c r="K166" s="139">
        <v>10</v>
      </c>
      <c r="L166" s="139">
        <v>3</v>
      </c>
      <c r="M166" s="510">
        <v>7</v>
      </c>
      <c r="N166" s="510"/>
      <c r="O166" s="510">
        <v>10</v>
      </c>
      <c r="P166" s="510"/>
      <c r="Q166" s="510">
        <v>0</v>
      </c>
      <c r="R166" s="510"/>
      <c r="S166" s="301">
        <v>8</v>
      </c>
    </row>
    <row r="167" spans="2:19" ht="21" customHeight="1">
      <c r="B167" s="510">
        <v>60</v>
      </c>
      <c r="C167" s="510"/>
      <c r="E167" s="512" t="s">
        <v>25</v>
      </c>
      <c r="F167" s="512"/>
      <c r="G167" s="141" t="s">
        <v>267</v>
      </c>
      <c r="H167" s="141" t="s">
        <v>1037</v>
      </c>
      <c r="I167" s="142" t="s">
        <v>46</v>
      </c>
      <c r="J167" s="141" t="s">
        <v>54</v>
      </c>
      <c r="K167" s="139">
        <v>33</v>
      </c>
      <c r="L167" s="139">
        <v>22</v>
      </c>
      <c r="M167" s="510">
        <v>11</v>
      </c>
      <c r="N167" s="510"/>
      <c r="O167" s="510">
        <v>26</v>
      </c>
      <c r="P167" s="510"/>
      <c r="Q167" s="510">
        <v>7</v>
      </c>
      <c r="R167" s="510"/>
      <c r="S167" s="301">
        <v>110</v>
      </c>
    </row>
    <row r="168" spans="2:19" ht="27" customHeight="1">
      <c r="B168" s="510">
        <v>137</v>
      </c>
      <c r="C168" s="510"/>
      <c r="E168" s="512" t="s">
        <v>168</v>
      </c>
      <c r="F168" s="512"/>
      <c r="G168" s="141" t="s">
        <v>183</v>
      </c>
      <c r="H168" s="141" t="s">
        <v>509</v>
      </c>
      <c r="I168" s="142" t="s">
        <v>46</v>
      </c>
      <c r="J168" s="141" t="s">
        <v>54</v>
      </c>
      <c r="K168" s="139">
        <v>37</v>
      </c>
      <c r="L168" s="139">
        <v>22</v>
      </c>
      <c r="M168" s="510">
        <v>15</v>
      </c>
      <c r="N168" s="510"/>
      <c r="O168" s="510">
        <v>37</v>
      </c>
      <c r="P168" s="510"/>
      <c r="Q168" s="510">
        <v>0</v>
      </c>
      <c r="R168" s="510"/>
      <c r="S168" s="301">
        <v>8</v>
      </c>
    </row>
    <row r="169" spans="2:19" s="143" customFormat="1" ht="24.75" customHeight="1">
      <c r="B169" s="144"/>
      <c r="C169" s="144"/>
      <c r="E169" s="506" t="s">
        <v>187</v>
      </c>
      <c r="F169" s="506"/>
      <c r="G169" s="303">
        <f>COUNTA(G165:G168)</f>
        <v>4</v>
      </c>
      <c r="H169" s="14"/>
      <c r="I169" s="274"/>
      <c r="J169" s="14"/>
      <c r="K169" s="144">
        <f>SUM(K165:K168)</f>
        <v>118</v>
      </c>
      <c r="L169" s="144">
        <f t="shared" ref="L169:Q169" si="11">SUM(L165:L168)</f>
        <v>68</v>
      </c>
      <c r="M169" s="144">
        <f t="shared" si="11"/>
        <v>50</v>
      </c>
      <c r="N169" s="144"/>
      <c r="O169" s="144">
        <f t="shared" si="11"/>
        <v>111</v>
      </c>
      <c r="P169" s="144"/>
      <c r="Q169" s="144">
        <f t="shared" si="11"/>
        <v>7</v>
      </c>
      <c r="R169" s="144"/>
      <c r="S169" s="144">
        <f>SUM(S165:S168)</f>
        <v>134</v>
      </c>
    </row>
    <row r="170" spans="2:19" ht="21" customHeight="1">
      <c r="B170" s="510">
        <v>35</v>
      </c>
      <c r="C170" s="510"/>
      <c r="E170" s="511" t="s">
        <v>30</v>
      </c>
      <c r="F170" s="511"/>
      <c r="G170" s="141" t="s">
        <v>278</v>
      </c>
      <c r="H170" s="141" t="s">
        <v>500</v>
      </c>
      <c r="I170" s="142" t="s">
        <v>46</v>
      </c>
      <c r="J170" s="141" t="s">
        <v>41</v>
      </c>
      <c r="K170" s="139">
        <v>34</v>
      </c>
      <c r="L170" s="139">
        <v>11</v>
      </c>
      <c r="M170" s="510">
        <v>23</v>
      </c>
      <c r="N170" s="510"/>
      <c r="O170" s="510">
        <v>29</v>
      </c>
      <c r="P170" s="510"/>
      <c r="Q170" s="510">
        <v>5</v>
      </c>
      <c r="R170" s="510"/>
      <c r="S170" s="301">
        <v>8</v>
      </c>
    </row>
    <row r="171" spans="2:19" ht="21" customHeight="1">
      <c r="B171" s="510">
        <v>85</v>
      </c>
      <c r="C171" s="510"/>
      <c r="E171" s="511" t="s">
        <v>30</v>
      </c>
      <c r="F171" s="511"/>
      <c r="G171" s="141" t="s">
        <v>882</v>
      </c>
      <c r="H171" s="141" t="s">
        <v>982</v>
      </c>
      <c r="I171" s="142" t="s">
        <v>46</v>
      </c>
      <c r="J171" s="141" t="s">
        <v>41</v>
      </c>
      <c r="K171" s="139">
        <v>30</v>
      </c>
      <c r="L171" s="139">
        <v>13</v>
      </c>
      <c r="M171" s="510">
        <v>17</v>
      </c>
      <c r="N171" s="510"/>
      <c r="O171" s="510">
        <v>30</v>
      </c>
      <c r="P171" s="510"/>
      <c r="Q171" s="510">
        <v>0</v>
      </c>
      <c r="R171" s="510"/>
      <c r="S171" s="301">
        <v>8</v>
      </c>
    </row>
    <row r="172" spans="2:19" ht="21" customHeight="1">
      <c r="B172" s="510">
        <v>89</v>
      </c>
      <c r="C172" s="510"/>
      <c r="E172" s="512" t="s">
        <v>25</v>
      </c>
      <c r="F172" s="512"/>
      <c r="G172" s="141" t="s">
        <v>150</v>
      </c>
      <c r="H172" s="141" t="s">
        <v>495</v>
      </c>
      <c r="I172" s="142" t="s">
        <v>46</v>
      </c>
      <c r="J172" s="141" t="s">
        <v>41</v>
      </c>
      <c r="K172" s="139">
        <v>31</v>
      </c>
      <c r="L172" s="139">
        <v>20</v>
      </c>
      <c r="M172" s="510">
        <v>11</v>
      </c>
      <c r="N172" s="510"/>
      <c r="O172" s="510">
        <v>24</v>
      </c>
      <c r="P172" s="510"/>
      <c r="Q172" s="510">
        <v>7</v>
      </c>
      <c r="R172" s="510"/>
      <c r="S172" s="301">
        <v>110</v>
      </c>
    </row>
    <row r="173" spans="2:19" ht="21" customHeight="1">
      <c r="B173" s="510">
        <v>96</v>
      </c>
      <c r="C173" s="510"/>
      <c r="E173" s="511" t="s">
        <v>30</v>
      </c>
      <c r="F173" s="511"/>
      <c r="G173" s="141" t="s">
        <v>880</v>
      </c>
      <c r="H173" s="141" t="s">
        <v>975</v>
      </c>
      <c r="I173" s="142" t="s">
        <v>46</v>
      </c>
      <c r="J173" s="141" t="s">
        <v>41</v>
      </c>
      <c r="K173" s="139">
        <v>33</v>
      </c>
      <c r="L173" s="139">
        <v>11</v>
      </c>
      <c r="M173" s="510">
        <v>22</v>
      </c>
      <c r="N173" s="510"/>
      <c r="O173" s="510">
        <v>30</v>
      </c>
      <c r="P173" s="510"/>
      <c r="Q173" s="510">
        <v>3</v>
      </c>
      <c r="R173" s="510"/>
      <c r="S173" s="301">
        <v>8</v>
      </c>
    </row>
    <row r="174" spans="2:19" ht="21" customHeight="1">
      <c r="B174" s="510">
        <v>112</v>
      </c>
      <c r="C174" s="510"/>
      <c r="E174" s="511" t="s">
        <v>30</v>
      </c>
      <c r="F174" s="511"/>
      <c r="G174" s="141" t="s">
        <v>304</v>
      </c>
      <c r="H174" s="141" t="s">
        <v>479</v>
      </c>
      <c r="I174" s="142" t="s">
        <v>46</v>
      </c>
      <c r="J174" s="141" t="s">
        <v>41</v>
      </c>
      <c r="K174" s="139">
        <v>34</v>
      </c>
      <c r="L174" s="139">
        <v>9</v>
      </c>
      <c r="M174" s="510">
        <v>25</v>
      </c>
      <c r="N174" s="510"/>
      <c r="O174" s="510">
        <v>32</v>
      </c>
      <c r="P174" s="510"/>
      <c r="Q174" s="510">
        <v>2</v>
      </c>
      <c r="R174" s="510"/>
      <c r="S174" s="301">
        <v>8</v>
      </c>
    </row>
    <row r="175" spans="2:19" ht="21" customHeight="1">
      <c r="B175" s="510">
        <v>132</v>
      </c>
      <c r="C175" s="510"/>
      <c r="E175" s="512" t="s">
        <v>25</v>
      </c>
      <c r="F175" s="512"/>
      <c r="G175" s="141" t="s">
        <v>149</v>
      </c>
      <c r="H175" s="141" t="s">
        <v>507</v>
      </c>
      <c r="I175" s="142" t="s">
        <v>46</v>
      </c>
      <c r="J175" s="141" t="s">
        <v>41</v>
      </c>
      <c r="K175" s="139">
        <v>16</v>
      </c>
      <c r="L175" s="139">
        <v>11</v>
      </c>
      <c r="M175" s="510">
        <v>5</v>
      </c>
      <c r="N175" s="510"/>
      <c r="O175" s="510">
        <v>8</v>
      </c>
      <c r="P175" s="510"/>
      <c r="Q175" s="510">
        <v>8</v>
      </c>
      <c r="R175" s="510"/>
      <c r="S175" s="301">
        <v>110</v>
      </c>
    </row>
    <row r="176" spans="2:19" s="143" customFormat="1" ht="24.75" customHeight="1">
      <c r="B176" s="144"/>
      <c r="C176" s="144"/>
      <c r="E176" s="507" t="s">
        <v>187</v>
      </c>
      <c r="F176" s="507"/>
      <c r="G176" s="303">
        <f>COUNTA(G170:G175)</f>
        <v>6</v>
      </c>
      <c r="H176" s="14"/>
      <c r="I176" s="274"/>
      <c r="J176" s="14"/>
      <c r="K176" s="144">
        <f>SUM(K170:K175)</f>
        <v>178</v>
      </c>
      <c r="L176" s="144">
        <f t="shared" ref="L176:Q176" si="12">SUM(L170:L175)</f>
        <v>75</v>
      </c>
      <c r="M176" s="144">
        <f t="shared" si="12"/>
        <v>103</v>
      </c>
      <c r="N176" s="144"/>
      <c r="O176" s="144">
        <f t="shared" si="12"/>
        <v>153</v>
      </c>
      <c r="P176" s="144"/>
      <c r="Q176" s="144">
        <f t="shared" si="12"/>
        <v>25</v>
      </c>
      <c r="R176" s="144"/>
      <c r="S176" s="144">
        <f>SUM(S170:S175)</f>
        <v>252</v>
      </c>
    </row>
    <row r="177" spans="2:19" ht="18.75" customHeight="1">
      <c r="B177" s="510">
        <v>10</v>
      </c>
      <c r="C177" s="510"/>
      <c r="E177" s="511" t="s">
        <v>30</v>
      </c>
      <c r="F177" s="511"/>
      <c r="G177" s="141" t="s">
        <v>883</v>
      </c>
      <c r="H177" s="141" t="s">
        <v>1009</v>
      </c>
      <c r="I177" s="142" t="s">
        <v>46</v>
      </c>
      <c r="J177" s="141" t="s">
        <v>55</v>
      </c>
      <c r="K177" s="139">
        <v>36</v>
      </c>
      <c r="L177" s="139">
        <v>15</v>
      </c>
      <c r="M177" s="510">
        <v>21</v>
      </c>
      <c r="N177" s="510"/>
      <c r="O177" s="510">
        <v>32</v>
      </c>
      <c r="P177" s="510"/>
      <c r="Q177" s="510">
        <v>4</v>
      </c>
      <c r="R177" s="510"/>
      <c r="S177" s="301">
        <v>8</v>
      </c>
    </row>
    <row r="178" spans="2:19" ht="21" customHeight="1">
      <c r="B178" s="510">
        <v>50</v>
      </c>
      <c r="C178" s="510"/>
      <c r="E178" s="511" t="s">
        <v>30</v>
      </c>
      <c r="F178" s="511"/>
      <c r="G178" s="141" t="s">
        <v>295</v>
      </c>
      <c r="H178" s="141" t="s">
        <v>501</v>
      </c>
      <c r="I178" s="142" t="s">
        <v>46</v>
      </c>
      <c r="J178" s="141" t="s">
        <v>55</v>
      </c>
      <c r="K178" s="139">
        <v>35</v>
      </c>
      <c r="L178" s="139">
        <v>16</v>
      </c>
      <c r="M178" s="510">
        <v>19</v>
      </c>
      <c r="N178" s="510"/>
      <c r="O178" s="510">
        <v>35</v>
      </c>
      <c r="P178" s="510"/>
      <c r="Q178" s="510">
        <v>0</v>
      </c>
      <c r="R178" s="510"/>
      <c r="S178" s="301">
        <v>8</v>
      </c>
    </row>
    <row r="179" spans="2:19" ht="21" customHeight="1">
      <c r="B179" s="510">
        <v>53</v>
      </c>
      <c r="C179" s="510"/>
      <c r="E179" s="511" t="s">
        <v>30</v>
      </c>
      <c r="F179" s="511"/>
      <c r="G179" s="141" t="s">
        <v>242</v>
      </c>
      <c r="H179" s="141" t="s">
        <v>487</v>
      </c>
      <c r="I179" s="142" t="s">
        <v>46</v>
      </c>
      <c r="J179" s="141" t="s">
        <v>55</v>
      </c>
      <c r="K179" s="139">
        <v>30</v>
      </c>
      <c r="L179" s="139">
        <v>7</v>
      </c>
      <c r="M179" s="510">
        <v>23</v>
      </c>
      <c r="N179" s="510"/>
      <c r="O179" s="510">
        <v>30</v>
      </c>
      <c r="P179" s="510"/>
      <c r="Q179" s="510">
        <v>0</v>
      </c>
      <c r="R179" s="510"/>
      <c r="S179" s="301">
        <v>8</v>
      </c>
    </row>
    <row r="180" spans="2:19" ht="21" customHeight="1">
      <c r="B180" s="510">
        <v>61</v>
      </c>
      <c r="C180" s="510"/>
      <c r="E180" s="511" t="s">
        <v>30</v>
      </c>
      <c r="F180" s="511"/>
      <c r="G180" s="141" t="s">
        <v>256</v>
      </c>
      <c r="H180" s="141" t="s">
        <v>503</v>
      </c>
      <c r="I180" s="142" t="s">
        <v>46</v>
      </c>
      <c r="J180" s="141" t="s">
        <v>55</v>
      </c>
      <c r="K180" s="139">
        <v>31</v>
      </c>
      <c r="L180" s="139">
        <v>12</v>
      </c>
      <c r="M180" s="510">
        <v>19</v>
      </c>
      <c r="N180" s="510"/>
      <c r="O180" s="510">
        <v>31</v>
      </c>
      <c r="P180" s="510"/>
      <c r="Q180" s="510">
        <v>0</v>
      </c>
      <c r="R180" s="510"/>
      <c r="S180" s="301">
        <v>8</v>
      </c>
    </row>
    <row r="181" spans="2:19" ht="21" customHeight="1">
      <c r="B181" s="510">
        <v>131</v>
      </c>
      <c r="C181" s="510"/>
      <c r="E181" s="511" t="s">
        <v>30</v>
      </c>
      <c r="F181" s="511"/>
      <c r="G181" s="141" t="s">
        <v>884</v>
      </c>
      <c r="H181" s="141" t="s">
        <v>1036</v>
      </c>
      <c r="I181" s="142" t="s">
        <v>46</v>
      </c>
      <c r="J181" s="141" t="s">
        <v>55</v>
      </c>
      <c r="K181" s="139">
        <v>29</v>
      </c>
      <c r="L181" s="139">
        <v>13</v>
      </c>
      <c r="M181" s="510">
        <v>16</v>
      </c>
      <c r="N181" s="510"/>
      <c r="O181" s="510">
        <v>29</v>
      </c>
      <c r="P181" s="510"/>
      <c r="Q181" s="510">
        <v>0</v>
      </c>
      <c r="R181" s="510"/>
      <c r="S181" s="301">
        <v>8</v>
      </c>
    </row>
    <row r="182" spans="2:19" ht="21" customHeight="1">
      <c r="B182" s="510">
        <v>139</v>
      </c>
      <c r="C182" s="510"/>
      <c r="E182" s="511" t="s">
        <v>30</v>
      </c>
      <c r="F182" s="511"/>
      <c r="G182" s="141" t="s">
        <v>243</v>
      </c>
      <c r="H182" s="141" t="s">
        <v>510</v>
      </c>
      <c r="I182" s="142" t="s">
        <v>46</v>
      </c>
      <c r="J182" s="141" t="s">
        <v>55</v>
      </c>
      <c r="K182" s="139">
        <v>33</v>
      </c>
      <c r="L182" s="139">
        <v>7</v>
      </c>
      <c r="M182" s="510">
        <v>26</v>
      </c>
      <c r="N182" s="510"/>
      <c r="O182" s="510">
        <v>32</v>
      </c>
      <c r="P182" s="510"/>
      <c r="Q182" s="510">
        <v>1</v>
      </c>
      <c r="R182" s="510"/>
      <c r="S182" s="301">
        <v>8</v>
      </c>
    </row>
    <row r="183" spans="2:19" ht="21" customHeight="1">
      <c r="B183" s="510">
        <v>146</v>
      </c>
      <c r="C183" s="510"/>
      <c r="E183" s="511" t="s">
        <v>30</v>
      </c>
      <c r="F183" s="511"/>
      <c r="G183" s="141" t="s">
        <v>881</v>
      </c>
      <c r="H183" s="141" t="s">
        <v>1038</v>
      </c>
      <c r="I183" s="142" t="s">
        <v>46</v>
      </c>
      <c r="J183" s="141" t="s">
        <v>55</v>
      </c>
      <c r="K183" s="139">
        <v>27</v>
      </c>
      <c r="L183" s="139">
        <v>9</v>
      </c>
      <c r="M183" s="510">
        <v>18</v>
      </c>
      <c r="N183" s="510"/>
      <c r="O183" s="510">
        <v>26</v>
      </c>
      <c r="P183" s="510"/>
      <c r="Q183" s="510">
        <v>1</v>
      </c>
      <c r="R183" s="510"/>
      <c r="S183" s="301">
        <v>8</v>
      </c>
    </row>
    <row r="184" spans="2:19" ht="21" customHeight="1">
      <c r="B184" s="510">
        <v>148</v>
      </c>
      <c r="C184" s="510"/>
      <c r="E184" s="512" t="s">
        <v>25</v>
      </c>
      <c r="F184" s="512"/>
      <c r="G184" s="141" t="s">
        <v>146</v>
      </c>
      <c r="H184" s="141" t="s">
        <v>511</v>
      </c>
      <c r="I184" s="142" t="s">
        <v>46</v>
      </c>
      <c r="J184" s="141" t="s">
        <v>55</v>
      </c>
      <c r="K184" s="139">
        <v>31</v>
      </c>
      <c r="L184" s="139">
        <v>22</v>
      </c>
      <c r="M184" s="510">
        <v>9</v>
      </c>
      <c r="N184" s="510"/>
      <c r="O184" s="510">
        <v>27</v>
      </c>
      <c r="P184" s="510"/>
      <c r="Q184" s="510">
        <v>4</v>
      </c>
      <c r="R184" s="510"/>
      <c r="S184" s="301">
        <v>110</v>
      </c>
    </row>
    <row r="185" spans="2:19" s="143" customFormat="1" ht="21.75" customHeight="1">
      <c r="B185" s="144"/>
      <c r="C185" s="144"/>
      <c r="E185" s="507" t="s">
        <v>187</v>
      </c>
      <c r="F185" s="507"/>
      <c r="G185" s="303">
        <f>COUNTA(G177:G184)</f>
        <v>8</v>
      </c>
      <c r="H185" s="14"/>
      <c r="I185" s="274"/>
      <c r="J185" s="14"/>
      <c r="K185" s="144">
        <f>SUM(K177:K184)</f>
        <v>252</v>
      </c>
      <c r="L185" s="144">
        <f t="shared" ref="L185:Q185" si="13">SUM(L177:L184)</f>
        <v>101</v>
      </c>
      <c r="M185" s="144">
        <f t="shared" si="13"/>
        <v>151</v>
      </c>
      <c r="N185" s="144"/>
      <c r="O185" s="144">
        <f t="shared" si="13"/>
        <v>242</v>
      </c>
      <c r="P185" s="144"/>
      <c r="Q185" s="144">
        <f t="shared" si="13"/>
        <v>10</v>
      </c>
      <c r="R185" s="144"/>
      <c r="S185" s="144">
        <f>SUM(S177:S184)</f>
        <v>166</v>
      </c>
    </row>
    <row r="186" spans="2:19" s="143" customFormat="1" ht="26.25" customHeight="1">
      <c r="B186" s="144"/>
      <c r="C186" s="144"/>
      <c r="E186" s="508" t="s">
        <v>190</v>
      </c>
      <c r="F186" s="508"/>
      <c r="G186" s="14">
        <f>SUM(G164+G169+G176+G185)</f>
        <v>39</v>
      </c>
      <c r="H186" s="14"/>
      <c r="I186" s="14"/>
      <c r="J186" s="14"/>
      <c r="K186" s="144">
        <f t="shared" ref="K186:Q186" si="14">SUM(K164+K169+K176+K185)</f>
        <v>1046</v>
      </c>
      <c r="L186" s="144">
        <f t="shared" si="14"/>
        <v>508</v>
      </c>
      <c r="M186" s="144">
        <f t="shared" si="14"/>
        <v>538</v>
      </c>
      <c r="N186" s="144"/>
      <c r="O186" s="144">
        <f t="shared" si="14"/>
        <v>930</v>
      </c>
      <c r="P186" s="144"/>
      <c r="Q186" s="144">
        <f t="shared" si="14"/>
        <v>116</v>
      </c>
      <c r="R186" s="144"/>
      <c r="S186" s="144">
        <f>SUM(S164+S169+S176+S185)</f>
        <v>1944</v>
      </c>
    </row>
    <row r="187" spans="2:19" ht="21" customHeight="1">
      <c r="B187" s="510">
        <v>88</v>
      </c>
      <c r="C187" s="510"/>
      <c r="E187" s="512" t="s">
        <v>138</v>
      </c>
      <c r="F187" s="512"/>
      <c r="G187" s="141" t="s">
        <v>166</v>
      </c>
      <c r="H187" s="141" t="s">
        <v>504</v>
      </c>
      <c r="I187" s="142" t="s">
        <v>48</v>
      </c>
      <c r="J187" s="141" t="s">
        <v>40</v>
      </c>
      <c r="K187" s="139">
        <v>18</v>
      </c>
      <c r="L187" s="139">
        <v>14</v>
      </c>
      <c r="M187" s="510">
        <v>4</v>
      </c>
      <c r="N187" s="510"/>
      <c r="O187" s="510">
        <v>16</v>
      </c>
      <c r="P187" s="510"/>
      <c r="Q187" s="510">
        <v>2</v>
      </c>
      <c r="R187" s="510"/>
      <c r="S187" s="301">
        <v>20</v>
      </c>
    </row>
    <row r="188" spans="2:19" s="143" customFormat="1" ht="21" customHeight="1">
      <c r="B188" s="144"/>
      <c r="C188" s="144"/>
      <c r="E188" s="507" t="s">
        <v>187</v>
      </c>
      <c r="F188" s="507"/>
      <c r="G188" s="303">
        <f>COUNTA(G187)</f>
        <v>1</v>
      </c>
      <c r="H188" s="14"/>
      <c r="I188" s="274"/>
      <c r="J188" s="14"/>
      <c r="K188" s="144">
        <f>SUM(K187)</f>
        <v>18</v>
      </c>
      <c r="L188" s="144">
        <f t="shared" ref="L188:Q188" si="15">SUM(L187)</f>
        <v>14</v>
      </c>
      <c r="M188" s="144">
        <f t="shared" si="15"/>
        <v>4</v>
      </c>
      <c r="N188" s="144"/>
      <c r="O188" s="144">
        <f t="shared" si="15"/>
        <v>16</v>
      </c>
      <c r="P188" s="144"/>
      <c r="Q188" s="144">
        <f t="shared" si="15"/>
        <v>2</v>
      </c>
      <c r="R188" s="144"/>
      <c r="S188" s="144">
        <f>SUM(S187)</f>
        <v>20</v>
      </c>
    </row>
    <row r="189" spans="2:19" ht="21" customHeight="1">
      <c r="B189" s="510">
        <v>29</v>
      </c>
      <c r="C189" s="510"/>
      <c r="E189" s="511" t="s">
        <v>162</v>
      </c>
      <c r="F189" s="511"/>
      <c r="G189" s="141" t="s">
        <v>163</v>
      </c>
      <c r="H189" s="141" t="s">
        <v>499</v>
      </c>
      <c r="I189" s="142" t="s">
        <v>48</v>
      </c>
      <c r="J189" s="141" t="s">
        <v>54</v>
      </c>
      <c r="K189" s="139">
        <v>40</v>
      </c>
      <c r="L189" s="139">
        <v>30</v>
      </c>
      <c r="M189" s="510">
        <v>10</v>
      </c>
      <c r="N189" s="510"/>
      <c r="O189" s="510">
        <v>34</v>
      </c>
      <c r="P189" s="510"/>
      <c r="Q189" s="510">
        <v>6</v>
      </c>
      <c r="R189" s="510"/>
      <c r="S189" s="301">
        <v>120</v>
      </c>
    </row>
    <row r="190" spans="2:19" s="143" customFormat="1" ht="21" customHeight="1">
      <c r="B190" s="144"/>
      <c r="C190" s="144"/>
      <c r="E190" s="507" t="s">
        <v>187</v>
      </c>
      <c r="F190" s="507"/>
      <c r="G190" s="303">
        <f>COUNTA(G189)</f>
        <v>1</v>
      </c>
      <c r="H190" s="14"/>
      <c r="I190" s="274"/>
      <c r="J190" s="14"/>
      <c r="K190" s="144">
        <f>SUM(K189)</f>
        <v>40</v>
      </c>
      <c r="L190" s="144">
        <f t="shared" ref="L190:Q190" si="16">SUM(L189)</f>
        <v>30</v>
      </c>
      <c r="M190" s="144">
        <f t="shared" si="16"/>
        <v>10</v>
      </c>
      <c r="N190" s="144"/>
      <c r="O190" s="144">
        <f t="shared" si="16"/>
        <v>34</v>
      </c>
      <c r="P190" s="144"/>
      <c r="Q190" s="144">
        <f t="shared" si="16"/>
        <v>6</v>
      </c>
      <c r="R190" s="144"/>
      <c r="S190" s="144">
        <f>SUM(S189)</f>
        <v>120</v>
      </c>
    </row>
    <row r="191" spans="2:19" s="143" customFormat="1" ht="21" customHeight="1">
      <c r="B191" s="144"/>
      <c r="C191" s="144"/>
      <c r="E191" s="508" t="s">
        <v>1039</v>
      </c>
      <c r="F191" s="508"/>
      <c r="G191" s="14">
        <f>SUM(G188+G190)</f>
        <v>2</v>
      </c>
      <c r="H191" s="14"/>
      <c r="I191" s="14"/>
      <c r="J191" s="14"/>
      <c r="K191" s="14">
        <f t="shared" ref="K191:Q191" si="17">SUM(K188+K190)</f>
        <v>58</v>
      </c>
      <c r="L191" s="14">
        <f t="shared" si="17"/>
        <v>44</v>
      </c>
      <c r="M191" s="14">
        <f t="shared" si="17"/>
        <v>14</v>
      </c>
      <c r="N191" s="14"/>
      <c r="O191" s="14">
        <f t="shared" si="17"/>
        <v>50</v>
      </c>
      <c r="P191" s="14"/>
      <c r="Q191" s="14">
        <f t="shared" si="17"/>
        <v>8</v>
      </c>
      <c r="R191" s="14"/>
      <c r="S191" s="144">
        <f>SUM(S188+S190)</f>
        <v>140</v>
      </c>
    </row>
    <row r="193" spans="2:21">
      <c r="C193" s="509" t="s">
        <v>15</v>
      </c>
      <c r="D193" s="509"/>
      <c r="E193" s="509"/>
      <c r="F193" s="509"/>
      <c r="K193" s="14" t="s">
        <v>1040</v>
      </c>
      <c r="L193" s="14" t="s">
        <v>1041</v>
      </c>
      <c r="M193" s="508" t="s">
        <v>1042</v>
      </c>
      <c r="N193" s="508"/>
      <c r="O193" s="508" t="s">
        <v>1043</v>
      </c>
      <c r="P193" s="508"/>
      <c r="Q193" s="508" t="s">
        <v>1044</v>
      </c>
      <c r="R193" s="508"/>
      <c r="S193" s="144">
        <f>SUM(S17+S19+S20+S21+S22+S25+S26+S27+S28+S29+S30+S31+S32+S33+S34+S35+S36+S37+S38+S39+S40+S41+S42+S43+S44+S45+S46+S47+S48+S49+S50+S51+S52+S53+S54+S56+S57+S58+S59+S60+S61+S62+S63+S64+S65+S66+S67+S68+S69+S70+S71+S72+S73+S74+S75+S76+S77+S78+S79+S80+S81+S82+S83+S84+S85+S86+S87+S88+S90+S91+S92+S94+S95+S96+S97+S98+S99+S100+S101+S102+S103+S104+S105+S106+S107+S108+S109+S111+S113+S112+S114+S115+S116+S117+S118+S119+S120+S121+S122+S123+S124+S125+S126+S127+S128+S129+S130+S131+S132+S133+S134+S135+S136+S138+S139+S140+S143+S144+S145+S146+S147+S148+S149+S150+S151+S152+S153+S154+S155+S156+S157+S158+S159+S160+S161+S162+S163+S165+S166+S167+S168+S170+S171+S172+S173+S174+S175+S177+S178+S179+S180+S181+S182+S183+S184+S187+S189)</f>
        <v>6015</v>
      </c>
      <c r="T193" s="306"/>
      <c r="U193" s="306"/>
    </row>
    <row r="194" spans="2:21">
      <c r="B194" s="506" t="s">
        <v>514</v>
      </c>
      <c r="C194" s="506"/>
      <c r="D194" s="506"/>
      <c r="E194" s="506"/>
      <c r="F194" s="144">
        <v>157</v>
      </c>
    </row>
    <row r="195" spans="2:21" ht="23.25" customHeight="1">
      <c r="E195" s="7" t="s">
        <v>1045</v>
      </c>
      <c r="G195" s="7">
        <f>SUM(G24+G142+G186+G191)</f>
        <v>157</v>
      </c>
      <c r="K195" s="7">
        <f t="shared" ref="K195:Q195" si="18">SUM(K24+K142+K186+K191)</f>
        <v>4504</v>
      </c>
      <c r="L195" s="7">
        <f t="shared" si="18"/>
        <v>2836</v>
      </c>
      <c r="M195" s="7">
        <f t="shared" si="18"/>
        <v>1668</v>
      </c>
      <c r="O195" s="7">
        <f t="shared" si="18"/>
        <v>3878</v>
      </c>
      <c r="Q195" s="7">
        <f t="shared" si="18"/>
        <v>626</v>
      </c>
      <c r="S195" s="307">
        <f>SUM(S24+S142+S186+S191)</f>
        <v>6015</v>
      </c>
    </row>
    <row r="196" spans="2:21" ht="14.25" customHeight="1">
      <c r="E196" s="18" t="s">
        <v>1046</v>
      </c>
      <c r="F196" s="16"/>
      <c r="I196" s="17"/>
    </row>
    <row r="197" spans="2:21" ht="12.75" customHeight="1">
      <c r="E197" s="18" t="s">
        <v>99</v>
      </c>
      <c r="F197" s="16"/>
      <c r="I197" s="17"/>
    </row>
    <row r="198" spans="2:21" ht="12.75" customHeight="1">
      <c r="E198" s="7" t="s">
        <v>1047</v>
      </c>
      <c r="F198" s="16"/>
      <c r="I198" s="17"/>
    </row>
  </sheetData>
  <mergeCells count="829">
    <mergeCell ref="B2:R2"/>
    <mergeCell ref="B3:R3"/>
    <mergeCell ref="B4:R4"/>
    <mergeCell ref="B5:R6"/>
    <mergeCell ref="P7:R7"/>
    <mergeCell ref="P8:Q8"/>
    <mergeCell ref="B9:R9"/>
    <mergeCell ref="L10:N11"/>
    <mergeCell ref="O10:R11"/>
    <mergeCell ref="H11:H14"/>
    <mergeCell ref="J11:J14"/>
    <mergeCell ref="K11:K14"/>
    <mergeCell ref="B12:C13"/>
    <mergeCell ref="E12:F13"/>
    <mergeCell ref="G12:G13"/>
    <mergeCell ref="I12:I13"/>
    <mergeCell ref="E18:F18"/>
    <mergeCell ref="B19:C19"/>
    <mergeCell ref="E19:F19"/>
    <mergeCell ref="M19:N19"/>
    <mergeCell ref="O19:P19"/>
    <mergeCell ref="Q19:R19"/>
    <mergeCell ref="S12:S14"/>
    <mergeCell ref="L14:L15"/>
    <mergeCell ref="M14:N15"/>
    <mergeCell ref="O14:P15"/>
    <mergeCell ref="Q14:R15"/>
    <mergeCell ref="B17:C17"/>
    <mergeCell ref="E17:F17"/>
    <mergeCell ref="M17:N17"/>
    <mergeCell ref="O17:P17"/>
    <mergeCell ref="Q17:R17"/>
    <mergeCell ref="B20:C20"/>
    <mergeCell ref="E20:F20"/>
    <mergeCell ref="M20:N20"/>
    <mergeCell ref="O20:P20"/>
    <mergeCell ref="Q20:R20"/>
    <mergeCell ref="B21:C21"/>
    <mergeCell ref="E21:F21"/>
    <mergeCell ref="M21:N21"/>
    <mergeCell ref="O21:P21"/>
    <mergeCell ref="Q21:R21"/>
    <mergeCell ref="E24:F24"/>
    <mergeCell ref="B25:C25"/>
    <mergeCell ref="E25:F25"/>
    <mergeCell ref="M25:N25"/>
    <mergeCell ref="O25:P25"/>
    <mergeCell ref="Q25:R25"/>
    <mergeCell ref="B22:C22"/>
    <mergeCell ref="E22:F22"/>
    <mergeCell ref="M22:N22"/>
    <mergeCell ref="O22:P22"/>
    <mergeCell ref="Q22:R22"/>
    <mergeCell ref="E23:F23"/>
    <mergeCell ref="B26:C26"/>
    <mergeCell ref="E26:F26"/>
    <mergeCell ref="M26:N26"/>
    <mergeCell ref="O26:P26"/>
    <mergeCell ref="Q26:R26"/>
    <mergeCell ref="B27:C27"/>
    <mergeCell ref="E27:F27"/>
    <mergeCell ref="M27:N27"/>
    <mergeCell ref="O27:P27"/>
    <mergeCell ref="Q27:R27"/>
    <mergeCell ref="B28:C28"/>
    <mergeCell ref="E28:F28"/>
    <mergeCell ref="M28:N28"/>
    <mergeCell ref="O28:P28"/>
    <mergeCell ref="Q28:R28"/>
    <mergeCell ref="B29:C29"/>
    <mergeCell ref="E29:F29"/>
    <mergeCell ref="M29:N29"/>
    <mergeCell ref="O29:P29"/>
    <mergeCell ref="Q29:R29"/>
    <mergeCell ref="B30:C30"/>
    <mergeCell ref="E30:F30"/>
    <mergeCell ref="M30:N30"/>
    <mergeCell ref="O30:P30"/>
    <mergeCell ref="Q30:R30"/>
    <mergeCell ref="B31:C31"/>
    <mergeCell ref="E31:F31"/>
    <mergeCell ref="M31:N31"/>
    <mergeCell ref="O31:P31"/>
    <mergeCell ref="Q31:R31"/>
    <mergeCell ref="B32:C32"/>
    <mergeCell ref="E32:F32"/>
    <mergeCell ref="M32:N32"/>
    <mergeCell ref="O32:P32"/>
    <mergeCell ref="Q32:R32"/>
    <mergeCell ref="B33:C33"/>
    <mergeCell ref="E33:F33"/>
    <mergeCell ref="M33:N33"/>
    <mergeCell ref="O33:P33"/>
    <mergeCell ref="Q33:R33"/>
    <mergeCell ref="B34:C34"/>
    <mergeCell ref="E34:F34"/>
    <mergeCell ref="M34:N34"/>
    <mergeCell ref="O34:P34"/>
    <mergeCell ref="Q34:R34"/>
    <mergeCell ref="B35:C35"/>
    <mergeCell ref="E35:F35"/>
    <mergeCell ref="M35:N35"/>
    <mergeCell ref="O35:P35"/>
    <mergeCell ref="Q35:R35"/>
    <mergeCell ref="B36:C36"/>
    <mergeCell ref="E36:F36"/>
    <mergeCell ref="M36:N36"/>
    <mergeCell ref="O36:P36"/>
    <mergeCell ref="Q36:R36"/>
    <mergeCell ref="B37:C37"/>
    <mergeCell ref="E37:F37"/>
    <mergeCell ref="M37:N37"/>
    <mergeCell ref="O37:P37"/>
    <mergeCell ref="Q37:R37"/>
    <mergeCell ref="B38:C38"/>
    <mergeCell ref="E38:F38"/>
    <mergeCell ref="M38:N38"/>
    <mergeCell ref="O38:P38"/>
    <mergeCell ref="Q38:R38"/>
    <mergeCell ref="B39:C39"/>
    <mergeCell ref="E39:F39"/>
    <mergeCell ref="M39:N39"/>
    <mergeCell ref="O39:P39"/>
    <mergeCell ref="Q39:R39"/>
    <mergeCell ref="B40:C40"/>
    <mergeCell ref="E40:F40"/>
    <mergeCell ref="M40:N40"/>
    <mergeCell ref="O40:P40"/>
    <mergeCell ref="Q40:R40"/>
    <mergeCell ref="B41:C41"/>
    <mergeCell ref="E41:F41"/>
    <mergeCell ref="M41:N41"/>
    <mergeCell ref="O41:P41"/>
    <mergeCell ref="Q41:R41"/>
    <mergeCell ref="B42:C42"/>
    <mergeCell ref="E42:F42"/>
    <mergeCell ref="M42:N42"/>
    <mergeCell ref="O42:P42"/>
    <mergeCell ref="Q42:R42"/>
    <mergeCell ref="B43:C43"/>
    <mergeCell ref="E43:F43"/>
    <mergeCell ref="M43:N43"/>
    <mergeCell ref="O43:P43"/>
    <mergeCell ref="Q43:R43"/>
    <mergeCell ref="B44:C44"/>
    <mergeCell ref="E44:F44"/>
    <mergeCell ref="M44:N44"/>
    <mergeCell ref="O44:P44"/>
    <mergeCell ref="Q44:R44"/>
    <mergeCell ref="B45:C45"/>
    <mergeCell ref="E45:F45"/>
    <mergeCell ref="M45:N45"/>
    <mergeCell ref="O45:P45"/>
    <mergeCell ref="Q45:R45"/>
    <mergeCell ref="B46:C46"/>
    <mergeCell ref="E46:F46"/>
    <mergeCell ref="M46:N46"/>
    <mergeCell ref="O46:P46"/>
    <mergeCell ref="Q46:R46"/>
    <mergeCell ref="B47:C47"/>
    <mergeCell ref="E47:F47"/>
    <mergeCell ref="M47:N47"/>
    <mergeCell ref="O47:P47"/>
    <mergeCell ref="Q47:R47"/>
    <mergeCell ref="B48:C48"/>
    <mergeCell ref="E48:F48"/>
    <mergeCell ref="M48:N48"/>
    <mergeCell ref="O48:P48"/>
    <mergeCell ref="Q48:R48"/>
    <mergeCell ref="B49:C49"/>
    <mergeCell ref="E49:F49"/>
    <mergeCell ref="M49:N49"/>
    <mergeCell ref="O49:P49"/>
    <mergeCell ref="Q49:R49"/>
    <mergeCell ref="B50:C50"/>
    <mergeCell ref="E50:F50"/>
    <mergeCell ref="M50:N50"/>
    <mergeCell ref="O50:P50"/>
    <mergeCell ref="Q50:R50"/>
    <mergeCell ref="B51:C51"/>
    <mergeCell ref="E51:F51"/>
    <mergeCell ref="M51:N51"/>
    <mergeCell ref="O51:P51"/>
    <mergeCell ref="Q51:R51"/>
    <mergeCell ref="B54:C54"/>
    <mergeCell ref="E54:F54"/>
    <mergeCell ref="M54:N54"/>
    <mergeCell ref="O54:P54"/>
    <mergeCell ref="Q54:R54"/>
    <mergeCell ref="E55:F55"/>
    <mergeCell ref="B52:C52"/>
    <mergeCell ref="E52:F52"/>
    <mergeCell ref="M52:N52"/>
    <mergeCell ref="O52:P52"/>
    <mergeCell ref="Q52:R52"/>
    <mergeCell ref="B53:C53"/>
    <mergeCell ref="E53:F53"/>
    <mergeCell ref="M53:N53"/>
    <mergeCell ref="O53:P53"/>
    <mergeCell ref="Q53:R53"/>
    <mergeCell ref="B56:C56"/>
    <mergeCell ref="E56:F56"/>
    <mergeCell ref="M56:N56"/>
    <mergeCell ref="O56:P56"/>
    <mergeCell ref="Q56:R56"/>
    <mergeCell ref="B57:C57"/>
    <mergeCell ref="E57:F57"/>
    <mergeCell ref="M57:N57"/>
    <mergeCell ref="O57:P57"/>
    <mergeCell ref="Q57:R57"/>
    <mergeCell ref="B58:C58"/>
    <mergeCell ref="E58:F58"/>
    <mergeCell ref="M58:N58"/>
    <mergeCell ref="O58:P58"/>
    <mergeCell ref="Q58:R58"/>
    <mergeCell ref="B59:C59"/>
    <mergeCell ref="E59:F59"/>
    <mergeCell ref="M59:N59"/>
    <mergeCell ref="O59:P59"/>
    <mergeCell ref="Q59:R59"/>
    <mergeCell ref="B60:C60"/>
    <mergeCell ref="E60:F60"/>
    <mergeCell ref="M60:N60"/>
    <mergeCell ref="O60:P60"/>
    <mergeCell ref="Q60:R60"/>
    <mergeCell ref="B61:C61"/>
    <mergeCell ref="E61:F61"/>
    <mergeCell ref="M61:N61"/>
    <mergeCell ref="O61:P61"/>
    <mergeCell ref="Q61:R61"/>
    <mergeCell ref="B62:C62"/>
    <mergeCell ref="E62:F62"/>
    <mergeCell ref="M62:N62"/>
    <mergeCell ref="O62:P62"/>
    <mergeCell ref="Q62:R62"/>
    <mergeCell ref="B63:C63"/>
    <mergeCell ref="E63:F63"/>
    <mergeCell ref="M63:N63"/>
    <mergeCell ref="O63:P63"/>
    <mergeCell ref="Q63:R63"/>
    <mergeCell ref="B64:C64"/>
    <mergeCell ref="E64:F64"/>
    <mergeCell ref="M64:N64"/>
    <mergeCell ref="O64:P64"/>
    <mergeCell ref="Q64:R64"/>
    <mergeCell ref="B65:C65"/>
    <mergeCell ref="E65:F65"/>
    <mergeCell ref="M65:N65"/>
    <mergeCell ref="O65:P65"/>
    <mergeCell ref="Q65:R65"/>
    <mergeCell ref="B66:C66"/>
    <mergeCell ref="E66:F66"/>
    <mergeCell ref="M66:N66"/>
    <mergeCell ref="O66:P66"/>
    <mergeCell ref="Q66:R66"/>
    <mergeCell ref="B67:C67"/>
    <mergeCell ref="E67:F67"/>
    <mergeCell ref="M67:N67"/>
    <mergeCell ref="O67:P67"/>
    <mergeCell ref="Q67:R67"/>
    <mergeCell ref="B68:C68"/>
    <mergeCell ref="E68:F68"/>
    <mergeCell ref="M68:N68"/>
    <mergeCell ref="O68:P68"/>
    <mergeCell ref="Q68:R68"/>
    <mergeCell ref="B69:C69"/>
    <mergeCell ref="E69:F69"/>
    <mergeCell ref="M69:N69"/>
    <mergeCell ref="O69:P69"/>
    <mergeCell ref="Q69:R69"/>
    <mergeCell ref="B70:C70"/>
    <mergeCell ref="E70:F70"/>
    <mergeCell ref="M70:N70"/>
    <mergeCell ref="O70:P70"/>
    <mergeCell ref="Q70:R70"/>
    <mergeCell ref="B71:C71"/>
    <mergeCell ref="E71:F71"/>
    <mergeCell ref="M71:N71"/>
    <mergeCell ref="O71:P71"/>
    <mergeCell ref="Q71:R71"/>
    <mergeCell ref="B72:C72"/>
    <mergeCell ref="E72:F72"/>
    <mergeCell ref="M72:N72"/>
    <mergeCell ref="O72:P72"/>
    <mergeCell ref="Q72:R72"/>
    <mergeCell ref="B73:C73"/>
    <mergeCell ref="E73:F73"/>
    <mergeCell ref="M73:N73"/>
    <mergeCell ref="O73:P73"/>
    <mergeCell ref="Q73:R73"/>
    <mergeCell ref="B74:C74"/>
    <mergeCell ref="E74:F74"/>
    <mergeCell ref="M74:N74"/>
    <mergeCell ref="O74:P74"/>
    <mergeCell ref="Q74:R74"/>
    <mergeCell ref="B75:C75"/>
    <mergeCell ref="E75:F75"/>
    <mergeCell ref="M75:N75"/>
    <mergeCell ref="O75:P75"/>
    <mergeCell ref="Q75:R75"/>
    <mergeCell ref="B76:C76"/>
    <mergeCell ref="E76:F76"/>
    <mergeCell ref="M76:N76"/>
    <mergeCell ref="O76:P76"/>
    <mergeCell ref="Q76:R76"/>
    <mergeCell ref="B77:C77"/>
    <mergeCell ref="E77:F77"/>
    <mergeCell ref="M77:N77"/>
    <mergeCell ref="O77:P77"/>
    <mergeCell ref="Q77:R77"/>
    <mergeCell ref="B78:C78"/>
    <mergeCell ref="E78:F78"/>
    <mergeCell ref="M78:N78"/>
    <mergeCell ref="O78:P78"/>
    <mergeCell ref="Q78:R78"/>
    <mergeCell ref="B79:C79"/>
    <mergeCell ref="E79:F79"/>
    <mergeCell ref="M79:N79"/>
    <mergeCell ref="O79:P79"/>
    <mergeCell ref="Q79:R79"/>
    <mergeCell ref="B80:C80"/>
    <mergeCell ref="E80:F80"/>
    <mergeCell ref="M80:N80"/>
    <mergeCell ref="O80:P80"/>
    <mergeCell ref="Q80:R80"/>
    <mergeCell ref="B81:C81"/>
    <mergeCell ref="E81:F81"/>
    <mergeCell ref="M81:N81"/>
    <mergeCell ref="O81:P81"/>
    <mergeCell ref="Q81:R81"/>
    <mergeCell ref="B82:C82"/>
    <mergeCell ref="E82:F82"/>
    <mergeCell ref="M82:N82"/>
    <mergeCell ref="O82:P82"/>
    <mergeCell ref="Q82:R82"/>
    <mergeCell ref="B83:C83"/>
    <mergeCell ref="E83:F83"/>
    <mergeCell ref="M83:N83"/>
    <mergeCell ref="O83:P83"/>
    <mergeCell ref="Q83:R83"/>
    <mergeCell ref="B84:C84"/>
    <mergeCell ref="E84:F84"/>
    <mergeCell ref="M84:N84"/>
    <mergeCell ref="O84:P84"/>
    <mergeCell ref="Q84:R84"/>
    <mergeCell ref="B85:C85"/>
    <mergeCell ref="E85:F85"/>
    <mergeCell ref="M85:N85"/>
    <mergeCell ref="O85:P85"/>
    <mergeCell ref="Q85:R85"/>
    <mergeCell ref="B88:C88"/>
    <mergeCell ref="E88:F88"/>
    <mergeCell ref="M88:N88"/>
    <mergeCell ref="O88:P88"/>
    <mergeCell ref="Q88:R88"/>
    <mergeCell ref="E89:F89"/>
    <mergeCell ref="B86:C86"/>
    <mergeCell ref="E86:F86"/>
    <mergeCell ref="M86:N86"/>
    <mergeCell ref="O86:P86"/>
    <mergeCell ref="Q86:R86"/>
    <mergeCell ref="B87:C87"/>
    <mergeCell ref="E87:F87"/>
    <mergeCell ref="M87:N87"/>
    <mergeCell ref="O87:P87"/>
    <mergeCell ref="Q87:R87"/>
    <mergeCell ref="B92:C92"/>
    <mergeCell ref="E92:F92"/>
    <mergeCell ref="M92:N92"/>
    <mergeCell ref="O92:P92"/>
    <mergeCell ref="Q92:R92"/>
    <mergeCell ref="E93:F93"/>
    <mergeCell ref="B90:C90"/>
    <mergeCell ref="E90:F90"/>
    <mergeCell ref="M90:N90"/>
    <mergeCell ref="O90:P90"/>
    <mergeCell ref="Q90:R90"/>
    <mergeCell ref="B91:C91"/>
    <mergeCell ref="E91:F91"/>
    <mergeCell ref="M91:N91"/>
    <mergeCell ref="O91:P91"/>
    <mergeCell ref="Q91:R91"/>
    <mergeCell ref="B94:C94"/>
    <mergeCell ref="E94:F94"/>
    <mergeCell ref="M94:N94"/>
    <mergeCell ref="O94:P94"/>
    <mergeCell ref="Q94:R94"/>
    <mergeCell ref="B95:C95"/>
    <mergeCell ref="E95:F95"/>
    <mergeCell ref="M95:N95"/>
    <mergeCell ref="O95:P95"/>
    <mergeCell ref="Q95:R95"/>
    <mergeCell ref="B96:C96"/>
    <mergeCell ref="E96:F96"/>
    <mergeCell ref="M96:N96"/>
    <mergeCell ref="O96:P96"/>
    <mergeCell ref="Q96:R96"/>
    <mergeCell ref="B97:C97"/>
    <mergeCell ref="E97:F97"/>
    <mergeCell ref="M97:N97"/>
    <mergeCell ref="O97:P97"/>
    <mergeCell ref="Q97:R97"/>
    <mergeCell ref="B98:C98"/>
    <mergeCell ref="E98:F98"/>
    <mergeCell ref="M98:N98"/>
    <mergeCell ref="O98:P98"/>
    <mergeCell ref="Q98:R98"/>
    <mergeCell ref="B99:C99"/>
    <mergeCell ref="E99:F99"/>
    <mergeCell ref="M99:N99"/>
    <mergeCell ref="O99:P99"/>
    <mergeCell ref="Q99:R99"/>
    <mergeCell ref="B100:C100"/>
    <mergeCell ref="E100:F100"/>
    <mergeCell ref="M100:N100"/>
    <mergeCell ref="O100:P100"/>
    <mergeCell ref="Q100:R100"/>
    <mergeCell ref="B101:C101"/>
    <mergeCell ref="E101:F101"/>
    <mergeCell ref="M101:N101"/>
    <mergeCell ref="O101:P101"/>
    <mergeCell ref="Q101:R101"/>
    <mergeCell ref="B102:C102"/>
    <mergeCell ref="E102:F102"/>
    <mergeCell ref="M102:N102"/>
    <mergeCell ref="O102:P102"/>
    <mergeCell ref="Q102:R102"/>
    <mergeCell ref="B103:C103"/>
    <mergeCell ref="E103:F103"/>
    <mergeCell ref="M103:N103"/>
    <mergeCell ref="O103:P103"/>
    <mergeCell ref="Q103:R103"/>
    <mergeCell ref="B104:C104"/>
    <mergeCell ref="E104:F104"/>
    <mergeCell ref="M104:N104"/>
    <mergeCell ref="O104:P104"/>
    <mergeCell ref="Q104:R104"/>
    <mergeCell ref="B105:C105"/>
    <mergeCell ref="E105:F105"/>
    <mergeCell ref="M105:N105"/>
    <mergeCell ref="O105:P105"/>
    <mergeCell ref="Q105:R105"/>
    <mergeCell ref="B106:C106"/>
    <mergeCell ref="E106:F106"/>
    <mergeCell ref="M106:N106"/>
    <mergeCell ref="O106:P106"/>
    <mergeCell ref="Q106:R106"/>
    <mergeCell ref="B107:C107"/>
    <mergeCell ref="E107:F107"/>
    <mergeCell ref="M107:N107"/>
    <mergeCell ref="O107:P107"/>
    <mergeCell ref="Q107:R107"/>
    <mergeCell ref="E110:F110"/>
    <mergeCell ref="B111:C111"/>
    <mergeCell ref="E111:F111"/>
    <mergeCell ref="M111:N111"/>
    <mergeCell ref="O111:P111"/>
    <mergeCell ref="Q111:R111"/>
    <mergeCell ref="B108:C108"/>
    <mergeCell ref="E108:F108"/>
    <mergeCell ref="M108:N108"/>
    <mergeCell ref="O108:P108"/>
    <mergeCell ref="Q108:R108"/>
    <mergeCell ref="B109:C109"/>
    <mergeCell ref="E109:F109"/>
    <mergeCell ref="M109:N109"/>
    <mergeCell ref="O109:P109"/>
    <mergeCell ref="Q109:R109"/>
    <mergeCell ref="B112:C112"/>
    <mergeCell ref="E112:F112"/>
    <mergeCell ref="M112:N112"/>
    <mergeCell ref="O112:P112"/>
    <mergeCell ref="Q112:R112"/>
    <mergeCell ref="B113:C113"/>
    <mergeCell ref="E113:F113"/>
    <mergeCell ref="M113:N113"/>
    <mergeCell ref="O113:P113"/>
    <mergeCell ref="Q113:R113"/>
    <mergeCell ref="B114:C114"/>
    <mergeCell ref="E114:F114"/>
    <mergeCell ref="M114:N114"/>
    <mergeCell ref="O114:P114"/>
    <mergeCell ref="Q114:R114"/>
    <mergeCell ref="B115:C115"/>
    <mergeCell ref="E115:F115"/>
    <mergeCell ref="M115:N115"/>
    <mergeCell ref="O115:P115"/>
    <mergeCell ref="Q115:R115"/>
    <mergeCell ref="B116:C116"/>
    <mergeCell ref="E116:F116"/>
    <mergeCell ref="M116:N116"/>
    <mergeCell ref="O116:P116"/>
    <mergeCell ref="Q116:R116"/>
    <mergeCell ref="B117:C117"/>
    <mergeCell ref="E117:F117"/>
    <mergeCell ref="M117:N117"/>
    <mergeCell ref="O117:P117"/>
    <mergeCell ref="Q117:R117"/>
    <mergeCell ref="B118:C118"/>
    <mergeCell ref="E118:F118"/>
    <mergeCell ref="M118:N118"/>
    <mergeCell ref="O118:P118"/>
    <mergeCell ref="Q118:R118"/>
    <mergeCell ref="B119:C119"/>
    <mergeCell ref="E119:F119"/>
    <mergeCell ref="M119:N119"/>
    <mergeCell ref="O119:P119"/>
    <mergeCell ref="Q119:R119"/>
    <mergeCell ref="B120:C120"/>
    <mergeCell ref="E120:F120"/>
    <mergeCell ref="M120:N120"/>
    <mergeCell ref="O120:P120"/>
    <mergeCell ref="Q120:R120"/>
    <mergeCell ref="B121:C121"/>
    <mergeCell ref="E121:F121"/>
    <mergeCell ref="M121:N121"/>
    <mergeCell ref="O121:P121"/>
    <mergeCell ref="Q121:R121"/>
    <mergeCell ref="B122:C122"/>
    <mergeCell ref="E122:F122"/>
    <mergeCell ref="M122:N122"/>
    <mergeCell ref="O122:P122"/>
    <mergeCell ref="Q122:R122"/>
    <mergeCell ref="B123:C123"/>
    <mergeCell ref="E123:F123"/>
    <mergeCell ref="M123:N123"/>
    <mergeCell ref="O123:P123"/>
    <mergeCell ref="Q123:R123"/>
    <mergeCell ref="B124:C124"/>
    <mergeCell ref="E124:F124"/>
    <mergeCell ref="M124:N124"/>
    <mergeCell ref="O124:P124"/>
    <mergeCell ref="Q124:R124"/>
    <mergeCell ref="B125:C125"/>
    <mergeCell ref="E125:F125"/>
    <mergeCell ref="M125:N125"/>
    <mergeCell ref="O125:P125"/>
    <mergeCell ref="Q125:R125"/>
    <mergeCell ref="B126:C126"/>
    <mergeCell ref="E126:F126"/>
    <mergeCell ref="M126:N126"/>
    <mergeCell ref="O126:P126"/>
    <mergeCell ref="Q126:R126"/>
    <mergeCell ref="B127:C127"/>
    <mergeCell ref="E127:F127"/>
    <mergeCell ref="M127:N127"/>
    <mergeCell ref="O127:P127"/>
    <mergeCell ref="Q127:R127"/>
    <mergeCell ref="B128:C128"/>
    <mergeCell ref="E128:F128"/>
    <mergeCell ref="M128:N128"/>
    <mergeCell ref="O128:P128"/>
    <mergeCell ref="Q128:R128"/>
    <mergeCell ref="B129:C129"/>
    <mergeCell ref="E129:F129"/>
    <mergeCell ref="M129:N129"/>
    <mergeCell ref="O129:P129"/>
    <mergeCell ref="Q129:R129"/>
    <mergeCell ref="B130:C130"/>
    <mergeCell ref="E130:F130"/>
    <mergeCell ref="M130:N130"/>
    <mergeCell ref="O130:P130"/>
    <mergeCell ref="Q130:R130"/>
    <mergeCell ref="B131:C131"/>
    <mergeCell ref="E131:F131"/>
    <mergeCell ref="M131:N131"/>
    <mergeCell ref="O131:P131"/>
    <mergeCell ref="Q131:R131"/>
    <mergeCell ref="B132:C132"/>
    <mergeCell ref="E132:F132"/>
    <mergeCell ref="M132:N132"/>
    <mergeCell ref="O132:P132"/>
    <mergeCell ref="Q132:R132"/>
    <mergeCell ref="B133:C133"/>
    <mergeCell ref="E133:F133"/>
    <mergeCell ref="M133:N133"/>
    <mergeCell ref="O133:P133"/>
    <mergeCell ref="Q133:R133"/>
    <mergeCell ref="B136:C136"/>
    <mergeCell ref="E136:F136"/>
    <mergeCell ref="M136:N136"/>
    <mergeCell ref="O136:P136"/>
    <mergeCell ref="Q136:R136"/>
    <mergeCell ref="E137:F137"/>
    <mergeCell ref="B134:C134"/>
    <mergeCell ref="E134:F134"/>
    <mergeCell ref="M134:N134"/>
    <mergeCell ref="O134:P134"/>
    <mergeCell ref="Q134:R134"/>
    <mergeCell ref="B135:C135"/>
    <mergeCell ref="E135:F135"/>
    <mergeCell ref="M135:N135"/>
    <mergeCell ref="O135:P135"/>
    <mergeCell ref="Q135:R135"/>
    <mergeCell ref="B138:C138"/>
    <mergeCell ref="E138:F138"/>
    <mergeCell ref="M138:N138"/>
    <mergeCell ref="O138:P138"/>
    <mergeCell ref="Q138:R138"/>
    <mergeCell ref="B139:C139"/>
    <mergeCell ref="E139:F139"/>
    <mergeCell ref="M139:N139"/>
    <mergeCell ref="O139:P139"/>
    <mergeCell ref="Q139:R139"/>
    <mergeCell ref="E142:F142"/>
    <mergeCell ref="B143:C143"/>
    <mergeCell ref="E143:F143"/>
    <mergeCell ref="M143:N143"/>
    <mergeCell ref="O143:P143"/>
    <mergeCell ref="Q143:R143"/>
    <mergeCell ref="B140:C140"/>
    <mergeCell ref="E140:F140"/>
    <mergeCell ref="M140:N140"/>
    <mergeCell ref="O140:P140"/>
    <mergeCell ref="Q140:R140"/>
    <mergeCell ref="E141:F141"/>
    <mergeCell ref="B144:C144"/>
    <mergeCell ref="E144:F144"/>
    <mergeCell ref="M144:N144"/>
    <mergeCell ref="O144:P144"/>
    <mergeCell ref="Q144:R144"/>
    <mergeCell ref="B145:C145"/>
    <mergeCell ref="E145:F145"/>
    <mergeCell ref="M145:N145"/>
    <mergeCell ref="O145:P145"/>
    <mergeCell ref="Q145:R145"/>
    <mergeCell ref="B146:C146"/>
    <mergeCell ref="E146:F146"/>
    <mergeCell ref="M146:N146"/>
    <mergeCell ref="O146:P146"/>
    <mergeCell ref="Q146:R146"/>
    <mergeCell ref="B147:C147"/>
    <mergeCell ref="E147:F147"/>
    <mergeCell ref="M147:N147"/>
    <mergeCell ref="O147:P147"/>
    <mergeCell ref="Q147:R147"/>
    <mergeCell ref="B148:C148"/>
    <mergeCell ref="E148:F148"/>
    <mergeCell ref="M148:N148"/>
    <mergeCell ref="O148:P148"/>
    <mergeCell ref="Q148:R148"/>
    <mergeCell ref="B149:C149"/>
    <mergeCell ref="E149:F149"/>
    <mergeCell ref="M149:N149"/>
    <mergeCell ref="O149:P149"/>
    <mergeCell ref="Q149:R149"/>
    <mergeCell ref="B150:C150"/>
    <mergeCell ref="E150:F150"/>
    <mergeCell ref="M150:N150"/>
    <mergeCell ref="O150:P150"/>
    <mergeCell ref="Q150:R150"/>
    <mergeCell ref="B151:C151"/>
    <mergeCell ref="E151:F151"/>
    <mergeCell ref="M151:N151"/>
    <mergeCell ref="O151:P151"/>
    <mergeCell ref="Q151:R151"/>
    <mergeCell ref="B152:C152"/>
    <mergeCell ref="E152:F152"/>
    <mergeCell ref="M152:N152"/>
    <mergeCell ref="O152:P152"/>
    <mergeCell ref="Q152:R152"/>
    <mergeCell ref="B153:C153"/>
    <mergeCell ref="E153:F153"/>
    <mergeCell ref="M153:N153"/>
    <mergeCell ref="O153:P153"/>
    <mergeCell ref="Q153:R153"/>
    <mergeCell ref="B154:C154"/>
    <mergeCell ref="E154:F154"/>
    <mergeCell ref="M154:N154"/>
    <mergeCell ref="O154:P154"/>
    <mergeCell ref="Q154:R154"/>
    <mergeCell ref="B155:C155"/>
    <mergeCell ref="E155:F155"/>
    <mergeCell ref="M155:N155"/>
    <mergeCell ref="O155:P155"/>
    <mergeCell ref="Q155:R155"/>
    <mergeCell ref="B156:C156"/>
    <mergeCell ref="E156:F156"/>
    <mergeCell ref="M156:N156"/>
    <mergeCell ref="O156:P156"/>
    <mergeCell ref="Q156:R156"/>
    <mergeCell ref="B157:C157"/>
    <mergeCell ref="E157:F157"/>
    <mergeCell ref="M157:N157"/>
    <mergeCell ref="O157:P157"/>
    <mergeCell ref="Q157:R157"/>
    <mergeCell ref="B158:C158"/>
    <mergeCell ref="E158:F158"/>
    <mergeCell ref="M158:N158"/>
    <mergeCell ref="O158:P158"/>
    <mergeCell ref="Q158:R158"/>
    <mergeCell ref="B159:C159"/>
    <mergeCell ref="E159:F159"/>
    <mergeCell ref="M159:N159"/>
    <mergeCell ref="O159:P159"/>
    <mergeCell ref="Q159:R159"/>
    <mergeCell ref="B160:C160"/>
    <mergeCell ref="E160:F160"/>
    <mergeCell ref="M160:N160"/>
    <mergeCell ref="O160:P160"/>
    <mergeCell ref="Q160:R160"/>
    <mergeCell ref="B161:C161"/>
    <mergeCell ref="E161:F161"/>
    <mergeCell ref="M161:N161"/>
    <mergeCell ref="O161:P161"/>
    <mergeCell ref="Q161:R161"/>
    <mergeCell ref="E164:F164"/>
    <mergeCell ref="B165:C165"/>
    <mergeCell ref="E165:F165"/>
    <mergeCell ref="M165:N165"/>
    <mergeCell ref="O165:P165"/>
    <mergeCell ref="Q165:R165"/>
    <mergeCell ref="B162:C162"/>
    <mergeCell ref="E162:F162"/>
    <mergeCell ref="M162:N162"/>
    <mergeCell ref="O162:P162"/>
    <mergeCell ref="Q162:R162"/>
    <mergeCell ref="B163:C163"/>
    <mergeCell ref="E163:F163"/>
    <mergeCell ref="M163:N163"/>
    <mergeCell ref="O163:P163"/>
    <mergeCell ref="Q163:R163"/>
    <mergeCell ref="B168:C168"/>
    <mergeCell ref="E168:F168"/>
    <mergeCell ref="M168:N168"/>
    <mergeCell ref="O168:P168"/>
    <mergeCell ref="Q168:R168"/>
    <mergeCell ref="E169:F169"/>
    <mergeCell ref="B166:C166"/>
    <mergeCell ref="E166:F166"/>
    <mergeCell ref="M166:N166"/>
    <mergeCell ref="O166:P166"/>
    <mergeCell ref="Q166:R166"/>
    <mergeCell ref="B167:C167"/>
    <mergeCell ref="E167:F167"/>
    <mergeCell ref="M167:N167"/>
    <mergeCell ref="O167:P167"/>
    <mergeCell ref="Q167:R167"/>
    <mergeCell ref="B170:C170"/>
    <mergeCell ref="E170:F170"/>
    <mergeCell ref="M170:N170"/>
    <mergeCell ref="O170:P170"/>
    <mergeCell ref="Q170:R170"/>
    <mergeCell ref="B171:C171"/>
    <mergeCell ref="E171:F171"/>
    <mergeCell ref="M171:N171"/>
    <mergeCell ref="O171:P171"/>
    <mergeCell ref="Q171:R171"/>
    <mergeCell ref="B172:C172"/>
    <mergeCell ref="E172:F172"/>
    <mergeCell ref="M172:N172"/>
    <mergeCell ref="O172:P172"/>
    <mergeCell ref="Q172:R172"/>
    <mergeCell ref="B173:C173"/>
    <mergeCell ref="E173:F173"/>
    <mergeCell ref="M173:N173"/>
    <mergeCell ref="O173:P173"/>
    <mergeCell ref="Q173:R173"/>
    <mergeCell ref="E176:F176"/>
    <mergeCell ref="B177:C177"/>
    <mergeCell ref="E177:F177"/>
    <mergeCell ref="M177:N177"/>
    <mergeCell ref="O177:P177"/>
    <mergeCell ref="Q177:R177"/>
    <mergeCell ref="B174:C174"/>
    <mergeCell ref="E174:F174"/>
    <mergeCell ref="M174:N174"/>
    <mergeCell ref="O174:P174"/>
    <mergeCell ref="Q174:R174"/>
    <mergeCell ref="B175:C175"/>
    <mergeCell ref="E175:F175"/>
    <mergeCell ref="M175:N175"/>
    <mergeCell ref="O175:P175"/>
    <mergeCell ref="Q175:R175"/>
    <mergeCell ref="B178:C178"/>
    <mergeCell ref="E178:F178"/>
    <mergeCell ref="M178:N178"/>
    <mergeCell ref="O178:P178"/>
    <mergeCell ref="Q178:R178"/>
    <mergeCell ref="B179:C179"/>
    <mergeCell ref="E179:F179"/>
    <mergeCell ref="M179:N179"/>
    <mergeCell ref="O179:P179"/>
    <mergeCell ref="Q179:R179"/>
    <mergeCell ref="B180:C180"/>
    <mergeCell ref="E180:F180"/>
    <mergeCell ref="M180:N180"/>
    <mergeCell ref="O180:P180"/>
    <mergeCell ref="Q180:R180"/>
    <mergeCell ref="B181:C181"/>
    <mergeCell ref="E181:F181"/>
    <mergeCell ref="M181:N181"/>
    <mergeCell ref="O181:P181"/>
    <mergeCell ref="Q181:R181"/>
    <mergeCell ref="B182:C182"/>
    <mergeCell ref="E182:F182"/>
    <mergeCell ref="M182:N182"/>
    <mergeCell ref="O182:P182"/>
    <mergeCell ref="Q182:R182"/>
    <mergeCell ref="B183:C183"/>
    <mergeCell ref="E183:F183"/>
    <mergeCell ref="M183:N183"/>
    <mergeCell ref="O183:P183"/>
    <mergeCell ref="Q183:R183"/>
    <mergeCell ref="E186:F186"/>
    <mergeCell ref="B187:C187"/>
    <mergeCell ref="E187:F187"/>
    <mergeCell ref="M187:N187"/>
    <mergeCell ref="O187:P187"/>
    <mergeCell ref="Q187:R187"/>
    <mergeCell ref="B184:C184"/>
    <mergeCell ref="E184:F184"/>
    <mergeCell ref="M184:N184"/>
    <mergeCell ref="O184:P184"/>
    <mergeCell ref="Q184:R184"/>
    <mergeCell ref="E185:F185"/>
    <mergeCell ref="B194:E194"/>
    <mergeCell ref="E190:F190"/>
    <mergeCell ref="E191:F191"/>
    <mergeCell ref="C193:F193"/>
    <mergeCell ref="M193:N193"/>
    <mergeCell ref="O193:P193"/>
    <mergeCell ref="Q193:R193"/>
    <mergeCell ref="E188:F188"/>
    <mergeCell ref="B189:C189"/>
    <mergeCell ref="E189:F189"/>
    <mergeCell ref="M189:N189"/>
    <mergeCell ref="O189:P189"/>
    <mergeCell ref="Q189:R189"/>
  </mergeCells>
  <pageMargins left="0.25" right="0.25" top="0.25" bottom="0.25" header="0" footer="0"/>
  <pageSetup scale="42" fitToWidth="0" fitToHeight="0" orientation="portrait" horizontalDpi="0"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C6ECD-91C4-4537-9A5F-A83A1785EC07}">
  <dimension ref="A1:N21"/>
  <sheetViews>
    <sheetView tabSelected="1" zoomScale="115" zoomScaleNormal="115" workbookViewId="0">
      <selection activeCell="K11" sqref="K11"/>
    </sheetView>
  </sheetViews>
  <sheetFormatPr baseColWidth="10" defaultRowHeight="12.75"/>
  <cols>
    <col min="1" max="1" width="19.5" style="6" customWidth="1"/>
    <col min="2" max="2" width="27.6640625" style="6" customWidth="1"/>
    <col min="3" max="3" width="14.1640625" style="6" customWidth="1"/>
    <col min="4" max="4" width="12" style="6"/>
    <col min="5" max="5" width="13.83203125" style="6" customWidth="1"/>
    <col min="6" max="6" width="18.1640625" style="6" customWidth="1"/>
    <col min="7" max="7" width="18.6640625" style="6" customWidth="1"/>
    <col min="8" max="12" width="12" style="6"/>
    <col min="13" max="13" width="16.83203125" style="6" customWidth="1"/>
    <col min="14" max="16384" width="12" style="6"/>
  </cols>
  <sheetData>
    <row r="1" spans="1:14" ht="102" customHeight="1">
      <c r="A1" s="350"/>
      <c r="B1" s="350"/>
      <c r="C1" s="350"/>
      <c r="D1" s="350"/>
      <c r="E1" s="350"/>
      <c r="F1" s="350"/>
      <c r="G1" s="350"/>
    </row>
    <row r="2" spans="1:14" ht="17.25" customHeight="1">
      <c r="A2" s="352" t="s">
        <v>35</v>
      </c>
      <c r="B2" s="352"/>
      <c r="C2" s="352"/>
      <c r="D2" s="352"/>
      <c r="E2" s="352"/>
      <c r="F2" s="352"/>
      <c r="G2" s="352"/>
    </row>
    <row r="3" spans="1:14" ht="30" customHeight="1">
      <c r="A3" s="353" t="s">
        <v>36</v>
      </c>
      <c r="B3" s="353"/>
      <c r="C3" s="353"/>
      <c r="D3" s="353"/>
      <c r="E3" s="353"/>
      <c r="F3" s="353"/>
      <c r="G3" s="353"/>
    </row>
    <row r="4" spans="1:14" ht="51.75" customHeight="1">
      <c r="A4" s="354" t="s">
        <v>1066</v>
      </c>
      <c r="B4" s="354"/>
      <c r="C4" s="354"/>
      <c r="D4" s="354"/>
      <c r="E4" s="354"/>
      <c r="F4" s="354"/>
      <c r="G4" s="354"/>
    </row>
    <row r="5" spans="1:14" ht="21" customHeight="1">
      <c r="A5" s="353" t="s">
        <v>599</v>
      </c>
      <c r="B5" s="353"/>
      <c r="C5" s="353"/>
      <c r="D5" s="353"/>
      <c r="E5" s="353"/>
      <c r="F5" s="353"/>
      <c r="G5" s="353"/>
    </row>
    <row r="6" spans="1:14" ht="80.25" customHeight="1">
      <c r="A6" s="351" t="s">
        <v>1058</v>
      </c>
      <c r="B6" s="351"/>
      <c r="C6" s="351"/>
      <c r="D6" s="351"/>
      <c r="E6" s="351"/>
      <c r="F6" s="351"/>
      <c r="G6" s="351"/>
    </row>
    <row r="7" spans="1:14" ht="30" customHeight="1">
      <c r="A7" s="355" t="s">
        <v>515</v>
      </c>
      <c r="B7" s="355"/>
      <c r="C7" s="355"/>
      <c r="D7" s="355"/>
      <c r="E7" s="355"/>
      <c r="F7" s="355"/>
      <c r="G7" s="355"/>
    </row>
    <row r="8" spans="1:14" ht="15.75" thickBot="1">
      <c r="A8" s="356" t="s">
        <v>1052</v>
      </c>
      <c r="B8" s="356"/>
      <c r="C8" s="356"/>
      <c r="D8" s="356"/>
      <c r="E8" s="356"/>
      <c r="F8" s="356"/>
      <c r="G8" s="356"/>
    </row>
    <row r="9" spans="1:14" ht="46.5" customHeight="1" thickBot="1">
      <c r="A9" s="313" t="s">
        <v>111</v>
      </c>
      <c r="B9" s="313" t="s">
        <v>516</v>
      </c>
      <c r="C9" s="313" t="s">
        <v>38</v>
      </c>
      <c r="D9" s="313" t="s">
        <v>39</v>
      </c>
      <c r="E9" s="313" t="s">
        <v>1050</v>
      </c>
      <c r="F9" s="313" t="s">
        <v>103</v>
      </c>
      <c r="G9" s="314" t="s">
        <v>517</v>
      </c>
    </row>
    <row r="10" spans="1:14" ht="24.75" thickBot="1">
      <c r="A10" s="357" t="s">
        <v>40</v>
      </c>
      <c r="B10" s="315" t="s">
        <v>185</v>
      </c>
      <c r="C10" s="316">
        <v>1</v>
      </c>
      <c r="D10" s="316">
        <v>4</v>
      </c>
      <c r="E10" s="316">
        <v>0</v>
      </c>
      <c r="F10" s="315">
        <f>SUM(C10:E10)</f>
        <v>5</v>
      </c>
      <c r="G10" s="317">
        <f>16+36</f>
        <v>52</v>
      </c>
      <c r="K10" s="43" t="s">
        <v>47</v>
      </c>
      <c r="L10" s="43" t="s">
        <v>46</v>
      </c>
      <c r="M10" s="43" t="s">
        <v>107</v>
      </c>
      <c r="N10" s="43" t="s">
        <v>106</v>
      </c>
    </row>
    <row r="11" spans="1:14" ht="13.5" thickBot="1">
      <c r="A11" s="358"/>
      <c r="B11" s="318" t="s">
        <v>47</v>
      </c>
      <c r="C11" s="316">
        <v>30</v>
      </c>
      <c r="D11" s="316">
        <v>33</v>
      </c>
      <c r="E11" s="316">
        <v>3</v>
      </c>
      <c r="F11" s="315">
        <f t="shared" ref="F11:F19" si="0">SUM(C11:E11)</f>
        <v>66</v>
      </c>
      <c r="G11" s="317">
        <f>836+1908+58</f>
        <v>2802</v>
      </c>
      <c r="K11" s="42">
        <f>F11+F16</f>
        <v>111</v>
      </c>
      <c r="L11" s="42">
        <f>F12+F17</f>
        <v>39</v>
      </c>
      <c r="M11" s="42">
        <f>F13+F18+F14+F19</f>
        <v>2</v>
      </c>
      <c r="N11" s="42">
        <f>F10+F15</f>
        <v>5</v>
      </c>
    </row>
    <row r="12" spans="1:14" ht="13.5" thickBot="1">
      <c r="A12" s="358"/>
      <c r="B12" s="318" t="s">
        <v>46</v>
      </c>
      <c r="C12" s="316">
        <v>21</v>
      </c>
      <c r="D12" s="316">
        <v>4</v>
      </c>
      <c r="E12" s="316">
        <v>0</v>
      </c>
      <c r="F12" s="315">
        <f t="shared" si="0"/>
        <v>25</v>
      </c>
      <c r="G12" s="317">
        <f>1392+134</f>
        <v>1526</v>
      </c>
      <c r="K12" s="39">
        <f>K11/F20</f>
        <v>0.70700636942675155</v>
      </c>
      <c r="L12" s="39">
        <f>L11/F20</f>
        <v>0.24840764331210191</v>
      </c>
      <c r="M12" s="40">
        <f>(M11)/F20</f>
        <v>1.2738853503184714E-2</v>
      </c>
      <c r="N12" s="39">
        <f>N11/F20</f>
        <v>3.1847133757961783E-2</v>
      </c>
    </row>
    <row r="13" spans="1:14" ht="13.5" thickBot="1">
      <c r="A13" s="358"/>
      <c r="B13" s="318" t="s">
        <v>48</v>
      </c>
      <c r="C13" s="316">
        <v>1</v>
      </c>
      <c r="D13" s="316">
        <v>1</v>
      </c>
      <c r="E13" s="316">
        <v>0</v>
      </c>
      <c r="F13" s="315">
        <f t="shared" si="0"/>
        <v>2</v>
      </c>
      <c r="G13" s="317">
        <f>20+120</f>
        <v>140</v>
      </c>
      <c r="K13" s="42"/>
      <c r="L13" s="42"/>
      <c r="M13" s="41"/>
      <c r="N13" s="41"/>
    </row>
    <row r="14" spans="1:14" ht="17.25" customHeight="1" thickBot="1">
      <c r="A14" s="359"/>
      <c r="B14" s="318" t="s">
        <v>85</v>
      </c>
      <c r="C14" s="316">
        <v>0</v>
      </c>
      <c r="D14" s="316">
        <v>0</v>
      </c>
      <c r="E14" s="316">
        <v>0</v>
      </c>
      <c r="F14" s="315">
        <f t="shared" si="0"/>
        <v>0</v>
      </c>
      <c r="G14" s="317">
        <v>0</v>
      </c>
      <c r="K14" s="43" t="s">
        <v>38</v>
      </c>
      <c r="L14" s="43" t="s">
        <v>39</v>
      </c>
      <c r="M14" s="337" t="s">
        <v>1050</v>
      </c>
      <c r="N14" s="41"/>
    </row>
    <row r="15" spans="1:14" ht="24.75" thickBot="1">
      <c r="A15" s="357" t="s">
        <v>41</v>
      </c>
      <c r="B15" s="315" t="s">
        <v>185</v>
      </c>
      <c r="C15" s="316">
        <v>0</v>
      </c>
      <c r="D15" s="316">
        <v>0</v>
      </c>
      <c r="E15" s="316">
        <v>0</v>
      </c>
      <c r="F15" s="315">
        <f t="shared" si="0"/>
        <v>0</v>
      </c>
      <c r="G15" s="317">
        <v>0</v>
      </c>
      <c r="K15" s="42">
        <f>C20</f>
        <v>75</v>
      </c>
      <c r="L15" s="42">
        <f>D20</f>
        <v>76</v>
      </c>
      <c r="M15" s="41">
        <f>E20</f>
        <v>6</v>
      </c>
      <c r="N15" s="41"/>
    </row>
    <row r="16" spans="1:14" ht="13.5" thickBot="1">
      <c r="A16" s="358"/>
      <c r="B16" s="318" t="s">
        <v>47</v>
      </c>
      <c r="C16" s="316">
        <v>16</v>
      </c>
      <c r="D16" s="316">
        <v>26</v>
      </c>
      <c r="E16" s="316">
        <v>3</v>
      </c>
      <c r="F16" s="315">
        <f t="shared" si="0"/>
        <v>45</v>
      </c>
      <c r="G16" s="317">
        <f>281+708+88</f>
        <v>1077</v>
      </c>
      <c r="K16" s="39">
        <f>K15/F20</f>
        <v>0.47770700636942676</v>
      </c>
      <c r="L16" s="39">
        <f>L15/F20</f>
        <v>0.48407643312101911</v>
      </c>
      <c r="M16" s="39">
        <f>M15/F20</f>
        <v>3.8216560509554139E-2</v>
      </c>
      <c r="N16" s="41"/>
    </row>
    <row r="17" spans="1:14" ht="15.75" thickBot="1">
      <c r="A17" s="358"/>
      <c r="B17" s="318" t="s">
        <v>46</v>
      </c>
      <c r="C17" s="316">
        <v>6</v>
      </c>
      <c r="D17" s="316">
        <v>8</v>
      </c>
      <c r="E17" s="316">
        <v>0</v>
      </c>
      <c r="F17" s="315">
        <f t="shared" si="0"/>
        <v>14</v>
      </c>
      <c r="G17" s="317">
        <f>252+166</f>
        <v>418</v>
      </c>
      <c r="K17" s="43" t="s">
        <v>40</v>
      </c>
      <c r="L17" s="43" t="s">
        <v>41</v>
      </c>
      <c r="M17" s="1"/>
      <c r="N17" s="1"/>
    </row>
    <row r="18" spans="1:14" ht="13.5" thickBot="1">
      <c r="A18" s="358"/>
      <c r="B18" s="318" t="s">
        <v>48</v>
      </c>
      <c r="C18" s="316">
        <v>0</v>
      </c>
      <c r="D18" s="316">
        <v>0</v>
      </c>
      <c r="E18" s="316">
        <v>0</v>
      </c>
      <c r="F18" s="315">
        <f t="shared" si="0"/>
        <v>0</v>
      </c>
      <c r="G18" s="317">
        <v>0</v>
      </c>
      <c r="K18">
        <f>SUM(F10:F14)</f>
        <v>98</v>
      </c>
      <c r="L18">
        <f>SUM(F15:F19)</f>
        <v>59</v>
      </c>
      <c r="M18"/>
      <c r="N18"/>
    </row>
    <row r="19" spans="1:14" ht="15.75" thickBot="1">
      <c r="A19" s="359"/>
      <c r="B19" s="318" t="s">
        <v>85</v>
      </c>
      <c r="C19" s="316">
        <v>0</v>
      </c>
      <c r="D19" s="316">
        <v>0</v>
      </c>
      <c r="E19" s="316">
        <v>0</v>
      </c>
      <c r="F19" s="315">
        <f t="shared" si="0"/>
        <v>0</v>
      </c>
      <c r="G19" s="317">
        <v>0</v>
      </c>
      <c r="K19" s="145">
        <f>K18/F20</f>
        <v>0.62420382165605093</v>
      </c>
      <c r="L19" s="145">
        <f>L18/F20</f>
        <v>0.37579617834394907</v>
      </c>
      <c r="M19"/>
      <c r="N19"/>
    </row>
    <row r="20" spans="1:14" ht="13.5" thickBot="1">
      <c r="A20" s="360" t="s">
        <v>32</v>
      </c>
      <c r="B20" s="361"/>
      <c r="C20" s="319">
        <f>SUM(C10:C19)</f>
        <v>75</v>
      </c>
      <c r="D20" s="319">
        <f>SUM(D10:D19)</f>
        <v>76</v>
      </c>
      <c r="E20" s="319">
        <f>SUM(E10:E19)</f>
        <v>6</v>
      </c>
      <c r="F20" s="319">
        <f>SUM(F10:F19)</f>
        <v>157</v>
      </c>
      <c r="G20" s="312">
        <f>SUM(G10:G19)</f>
        <v>6015</v>
      </c>
    </row>
    <row r="21" spans="1:14">
      <c r="A21" s="349" t="s">
        <v>518</v>
      </c>
      <c r="B21" s="349"/>
      <c r="C21" s="349"/>
      <c r="D21" s="349"/>
      <c r="E21" s="349"/>
      <c r="F21" s="349"/>
      <c r="G21" s="320"/>
    </row>
  </sheetData>
  <mergeCells count="12">
    <mergeCell ref="A21:F21"/>
    <mergeCell ref="A1:G1"/>
    <mergeCell ref="A6:G6"/>
    <mergeCell ref="A2:G2"/>
    <mergeCell ref="A3:G3"/>
    <mergeCell ref="A4:G4"/>
    <mergeCell ref="A5:G5"/>
    <mergeCell ref="A7:G7"/>
    <mergeCell ref="A8:G8"/>
    <mergeCell ref="A10:A14"/>
    <mergeCell ref="A15:A19"/>
    <mergeCell ref="A20:B20"/>
  </mergeCells>
  <pageMargins left="0.7" right="0.7" top="0.75" bottom="0.75" header="0.3" footer="0.3"/>
  <pageSetup scale="81"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17</vt:i4>
      </vt:variant>
    </vt:vector>
  </HeadingPairs>
  <TitlesOfParts>
    <vt:vector size="32" baseType="lpstr">
      <vt:lpstr>Programación Académica</vt:lpstr>
      <vt:lpstr>Solicitudes Admitidas</vt:lpstr>
      <vt:lpstr>Solicitud x Acción Capacitación</vt:lpstr>
      <vt:lpstr>Reposiciones por Modalidad</vt:lpstr>
      <vt:lpstr>Reposiciones Admitidas</vt:lpstr>
      <vt:lpstr>Acciones y Partici. Resumen</vt:lpstr>
      <vt:lpstr>Participante Iniciados</vt:lpstr>
      <vt:lpstr>Concluidos x AcciónCapacitación</vt:lpstr>
      <vt:lpstr>Acciones Capacita q. Culminaron</vt:lpstr>
      <vt:lpstr>Participantes que Culminaron</vt:lpstr>
      <vt:lpstr>Egresados x Acción de Capacita</vt:lpstr>
      <vt:lpstr>Egreso</vt:lpstr>
      <vt:lpstr>Usuarios Centro Documentación</vt:lpstr>
      <vt:lpstr>Postulantes Beca Capacitación</vt:lpstr>
      <vt:lpstr>Becados en Capacitación</vt:lpstr>
      <vt:lpstr>'Acciones Capacita q. Culminaron'!Área_de_impresión</vt:lpstr>
      <vt:lpstr>'Acciones y Partici. Resumen'!Área_de_impresión</vt:lpstr>
      <vt:lpstr>'Becados en Capacitación'!Área_de_impresión</vt:lpstr>
      <vt:lpstr>'Concluidos x AcciónCapacitación'!Área_de_impresión</vt:lpstr>
      <vt:lpstr>'Egresados x Acción de Capacita'!Área_de_impresión</vt:lpstr>
      <vt:lpstr>Egreso!Área_de_impresión</vt:lpstr>
      <vt:lpstr>'Participante Iniciados'!Área_de_impresión</vt:lpstr>
      <vt:lpstr>'Participantes que Culminaron'!Área_de_impresión</vt:lpstr>
      <vt:lpstr>'Postulantes Beca Capacitación'!Área_de_impresión</vt:lpstr>
      <vt:lpstr>'Programación Académica'!Área_de_impresión</vt:lpstr>
      <vt:lpstr>'Solicitud x Acción Capacitación'!Área_de_impresión</vt:lpstr>
      <vt:lpstr>'Usuarios Centro Documentación'!Área_de_impresión</vt:lpstr>
      <vt:lpstr>'Acciones y Partici. Resumen'!P</vt:lpstr>
      <vt:lpstr>'Usuarios Centro Documentación'!P</vt:lpstr>
      <vt:lpstr>'Becados en Capacitación'!Print_Area</vt:lpstr>
      <vt:lpstr>'Postulantes Beca Capacitación'!Print_Area</vt:lpstr>
      <vt:lpstr>'Postulantes Beca Capacitación'!Títulos_a_imprimir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Dawil Cristopher Garcia Guzman</dc:creator>
  <cp:lastModifiedBy>Henry Jose Taveras Fermin</cp:lastModifiedBy>
  <cp:lastPrinted>2026-04-09T18:00:02Z</cp:lastPrinted>
  <dcterms:created xsi:type="dcterms:W3CDTF">2023-04-19T13:51:08Z</dcterms:created>
  <dcterms:modified xsi:type="dcterms:W3CDTF">2026-07-09T15:22:34Z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2026-04-08T20:05:03Z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3828401b-e68a-4870-b8f3-e5176a09899f</vt:lpwstr>
  </property>
  <property fmtid="{D5CDD505-2E9C-101B-9397-08002B2CF9AE}" pid="7" name="MSIP_Label_defa4170-0d19-0005-0004-bc88714345d2_ActionId">
    <vt:lpwstr>530dbe1e-408e-46d0-ac07-67f52b6012fe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