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_xlnm.Print_Area" localSheetId="0">'PP'!$B$2:$AE$97</definedName>
    <definedName name="_xlnm.Print_Titles" localSheetId="0">'PP'!$5:$13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<sst xmlns="http://schemas.openxmlformats.org/spreadsheetml/2006/main" count="117" uniqueCount="98">
  <si>
    <t>MINISTERIO DE HACIENDA</t>
  </si>
  <si>
    <t>DIRECCION GENERAL DE POLITICA Y LEGISLACION TRIBUTARIA</t>
  </si>
  <si>
    <t>DEPARTAMENTO DE ESTUDIOS Y POLITICA TRIBUTARIA</t>
  </si>
  <si>
    <t>CUADRO No.1</t>
  </si>
  <si>
    <t>INGRESOS FISCALES COMPARADOS, SEGÚN PRINCIPALES PARTIDAS</t>
  </si>
  <si>
    <t>2001-2000</t>
  </si>
  <si>
    <t>PARTIDAS</t>
  </si>
  <si>
    <t>2001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</si>
  <si>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</si>
  <si>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</si>
  <si>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</si>
  <si>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</si>
  <si>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</si>
  <si>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</si>
  <si>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</si>
  <si>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</si>
  <si>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</si>
  <si>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</si>
  <si>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</si>
  <si>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</si>
  <si>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</si>
  <si>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</si>
  <si>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</si>
  <si>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I-  INGRESOS CORRIENTES</t>
  </si>
  <si>
    <t>II-  INGRESOS TRIBUTARIOS</t>
  </si>
  <si>
    <t>- Operaciones Inmobiliarias</t>
  </si>
  <si>
    <t>- Actos Traslativos</t>
  </si>
  <si>
    <t xml:space="preserve">- Impuestos a las Viviendas Suntuarias </t>
  </si>
  <si>
    <t>- Otros</t>
  </si>
  <si>
    <t>Impuesto a las Transf. de Bienes Industrializados y Servicios</t>
  </si>
  <si>
    <t>- ITBIS Interno</t>
  </si>
  <si>
    <t xml:space="preserve"> - ITBIS Externo</t>
  </si>
  <si>
    <t xml:space="preserve">Impuestos sobre Mercancías </t>
  </si>
  <si>
    <t>- Bebidas Alcohólicas</t>
  </si>
  <si>
    <t>- Tabaco Manufacturado</t>
  </si>
  <si>
    <t>- Impuestos Sobre Hidrocarburos</t>
  </si>
  <si>
    <t>Impuestos Sobre los Servicios</t>
  </si>
  <si>
    <t>Impuestos Sobre el Uso de Bienes y Licencias</t>
  </si>
  <si>
    <t>- Derecho de Circulación Vehículos de Motor</t>
  </si>
  <si>
    <t>- Impuesto Sobre Tramitación de Documentos</t>
  </si>
  <si>
    <t>- Licencias para Portar Armas de Fuego</t>
  </si>
  <si>
    <t>- Licencias para Operar Bancas de Apuestas</t>
  </si>
  <si>
    <t>- Licencias sobre Maguina Tragamonedas</t>
  </si>
  <si>
    <t>Sobre las Importaciones</t>
  </si>
  <si>
    <t>- Arancel</t>
  </si>
  <si>
    <t>Sobre las Exportaciones</t>
  </si>
  <si>
    <t>Otros Impuestos al Comercio Exterior</t>
  </si>
  <si>
    <t>- Comisión Cambiaria</t>
  </si>
  <si>
    <t>- Impuesto a la Salida de Pasajeros al Exterior por Aeropuertos y Puertos</t>
  </si>
  <si>
    <t>- Derechos Consulares</t>
  </si>
  <si>
    <t>III-  INGRESOS NO TRIBUTARIOS</t>
  </si>
  <si>
    <t>1) Transferencias Corrientes</t>
  </si>
  <si>
    <t>- Zona Franca</t>
  </si>
  <si>
    <t>- Loteria Nacional</t>
  </si>
  <si>
    <t>2) Otros Ingresos</t>
  </si>
  <si>
    <t>- Ventas de Mercancías del Sector Público</t>
  </si>
  <si>
    <t>- PROMESE</t>
  </si>
  <si>
    <t>- Otras Ventas</t>
  </si>
  <si>
    <t>- Ventas de Servicios del Sector Público</t>
  </si>
  <si>
    <t>- Derechos Aeroportuarios</t>
  </si>
  <si>
    <t>- Tarjetas de Turismo</t>
  </si>
  <si>
    <t>- Peaje</t>
  </si>
  <si>
    <t>- Tasas por Expedición y Renovación de Pasaportes</t>
  </si>
  <si>
    <t>- Otras Ventas de Administración General</t>
  </si>
  <si>
    <t>- Rentas de Propiedad</t>
  </si>
  <si>
    <t>- Dividendos por Inversiones Empresariales</t>
  </si>
  <si>
    <t>- Dividendos de la Refinería</t>
  </si>
  <si>
    <t xml:space="preserve">- Dividendos del Banco de Reservas </t>
  </si>
  <si>
    <t>- Intereses</t>
  </si>
  <si>
    <t>- Conseciones</t>
  </si>
  <si>
    <t>- Conseción para Explotar Falconbrigde</t>
  </si>
  <si>
    <t>- Ingresos Diversos</t>
  </si>
  <si>
    <t>- Ventas de Activos No Financieros</t>
  </si>
  <si>
    <t>- Transferencias de Capital</t>
  </si>
  <si>
    <t>TOTAL</t>
  </si>
  <si>
    <t>DONACIONES</t>
  </si>
  <si>
    <t>FUENTES FINANCIERAS</t>
  </si>
  <si>
    <t>-  Activos Financieros</t>
  </si>
  <si>
    <t>-  Pasivos Financieros</t>
  </si>
  <si>
    <t>- Obtención de Préstamos Internos</t>
  </si>
  <si>
    <t>- Obtención de Préstamos Externos</t>
  </si>
  <si>
    <t>- Colocación de Títulos y Valores</t>
  </si>
  <si>
    <t>- Internos</t>
  </si>
  <si>
    <t>- Externos</t>
  </si>
  <si>
    <t xml:space="preserve">(1) Cifras sujetas a rectificación. </t>
  </si>
  <si>
    <t xml:space="preserve">      Incluye los dolares convertidos a la tasa oficial.</t>
  </si>
  <si>
    <t>(2) Difiere de los Estados Financieros de  la Tesorería Nacional, debido a que este Departamento incluye para ambos años los Préstamos y las Donaciones, según cifras suministradas por el Banco Central;</t>
  </si>
  <si>
    <t xml:space="preserve">     además, para ambos años se rectifico el Peaje con el de la SEOPC y se incluyó la Comisión Cambiaria.</t>
  </si>
  <si>
    <t>FUENTES: Tesorería Nacional, Estados Financieros, Banco Central y SEOPC.</t>
  </si>
  <si>
    <r>
      <t xml:space="preserve">(En millones RD$) </t>
    </r>
    <r>
      <rPr>
        <i/>
        <vertAlign val="superscript"/>
        <sz val="11"/>
        <color indexed="8"/>
        <rFont val="Arial"/>
        <family val="2"/>
      </rPr>
      <t>(1)</t>
    </r>
  </si>
  <si>
    <r>
      <t>1)</t>
    </r>
    <r>
      <rPr>
        <b/>
        <u val="single"/>
        <sz val="11"/>
        <color indexed="8"/>
        <rFont val="Arial"/>
        <family val="2"/>
      </rPr>
      <t xml:space="preserve"> Impuestos Sobre Ingresos</t>
    </r>
  </si>
  <si>
    <r>
      <t xml:space="preserve">2) </t>
    </r>
    <r>
      <rPr>
        <b/>
        <u val="single"/>
        <sz val="11"/>
        <color indexed="8"/>
        <rFont val="Arial"/>
        <family val="2"/>
      </rPr>
      <t xml:space="preserve">Impuestos Sobre la Propiedad </t>
    </r>
  </si>
  <si>
    <r>
      <t>3)</t>
    </r>
    <r>
      <rPr>
        <b/>
        <u val="single"/>
        <sz val="11"/>
        <color indexed="8"/>
        <rFont val="Arial"/>
        <family val="2"/>
      </rPr>
      <t xml:space="preserve"> Impuestos Internos Sobre Mercancías y Servicios</t>
    </r>
  </si>
  <si>
    <r>
      <t xml:space="preserve">4) </t>
    </r>
    <r>
      <rPr>
        <b/>
        <u val="single"/>
        <sz val="11"/>
        <color indexed="8"/>
        <rFont val="Arial"/>
        <family val="2"/>
      </rPr>
      <t>Impuestos Sobre el Comercio Exterior</t>
    </r>
  </si>
  <si>
    <r>
      <t xml:space="preserve">5) </t>
    </r>
    <r>
      <rPr>
        <b/>
        <u val="single"/>
        <sz val="11"/>
        <color indexed="8"/>
        <rFont val="Arial"/>
        <family val="2"/>
      </rPr>
      <t xml:space="preserve">Otros Impuestos </t>
    </r>
  </si>
  <si>
    <r>
      <t xml:space="preserve">6) </t>
    </r>
    <r>
      <rPr>
        <b/>
        <u val="single"/>
        <sz val="11"/>
        <color indexed="8"/>
        <rFont val="Arial"/>
        <family val="2"/>
      </rPr>
      <t>Contribución a la Seguridad Social</t>
    </r>
  </si>
  <si>
    <r>
      <t xml:space="preserve">IV. </t>
    </r>
    <r>
      <rPr>
        <b/>
        <u val="single"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INGRESOS DE CAPITAL</t>
    </r>
  </si>
  <si>
    <r>
      <t xml:space="preserve">TOTAL </t>
    </r>
    <r>
      <rPr>
        <b/>
        <vertAlign val="superscript"/>
        <sz val="11"/>
        <color indexed="8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</si>
</sst>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0.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/>
    </xf>
    <xf numFmtId="49" fontId="11" fillId="0" borderId="2" xfId="15" applyNumberFormat="1" applyFont="1" applyBorder="1" applyAlignment="1">
      <alignment horizontal="center" vertical="center"/>
    </xf>
    <xf numFmtId="49" fontId="11" fillId="0" borderId="3" xfId="15" applyNumberFormat="1" applyFont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164" fontId="10" fillId="0" borderId="9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left" indent="1"/>
      <protection/>
    </xf>
    <xf numFmtId="164" fontId="12" fillId="0" borderId="9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2" fillId="0" borderId="11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left" indent="2"/>
      <protection/>
    </xf>
    <xf numFmtId="164" fontId="13" fillId="0" borderId="9" xfId="0" applyNumberFormat="1" applyFont="1" applyFill="1" applyBorder="1" applyAlignment="1" applyProtection="1">
      <alignment/>
      <protection/>
    </xf>
    <xf numFmtId="164" fontId="13" fillId="0" borderId="10" xfId="0" applyNumberFormat="1" applyFont="1" applyFill="1" applyBorder="1" applyAlignment="1" applyProtection="1">
      <alignment/>
      <protection/>
    </xf>
    <xf numFmtId="164" fontId="13" fillId="0" borderId="10" xfId="0" applyNumberFormat="1" applyFont="1" applyFill="1" applyBorder="1" applyAlignment="1">
      <alignment/>
    </xf>
    <xf numFmtId="164" fontId="13" fillId="0" borderId="0" xfId="0" applyNumberFormat="1" applyFont="1" applyFill="1" applyBorder="1" applyAlignment="1" applyProtection="1">
      <alignment/>
      <protection/>
    </xf>
    <xf numFmtId="164" fontId="13" fillId="0" borderId="9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 applyProtection="1">
      <alignment horizontal="left" indent="2"/>
      <protection/>
    </xf>
    <xf numFmtId="164" fontId="14" fillId="0" borderId="9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left" indent="3"/>
      <protection/>
    </xf>
    <xf numFmtId="164" fontId="13" fillId="0" borderId="11" xfId="0" applyNumberFormat="1" applyFont="1" applyFill="1" applyBorder="1" applyAlignment="1" applyProtection="1">
      <alignment/>
      <protection/>
    </xf>
    <xf numFmtId="164" fontId="14" fillId="0" borderId="11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left" indent="3"/>
      <protection/>
    </xf>
    <xf numFmtId="164" fontId="14" fillId="0" borderId="9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164" fontId="10" fillId="0" borderId="9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indent="2"/>
      <protection/>
    </xf>
    <xf numFmtId="49" fontId="10" fillId="0" borderId="11" xfId="0" applyNumberFormat="1" applyFont="1" applyFill="1" applyBorder="1" applyAlignment="1" applyProtection="1">
      <alignment horizontal="left" indent="2"/>
      <protection/>
    </xf>
    <xf numFmtId="49" fontId="10" fillId="0" borderId="0" xfId="0" applyNumberFormat="1" applyFont="1" applyFill="1" applyBorder="1" applyAlignment="1" applyProtection="1">
      <alignment horizontal="left" indent="3"/>
      <protection/>
    </xf>
    <xf numFmtId="49" fontId="13" fillId="0" borderId="0" xfId="0" applyNumberFormat="1" applyFont="1" applyFill="1" applyBorder="1" applyAlignment="1" applyProtection="1">
      <alignment horizontal="left" indent="4"/>
      <protection/>
    </xf>
    <xf numFmtId="49" fontId="10" fillId="0" borderId="0" xfId="0" applyNumberFormat="1" applyFont="1" applyFill="1" applyBorder="1" applyAlignment="1" applyProtection="1">
      <alignment horizontal="left" indent="2"/>
      <protection/>
    </xf>
    <xf numFmtId="49" fontId="13" fillId="0" borderId="0" xfId="0" applyNumberFormat="1" applyFont="1" applyFill="1" applyBorder="1" applyAlignment="1" applyProtection="1">
      <alignment horizontal="left" indent="1"/>
      <protection/>
    </xf>
    <xf numFmtId="164" fontId="10" fillId="0" borderId="8" xfId="0" applyNumberFormat="1" applyFont="1" applyFill="1" applyBorder="1" applyAlignment="1" applyProtection="1">
      <alignment/>
      <protection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164" fontId="10" fillId="0" borderId="2" xfId="0" applyNumberFormat="1" applyFont="1" applyFill="1" applyBorder="1" applyAlignment="1" applyProtection="1">
      <alignment/>
      <protection/>
    </xf>
    <xf numFmtId="164" fontId="10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indent="1"/>
      <protection/>
    </xf>
    <xf numFmtId="49" fontId="14" fillId="0" borderId="0" xfId="0" applyNumberFormat="1" applyFont="1" applyFill="1" applyBorder="1" applyAlignment="1" applyProtection="1">
      <alignment horizontal="left" indent="2"/>
      <protection/>
    </xf>
    <xf numFmtId="164" fontId="13" fillId="0" borderId="8" xfId="0" applyNumberFormat="1" applyFont="1" applyFill="1" applyBorder="1" applyAlignment="1">
      <alignment/>
    </xf>
    <xf numFmtId="164" fontId="13" fillId="0" borderId="7" xfId="0" applyNumberFormat="1" applyFont="1" applyFill="1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64" fontId="10" fillId="0" borderId="14" xfId="0" applyNumberFormat="1" applyFont="1" applyFill="1" applyBorder="1" applyAlignment="1" applyProtection="1">
      <alignment vertical="center"/>
      <protection/>
    </xf>
    <xf numFmtId="164" fontId="10" fillId="0" borderId="15" xfId="0" applyNumberFormat="1" applyFont="1" applyFill="1" applyBorder="1" applyAlignment="1" applyProtection="1">
      <alignment vertical="center"/>
      <protection/>
    </xf>
    <xf numFmtId="164" fontId="10" fillId="0" borderId="16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 applyProtection="1">
      <alignment/>
      <protection/>
    </xf>
    <xf numFmtId="165" fontId="19" fillId="0" borderId="0" xfId="15" applyNumberFormat="1" applyFont="1" applyFill="1" applyAlignment="1">
      <alignment/>
    </xf>
    <xf numFmtId="165" fontId="0" fillId="0" borderId="0" xfId="15" applyNumberFormat="1" applyFont="1" applyAlignment="1">
      <alignment/>
    </xf>
    <xf numFmtId="165" fontId="16" fillId="0" borderId="0" xfId="15" applyNumberFormat="1" applyFont="1" applyFill="1" applyAlignment="1">
      <alignment/>
    </xf>
    <xf numFmtId="165" fontId="0" fillId="0" borderId="0" xfId="15" applyNumberFormat="1" applyFont="1" applyBorder="1" applyAlignment="1">
      <alignment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164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20" applyFont="1" applyAlignment="1">
      <alignment/>
    </xf>
    <xf numFmtId="0" fontId="21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258"/>
  <sheetViews>
    <sheetView showGridLines="0" tabSelected="1" workbookViewId="0" topLeftCell="U78">
      <selection activeCell="AC101" sqref="AC101"/>
    </sheetView>
  </sheetViews>
  <sheetFormatPr defaultColWidth="9.140625" defaultRowHeight="12.75"/>
  <cols>
    <col min="1" max="1" width="2.57421875" style="101" customWidth="1"/>
    <col min="2" max="2" width="82.140625" style="0" customWidth="1"/>
    <col min="3" max="3" width="10.140625" style="0" customWidth="1"/>
    <col min="4" max="4" width="12.421875" style="0" customWidth="1"/>
    <col min="5" max="9" width="10.57421875" style="0" customWidth="1"/>
    <col min="10" max="10" width="12.421875" style="0" customWidth="1"/>
    <col min="11" max="13" width="15.57421875" style="0" customWidth="1"/>
    <col min="14" max="14" width="13.421875" style="0" customWidth="1"/>
    <col min="15" max="15" width="11.140625" style="0" customWidth="1"/>
    <col min="16" max="16" width="11.00390625" style="101" customWidth="1"/>
    <col min="17" max="23" width="11.421875" style="0" customWidth="1"/>
    <col min="24" max="24" width="16.00390625" style="0" customWidth="1"/>
    <col min="25" max="25" width="12.8515625" style="0" customWidth="1"/>
    <col min="26" max="26" width="14.7109375" style="0" customWidth="1"/>
    <col min="27" max="27" width="14.00390625" style="0" customWidth="1"/>
    <col min="28" max="30" width="11.421875" style="0" customWidth="1"/>
    <col min="31" max="31" width="3.7109375" style="0" customWidth="1"/>
    <col min="32" max="16384" width="11.421875" style="0" customWidth="1"/>
  </cols>
  <sheetData>
    <row r="2" spans="2:30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.7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.7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1" ht="26.25" customHeight="1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2:31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3"/>
    </row>
    <row r="8" spans="2:31" ht="18.75" customHeight="1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"/>
    </row>
    <row r="9" spans="2:31" ht="18" customHeight="1">
      <c r="B9" s="8" t="s">
        <v>89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3"/>
    </row>
    <row r="10" spans="2:31" ht="8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23.25" customHeight="1">
      <c r="B11" s="10" t="s">
        <v>6</v>
      </c>
      <c r="C11" s="11">
        <v>2000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4">
        <v>2000</v>
      </c>
      <c r="P11" s="15" t="s">
        <v>7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4">
        <v>2001</v>
      </c>
      <c r="AC11" s="12" t="s">
        <v>8</v>
      </c>
      <c r="AD11" s="12"/>
      <c r="AE11" s="3"/>
    </row>
    <row r="12" spans="2:31" ht="21.75" customHeight="1">
      <c r="B12" s="17"/>
      <c r="C12" s="18" t="s">
        <v>9</v>
      </c>
      <c r="D12" s="18" t="s">
        <v>10</v>
      </c>
      <c r="E12" s="18" t="s">
        <v>11</v>
      </c>
      <c r="F12" s="18" t="s">
        <v>12</v>
      </c>
      <c r="G12" s="18" t="s">
        <v>13</v>
      </c>
      <c r="H12" s="18" t="s">
        <v>14</v>
      </c>
      <c r="I12" s="18" t="s">
        <v>15</v>
      </c>
      <c r="J12" s="18" t="s">
        <v>16</v>
      </c>
      <c r="K12" s="18" t="s">
        <v>17</v>
      </c>
      <c r="L12" s="18" t="s">
        <v>18</v>
      </c>
      <c r="M12" s="18" t="s">
        <v>19</v>
      </c>
      <c r="N12" s="18" t="s">
        <v>20</v>
      </c>
      <c r="O12" s="19"/>
      <c r="P12" s="20" t="s">
        <v>9</v>
      </c>
      <c r="Q12" s="18" t="s">
        <v>10</v>
      </c>
      <c r="R12" s="18" t="s">
        <v>11</v>
      </c>
      <c r="S12" s="18" t="s">
        <v>12</v>
      </c>
      <c r="T12" s="18" t="s">
        <v>13</v>
      </c>
      <c r="U12" s="18" t="s">
        <v>14</v>
      </c>
      <c r="V12" s="18" t="s">
        <v>15</v>
      </c>
      <c r="W12" s="18" t="s">
        <v>16</v>
      </c>
      <c r="X12" s="18" t="s">
        <v>17</v>
      </c>
      <c r="Y12" s="18" t="s">
        <v>18</v>
      </c>
      <c r="Z12" s="18" t="s">
        <v>19</v>
      </c>
      <c r="AA12" s="18" t="s">
        <v>20</v>
      </c>
      <c r="AB12" s="19"/>
      <c r="AC12" s="21" t="s">
        <v>21</v>
      </c>
      <c r="AD12" s="22" t="s">
        <v>22</v>
      </c>
      <c r="AE12" s="3"/>
    </row>
    <row r="13" spans="2:31" ht="9" customHeight="1">
      <c r="B13" s="23"/>
      <c r="C13" s="24"/>
      <c r="D13" s="25"/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7"/>
      <c r="P13" s="24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7"/>
      <c r="AC13" s="3"/>
      <c r="AD13" s="3"/>
      <c r="AE13" s="3"/>
    </row>
    <row r="14" spans="2:31" ht="19.5" customHeight="1">
      <c r="B14" s="28" t="s">
        <v>23</v>
      </c>
      <c r="C14" s="29">
        <f aca="true" t="shared" si="0" ref="C14:AB14">+C15+C51</f>
        <v>3716.4</v>
      </c>
      <c r="D14" s="29">
        <f t="shared" si="0"/>
        <v>3475.9</v>
      </c>
      <c r="E14" s="29">
        <f t="shared" si="0"/>
        <v>4012.2</v>
      </c>
      <c r="F14" s="29">
        <f t="shared" si="0"/>
        <v>4650.1</v>
      </c>
      <c r="G14" s="29">
        <f t="shared" si="0"/>
        <v>4092.2999999999997</v>
      </c>
      <c r="H14" s="29">
        <f t="shared" si="0"/>
        <v>5017.300000000001</v>
      </c>
      <c r="I14" s="29">
        <f t="shared" si="0"/>
        <v>3870.2</v>
      </c>
      <c r="J14" s="29">
        <f t="shared" si="0"/>
        <v>3930.9</v>
      </c>
      <c r="K14" s="29">
        <f t="shared" si="0"/>
        <v>4829.700000000001</v>
      </c>
      <c r="L14" s="29">
        <f t="shared" si="0"/>
        <v>3977</v>
      </c>
      <c r="M14" s="29">
        <f t="shared" si="0"/>
        <v>4204.5</v>
      </c>
      <c r="N14" s="29">
        <f t="shared" si="0"/>
        <v>5487.099999999999</v>
      </c>
      <c r="O14" s="29">
        <f t="shared" si="0"/>
        <v>51263.600000000006</v>
      </c>
      <c r="P14" s="29">
        <f t="shared" si="0"/>
        <v>4703.400000000001</v>
      </c>
      <c r="Q14" s="29">
        <f t="shared" si="0"/>
        <v>4393.599999999999</v>
      </c>
      <c r="R14" s="29">
        <f t="shared" si="0"/>
        <v>4731.1</v>
      </c>
      <c r="S14" s="29">
        <f t="shared" si="0"/>
        <v>5130.6</v>
      </c>
      <c r="T14" s="29">
        <f t="shared" si="0"/>
        <v>5319.799999999999</v>
      </c>
      <c r="U14" s="29">
        <f t="shared" si="0"/>
        <v>5239.799999999999</v>
      </c>
      <c r="V14" s="29">
        <f t="shared" si="0"/>
        <v>4461.7</v>
      </c>
      <c r="W14" s="29">
        <f t="shared" si="0"/>
        <v>5076.7</v>
      </c>
      <c r="X14" s="29">
        <f t="shared" si="0"/>
        <v>4632.5</v>
      </c>
      <c r="Y14" s="29">
        <f t="shared" si="0"/>
        <v>4955.8</v>
      </c>
      <c r="Z14" s="29">
        <f t="shared" si="0"/>
        <v>5184.7</v>
      </c>
      <c r="AA14" s="29">
        <f t="shared" si="0"/>
        <v>6006.499999999998</v>
      </c>
      <c r="AB14" s="29">
        <f t="shared" si="0"/>
        <v>59836.2</v>
      </c>
      <c r="AC14" s="29">
        <f aca="true" t="shared" si="1" ref="AC14:AC45">+AB14-O14</f>
        <v>8572.599999999991</v>
      </c>
      <c r="AD14" s="30">
        <f aca="true" t="shared" si="2" ref="AD14:AD45">+AC14/O14*100</f>
        <v>16.722586786725845</v>
      </c>
      <c r="AE14" s="3"/>
    </row>
    <row r="15" spans="2:31" ht="21" customHeight="1">
      <c r="B15" s="28" t="s">
        <v>24</v>
      </c>
      <c r="C15" s="29">
        <f aca="true" t="shared" si="3" ref="C15:AB15">+C16+C17+C22+C39+C49+C50</f>
        <v>3577.3</v>
      </c>
      <c r="D15" s="31">
        <f t="shared" si="3"/>
        <v>3180.6</v>
      </c>
      <c r="E15" s="31">
        <f t="shared" si="3"/>
        <v>3801.2</v>
      </c>
      <c r="F15" s="31">
        <f t="shared" si="3"/>
        <v>4263.200000000001</v>
      </c>
      <c r="G15" s="31">
        <f t="shared" si="3"/>
        <v>3881.2</v>
      </c>
      <c r="H15" s="31">
        <f t="shared" si="3"/>
        <v>4751.100000000001</v>
      </c>
      <c r="I15" s="31">
        <f t="shared" si="3"/>
        <v>3563.1</v>
      </c>
      <c r="J15" s="31">
        <f t="shared" si="3"/>
        <v>3728.9</v>
      </c>
      <c r="K15" s="31">
        <f t="shared" si="3"/>
        <v>4523.700000000001</v>
      </c>
      <c r="L15" s="31">
        <f t="shared" si="3"/>
        <v>3742.4</v>
      </c>
      <c r="M15" s="31">
        <f t="shared" si="3"/>
        <v>4029.9</v>
      </c>
      <c r="N15" s="31">
        <f t="shared" si="3"/>
        <v>5267.2</v>
      </c>
      <c r="O15" s="31">
        <f t="shared" si="3"/>
        <v>48309.8</v>
      </c>
      <c r="P15" s="31">
        <f t="shared" si="3"/>
        <v>4309.8</v>
      </c>
      <c r="Q15" s="31">
        <f t="shared" si="3"/>
        <v>4186.299999999999</v>
      </c>
      <c r="R15" s="31">
        <f t="shared" si="3"/>
        <v>4534.5</v>
      </c>
      <c r="S15" s="31">
        <f t="shared" si="3"/>
        <v>4933.8</v>
      </c>
      <c r="T15" s="31">
        <f t="shared" si="3"/>
        <v>5139.4</v>
      </c>
      <c r="U15" s="31">
        <f t="shared" si="3"/>
        <v>4967.599999999999</v>
      </c>
      <c r="V15" s="31">
        <f t="shared" si="3"/>
        <v>4310.8</v>
      </c>
      <c r="W15" s="31">
        <f t="shared" si="3"/>
        <v>4841.3</v>
      </c>
      <c r="X15" s="31">
        <f t="shared" si="3"/>
        <v>4455.9</v>
      </c>
      <c r="Y15" s="31">
        <f t="shared" si="3"/>
        <v>4795.5</v>
      </c>
      <c r="Z15" s="31">
        <f t="shared" si="3"/>
        <v>5067.4</v>
      </c>
      <c r="AA15" s="31">
        <f t="shared" si="3"/>
        <v>5829.5999999999985</v>
      </c>
      <c r="AB15" s="31">
        <f t="shared" si="3"/>
        <v>57371.899999999994</v>
      </c>
      <c r="AC15" s="29">
        <f t="shared" si="1"/>
        <v>9062.099999999991</v>
      </c>
      <c r="AD15" s="30">
        <f t="shared" si="2"/>
        <v>18.758305768187803</v>
      </c>
      <c r="AE15" s="3"/>
    </row>
    <row r="16" spans="2:31" ht="23.25" customHeight="1">
      <c r="B16" s="32" t="s">
        <v>90</v>
      </c>
      <c r="C16" s="33">
        <v>633.3</v>
      </c>
      <c r="D16" s="34">
        <v>474.9</v>
      </c>
      <c r="E16" s="34">
        <v>711.6</v>
      </c>
      <c r="F16" s="34">
        <v>1290.2</v>
      </c>
      <c r="G16" s="34">
        <v>777.3</v>
      </c>
      <c r="H16" s="34">
        <v>1878.9</v>
      </c>
      <c r="I16" s="34">
        <v>673.4</v>
      </c>
      <c r="J16" s="34">
        <v>499.9</v>
      </c>
      <c r="K16" s="34">
        <v>1345.7</v>
      </c>
      <c r="L16" s="34">
        <v>619.6</v>
      </c>
      <c r="M16" s="34">
        <v>473</v>
      </c>
      <c r="N16" s="34">
        <v>1404.5</v>
      </c>
      <c r="O16" s="35">
        <f>SUM(C16:N16)</f>
        <v>10782.300000000001</v>
      </c>
      <c r="P16" s="36">
        <v>937.1</v>
      </c>
      <c r="Q16" s="37">
        <v>966.3</v>
      </c>
      <c r="R16" s="36">
        <v>976.5</v>
      </c>
      <c r="S16" s="37">
        <v>1637.1</v>
      </c>
      <c r="T16" s="34">
        <v>1612.8</v>
      </c>
      <c r="U16" s="38">
        <v>1672.6</v>
      </c>
      <c r="V16" s="34">
        <v>1117.6</v>
      </c>
      <c r="W16" s="38">
        <v>1144.5</v>
      </c>
      <c r="X16" s="34">
        <v>1091.9</v>
      </c>
      <c r="Y16" s="38">
        <v>1107.6</v>
      </c>
      <c r="Z16" s="34">
        <v>1163</v>
      </c>
      <c r="AA16" s="39">
        <v>1900.1</v>
      </c>
      <c r="AB16" s="35">
        <f>SUM(P16:AA16)</f>
        <v>15327.1</v>
      </c>
      <c r="AC16" s="33">
        <f t="shared" si="1"/>
        <v>4544.799999999999</v>
      </c>
      <c r="AD16" s="38">
        <f t="shared" si="2"/>
        <v>42.15056156849651</v>
      </c>
      <c r="AE16" s="3"/>
    </row>
    <row r="17" spans="2:31" ht="24" customHeight="1">
      <c r="B17" s="32" t="s">
        <v>91</v>
      </c>
      <c r="C17" s="33">
        <f aca="true" t="shared" si="4" ref="C17:H17">ROUND(SUM(C18:C21),1)</f>
        <v>43.7</v>
      </c>
      <c r="D17" s="34">
        <f t="shared" si="4"/>
        <v>63.7</v>
      </c>
      <c r="E17" s="34">
        <f t="shared" si="4"/>
        <v>83.9</v>
      </c>
      <c r="F17" s="34">
        <f t="shared" si="4"/>
        <v>44</v>
      </c>
      <c r="G17" s="34">
        <f t="shared" si="4"/>
        <v>45.3</v>
      </c>
      <c r="H17" s="34">
        <f t="shared" si="4"/>
        <v>51.9</v>
      </c>
      <c r="I17" s="34">
        <f>SUM(I18:I21)</f>
        <v>45.6</v>
      </c>
      <c r="J17" s="34">
        <f>ROUND(SUM(J18:J21),1)</f>
        <v>63.7</v>
      </c>
      <c r="K17" s="34">
        <f>ROUND(SUM(K18:K21),1)</f>
        <v>76.7</v>
      </c>
      <c r="L17" s="34">
        <f>ROUND(SUM(L18:L21),1)</f>
        <v>43.7</v>
      </c>
      <c r="M17" s="34">
        <f>ROUND(SUM(M18:M21),1)</f>
        <v>53.2</v>
      </c>
      <c r="N17" s="34">
        <f>ROUND(SUM(N18:N21),1)</f>
        <v>49.3</v>
      </c>
      <c r="O17" s="34">
        <f aca="true" t="shared" si="5" ref="O17:AB17">SUM(O18:O21)</f>
        <v>664.7</v>
      </c>
      <c r="P17" s="33">
        <f t="shared" si="5"/>
        <v>41.2</v>
      </c>
      <c r="Q17" s="33">
        <f t="shared" si="5"/>
        <v>55.7</v>
      </c>
      <c r="R17" s="33">
        <f t="shared" si="5"/>
        <v>97.00000000000001</v>
      </c>
      <c r="S17" s="33">
        <f t="shared" si="5"/>
        <v>44.3</v>
      </c>
      <c r="T17" s="34">
        <f t="shared" si="5"/>
        <v>60.2</v>
      </c>
      <c r="U17" s="38">
        <f t="shared" si="5"/>
        <v>49.60000000000001</v>
      </c>
      <c r="V17" s="33">
        <f t="shared" si="5"/>
        <v>57.4</v>
      </c>
      <c r="W17" s="33">
        <f t="shared" si="5"/>
        <v>56.8</v>
      </c>
      <c r="X17" s="33">
        <f t="shared" si="5"/>
        <v>87.1</v>
      </c>
      <c r="Y17" s="33">
        <f t="shared" si="5"/>
        <v>71.70000000000002</v>
      </c>
      <c r="Z17" s="33">
        <f t="shared" si="5"/>
        <v>64.9</v>
      </c>
      <c r="AA17" s="33">
        <f t="shared" si="5"/>
        <v>52.1</v>
      </c>
      <c r="AB17" s="34">
        <f t="shared" si="5"/>
        <v>738</v>
      </c>
      <c r="AC17" s="33">
        <f t="shared" si="1"/>
        <v>73.29999999999995</v>
      </c>
      <c r="AD17" s="38">
        <f t="shared" si="2"/>
        <v>11.02753121709041</v>
      </c>
      <c r="AE17" s="3"/>
    </row>
    <row r="18" spans="2:31" ht="21" customHeight="1">
      <c r="B18" s="40" t="s">
        <v>25</v>
      </c>
      <c r="C18" s="41">
        <v>17.6</v>
      </c>
      <c r="D18" s="42">
        <v>19</v>
      </c>
      <c r="E18" s="42">
        <v>19.8</v>
      </c>
      <c r="F18" s="42">
        <v>16.8</v>
      </c>
      <c r="G18" s="42">
        <v>15.1</v>
      </c>
      <c r="H18" s="42">
        <v>19.1</v>
      </c>
      <c r="I18" s="42">
        <v>17.6</v>
      </c>
      <c r="J18" s="42">
        <v>18.8</v>
      </c>
      <c r="K18" s="42">
        <v>18.7</v>
      </c>
      <c r="L18" s="42">
        <v>16.7</v>
      </c>
      <c r="M18" s="42">
        <v>20.2</v>
      </c>
      <c r="N18" s="42">
        <v>17.8</v>
      </c>
      <c r="O18" s="43">
        <f>SUM(C18:N18)</f>
        <v>217.2</v>
      </c>
      <c r="P18" s="43">
        <v>15.4</v>
      </c>
      <c r="Q18" s="41">
        <v>15.4</v>
      </c>
      <c r="R18" s="41">
        <v>19.8</v>
      </c>
      <c r="S18" s="41">
        <v>16.9</v>
      </c>
      <c r="T18" s="42">
        <v>19.5</v>
      </c>
      <c r="U18" s="44">
        <v>18.6</v>
      </c>
      <c r="V18" s="42">
        <v>23.1</v>
      </c>
      <c r="W18" s="44">
        <v>21.9</v>
      </c>
      <c r="X18" s="42">
        <v>21.9</v>
      </c>
      <c r="Y18" s="44">
        <v>23.6</v>
      </c>
      <c r="Z18" s="41">
        <v>25.4</v>
      </c>
      <c r="AA18" s="41">
        <v>20.2</v>
      </c>
      <c r="AB18" s="43">
        <f>SUM(P18:AA18)</f>
        <v>241.7</v>
      </c>
      <c r="AC18" s="45">
        <f t="shared" si="1"/>
        <v>24.5</v>
      </c>
      <c r="AD18" s="46">
        <f t="shared" si="2"/>
        <v>11.279926335174954</v>
      </c>
      <c r="AE18" s="3"/>
    </row>
    <row r="19" spans="2:31" ht="15" customHeight="1">
      <c r="B19" s="40" t="s">
        <v>26</v>
      </c>
      <c r="C19" s="41">
        <v>11.2</v>
      </c>
      <c r="D19" s="42">
        <v>15.6</v>
      </c>
      <c r="E19" s="42">
        <v>14.5</v>
      </c>
      <c r="F19" s="42">
        <v>12.5</v>
      </c>
      <c r="G19" s="42">
        <v>11.4</v>
      </c>
      <c r="H19" s="42">
        <v>14.8</v>
      </c>
      <c r="I19" s="42">
        <v>13.5</v>
      </c>
      <c r="J19" s="42">
        <v>12.8</v>
      </c>
      <c r="K19" s="42">
        <v>14.4</v>
      </c>
      <c r="L19" s="42">
        <v>12.4</v>
      </c>
      <c r="M19" s="42">
        <v>13.9</v>
      </c>
      <c r="N19" s="42">
        <v>13</v>
      </c>
      <c r="O19" s="43">
        <f>SUM(C19:N19)</f>
        <v>160</v>
      </c>
      <c r="P19" s="43">
        <v>12.1</v>
      </c>
      <c r="Q19" s="41">
        <v>12.4</v>
      </c>
      <c r="R19" s="41">
        <v>16.1</v>
      </c>
      <c r="S19" s="41">
        <v>12.4</v>
      </c>
      <c r="T19" s="42">
        <v>15.1</v>
      </c>
      <c r="U19" s="44">
        <v>15.1</v>
      </c>
      <c r="V19" s="42">
        <v>17.9</v>
      </c>
      <c r="W19" s="44">
        <v>17.2</v>
      </c>
      <c r="X19" s="42">
        <v>15.5</v>
      </c>
      <c r="Y19" s="44">
        <v>18.8</v>
      </c>
      <c r="Z19" s="41">
        <v>17.5</v>
      </c>
      <c r="AA19" s="41">
        <v>14.5</v>
      </c>
      <c r="AB19" s="43">
        <f>SUM(P19:AA19)</f>
        <v>184.60000000000002</v>
      </c>
      <c r="AC19" s="45">
        <f t="shared" si="1"/>
        <v>24.600000000000023</v>
      </c>
      <c r="AD19" s="46">
        <f t="shared" si="2"/>
        <v>15.375000000000014</v>
      </c>
      <c r="AE19" s="3"/>
    </row>
    <row r="20" spans="2:31" ht="15" customHeight="1">
      <c r="B20" s="40" t="s">
        <v>27</v>
      </c>
      <c r="C20" s="41">
        <v>3.8</v>
      </c>
      <c r="D20" s="42">
        <v>10.6</v>
      </c>
      <c r="E20" s="42">
        <v>33.9</v>
      </c>
      <c r="F20" s="42">
        <v>5.8</v>
      </c>
      <c r="G20" s="42">
        <v>4.4</v>
      </c>
      <c r="H20" s="42">
        <v>3.5</v>
      </c>
      <c r="I20" s="42">
        <v>3.4</v>
      </c>
      <c r="J20" s="42">
        <v>7.7</v>
      </c>
      <c r="K20" s="42">
        <v>24.9</v>
      </c>
      <c r="L20" s="42">
        <v>4.5</v>
      </c>
      <c r="M20" s="42">
        <v>7.3</v>
      </c>
      <c r="N20" s="42">
        <v>4.7</v>
      </c>
      <c r="O20" s="43">
        <f>SUM(C20:N20)</f>
        <v>114.5</v>
      </c>
      <c r="P20" s="43">
        <v>5.1</v>
      </c>
      <c r="Q20" s="41">
        <v>10.2</v>
      </c>
      <c r="R20" s="41">
        <v>50.2</v>
      </c>
      <c r="S20" s="41">
        <v>5.6</v>
      </c>
      <c r="T20" s="42">
        <v>6.6</v>
      </c>
      <c r="U20" s="44">
        <v>6.6</v>
      </c>
      <c r="V20" s="41">
        <v>4.8</v>
      </c>
      <c r="W20" s="44">
        <v>7.6</v>
      </c>
      <c r="X20" s="42">
        <v>38.3</v>
      </c>
      <c r="Y20" s="44">
        <v>9.2</v>
      </c>
      <c r="Z20" s="41">
        <v>6.7</v>
      </c>
      <c r="AA20" s="41">
        <v>4.3</v>
      </c>
      <c r="AB20" s="43">
        <f>SUM(P20:AA20)</f>
        <v>155.19999999999996</v>
      </c>
      <c r="AC20" s="45">
        <f t="shared" si="1"/>
        <v>40.69999999999996</v>
      </c>
      <c r="AD20" s="46">
        <f t="shared" si="2"/>
        <v>35.54585152838424</v>
      </c>
      <c r="AE20" s="3"/>
    </row>
    <row r="21" spans="2:31" ht="15" customHeight="1">
      <c r="B21" s="40" t="s">
        <v>28</v>
      </c>
      <c r="C21" s="41">
        <v>11.1</v>
      </c>
      <c r="D21" s="42">
        <v>18.5</v>
      </c>
      <c r="E21" s="42">
        <v>15.7</v>
      </c>
      <c r="F21" s="42">
        <v>8.9</v>
      </c>
      <c r="G21" s="42">
        <v>14.4</v>
      </c>
      <c r="H21" s="42">
        <v>14.5</v>
      </c>
      <c r="I21" s="42">
        <f>5.7+7.5+1.3-3.4</f>
        <v>11.1</v>
      </c>
      <c r="J21" s="42">
        <v>24.4</v>
      </c>
      <c r="K21" s="42">
        <v>18.7</v>
      </c>
      <c r="L21" s="42">
        <v>10.1</v>
      </c>
      <c r="M21" s="42">
        <v>11.8</v>
      </c>
      <c r="N21" s="42">
        <v>13.8</v>
      </c>
      <c r="O21" s="43">
        <f>SUM(C21:N21)</f>
        <v>173</v>
      </c>
      <c r="P21" s="43">
        <v>8.6</v>
      </c>
      <c r="Q21" s="41">
        <v>17.7</v>
      </c>
      <c r="R21" s="41">
        <v>10.9</v>
      </c>
      <c r="S21" s="41">
        <v>9.4</v>
      </c>
      <c r="T21" s="42">
        <v>19</v>
      </c>
      <c r="U21" s="44">
        <v>9.3</v>
      </c>
      <c r="V21" s="41">
        <v>11.6</v>
      </c>
      <c r="W21" s="41">
        <v>10.1</v>
      </c>
      <c r="X21" s="42">
        <v>11.4</v>
      </c>
      <c r="Y21" s="44">
        <v>20.1</v>
      </c>
      <c r="Z21" s="41">
        <v>15.3</v>
      </c>
      <c r="AA21" s="41">
        <v>13.1</v>
      </c>
      <c r="AB21" s="43">
        <f>SUM(P21:AA21)</f>
        <v>156.5</v>
      </c>
      <c r="AC21" s="45">
        <f t="shared" si="1"/>
        <v>-16.5</v>
      </c>
      <c r="AD21" s="46">
        <f t="shared" si="2"/>
        <v>-9.53757225433526</v>
      </c>
      <c r="AE21" s="3"/>
    </row>
    <row r="22" spans="2:31" ht="23.25" customHeight="1">
      <c r="B22" s="32" t="s">
        <v>92</v>
      </c>
      <c r="C22" s="33">
        <f aca="true" t="shared" si="6" ref="C22:H22">ROUND(+C23+C26+C31+C32,1)</f>
        <v>1658.4</v>
      </c>
      <c r="D22" s="34">
        <f t="shared" si="6"/>
        <v>1276.6</v>
      </c>
      <c r="E22" s="34">
        <f t="shared" si="6"/>
        <v>1419.3</v>
      </c>
      <c r="F22" s="34">
        <f t="shared" si="6"/>
        <v>1578.3</v>
      </c>
      <c r="G22" s="34">
        <f t="shared" si="6"/>
        <v>1467.9</v>
      </c>
      <c r="H22" s="34">
        <f t="shared" si="6"/>
        <v>1328.3</v>
      </c>
      <c r="I22" s="34">
        <f>+I23+I26+I31+I32</f>
        <v>1332.6</v>
      </c>
      <c r="J22" s="34">
        <f>ROUND(+J23+J26+J31+J32,1)</f>
        <v>1559.4</v>
      </c>
      <c r="K22" s="34">
        <f>ROUND(+K23+K26+K31+K32,1)</f>
        <v>1712.9</v>
      </c>
      <c r="L22" s="34">
        <f>ROUND(+L23+L26+L31+L32,1)</f>
        <v>1569.7</v>
      </c>
      <c r="M22" s="34">
        <f>ROUND(+M23+M26+M31+M32,1)</f>
        <v>1799.5</v>
      </c>
      <c r="N22" s="34">
        <f>ROUND(+N23+N26+N31+N32,1)</f>
        <v>2024.9</v>
      </c>
      <c r="O22" s="34">
        <f aca="true" t="shared" si="7" ref="O22:AB22">+O23+O26+O31+O32</f>
        <v>18727.800000000003</v>
      </c>
      <c r="P22" s="33">
        <f t="shared" si="7"/>
        <v>2136.2999999999997</v>
      </c>
      <c r="Q22" s="33">
        <f t="shared" si="7"/>
        <v>2126.2999999999997</v>
      </c>
      <c r="R22" s="33">
        <f t="shared" si="7"/>
        <v>2295.3999999999996</v>
      </c>
      <c r="S22" s="33">
        <f t="shared" si="7"/>
        <v>2228.7</v>
      </c>
      <c r="T22" s="34">
        <f t="shared" si="7"/>
        <v>2264.6</v>
      </c>
      <c r="U22" s="38">
        <f t="shared" si="7"/>
        <v>2138.3999999999996</v>
      </c>
      <c r="V22" s="33">
        <f t="shared" si="7"/>
        <v>2131.3999999999996</v>
      </c>
      <c r="W22" s="33">
        <f t="shared" si="7"/>
        <v>2491.9</v>
      </c>
      <c r="X22" s="33">
        <f t="shared" si="7"/>
        <v>2231.1</v>
      </c>
      <c r="Y22" s="33">
        <f t="shared" si="7"/>
        <v>2324.7</v>
      </c>
      <c r="Z22" s="33">
        <f t="shared" si="7"/>
        <v>2440.7999999999997</v>
      </c>
      <c r="AA22" s="33">
        <f t="shared" si="7"/>
        <v>2568.3999999999996</v>
      </c>
      <c r="AB22" s="34">
        <f t="shared" si="7"/>
        <v>27378</v>
      </c>
      <c r="AC22" s="33">
        <f t="shared" si="1"/>
        <v>8650.199999999997</v>
      </c>
      <c r="AD22" s="38">
        <f t="shared" si="2"/>
        <v>46.189087880049954</v>
      </c>
      <c r="AE22" s="3"/>
    </row>
    <row r="23" spans="2:31" ht="21" customHeight="1">
      <c r="B23" s="47" t="s">
        <v>29</v>
      </c>
      <c r="C23" s="48">
        <f aca="true" t="shared" si="8" ref="C23:AB23">SUM(C24:C25)</f>
        <v>819.3</v>
      </c>
      <c r="D23" s="49">
        <f t="shared" si="8"/>
        <v>771.9</v>
      </c>
      <c r="E23" s="49">
        <f t="shared" si="8"/>
        <v>857</v>
      </c>
      <c r="F23" s="49">
        <f t="shared" si="8"/>
        <v>851.8</v>
      </c>
      <c r="G23" s="49">
        <f t="shared" si="8"/>
        <v>856.5</v>
      </c>
      <c r="H23" s="49">
        <f t="shared" si="8"/>
        <v>831.9000000000001</v>
      </c>
      <c r="I23" s="49">
        <f t="shared" si="8"/>
        <v>863.1</v>
      </c>
      <c r="J23" s="49">
        <f t="shared" si="8"/>
        <v>882.4000000000001</v>
      </c>
      <c r="K23" s="49">
        <f t="shared" si="8"/>
        <v>851.1</v>
      </c>
      <c r="L23" s="49">
        <f t="shared" si="8"/>
        <v>800.3</v>
      </c>
      <c r="M23" s="49">
        <f t="shared" si="8"/>
        <v>859</v>
      </c>
      <c r="N23" s="49">
        <f t="shared" si="8"/>
        <v>950.5999999999999</v>
      </c>
      <c r="O23" s="49">
        <f t="shared" si="8"/>
        <v>10194.900000000001</v>
      </c>
      <c r="P23" s="48">
        <f t="shared" si="8"/>
        <v>1132.6</v>
      </c>
      <c r="Q23" s="48">
        <f t="shared" si="8"/>
        <v>1240.3</v>
      </c>
      <c r="R23" s="48">
        <f t="shared" si="8"/>
        <v>1217.1999999999998</v>
      </c>
      <c r="S23" s="48">
        <f t="shared" si="8"/>
        <v>1268.6</v>
      </c>
      <c r="T23" s="49">
        <f t="shared" si="8"/>
        <v>1146.8</v>
      </c>
      <c r="U23" s="50">
        <f t="shared" si="8"/>
        <v>1186.1</v>
      </c>
      <c r="V23" s="48">
        <f t="shared" si="8"/>
        <v>1123.4</v>
      </c>
      <c r="W23" s="48">
        <f t="shared" si="8"/>
        <v>1331.8000000000002</v>
      </c>
      <c r="X23" s="48">
        <f t="shared" si="8"/>
        <v>1242.4</v>
      </c>
      <c r="Y23" s="48">
        <f t="shared" si="8"/>
        <v>1277.7</v>
      </c>
      <c r="Z23" s="48">
        <f t="shared" si="8"/>
        <v>1283.1999999999998</v>
      </c>
      <c r="AA23" s="48">
        <f t="shared" si="8"/>
        <v>1305.9</v>
      </c>
      <c r="AB23" s="49">
        <f t="shared" si="8"/>
        <v>14756</v>
      </c>
      <c r="AC23" s="48">
        <f t="shared" si="1"/>
        <v>4561.0999999999985</v>
      </c>
      <c r="AD23" s="50">
        <f t="shared" si="2"/>
        <v>44.73903618475902</v>
      </c>
      <c r="AE23" s="3"/>
    </row>
    <row r="24" spans="2:31" ht="17.25" customHeight="1">
      <c r="B24" s="51" t="s">
        <v>30</v>
      </c>
      <c r="C24" s="41">
        <v>494.5</v>
      </c>
      <c r="D24" s="42">
        <v>424.2</v>
      </c>
      <c r="E24" s="42">
        <v>466.6</v>
      </c>
      <c r="F24" s="42">
        <v>499.5</v>
      </c>
      <c r="G24" s="42">
        <v>454.4</v>
      </c>
      <c r="H24" s="42">
        <v>455.6</v>
      </c>
      <c r="I24" s="42">
        <f>435.2+32.3+9.5</f>
        <v>477</v>
      </c>
      <c r="J24" s="42">
        <v>470.8</v>
      </c>
      <c r="K24" s="42">
        <v>479.5</v>
      </c>
      <c r="L24" s="42">
        <v>412.8</v>
      </c>
      <c r="M24" s="42">
        <v>424.8</v>
      </c>
      <c r="N24" s="42">
        <v>532.8</v>
      </c>
      <c r="O24" s="43">
        <f>SUM(C24:N24)</f>
        <v>5592.500000000001</v>
      </c>
      <c r="P24" s="43">
        <v>783.2</v>
      </c>
      <c r="Q24" s="41">
        <v>806.8</v>
      </c>
      <c r="R24" s="41">
        <v>732.3</v>
      </c>
      <c r="S24" s="41">
        <v>817.3</v>
      </c>
      <c r="T24" s="42">
        <v>655</v>
      </c>
      <c r="U24" s="44">
        <v>717.4</v>
      </c>
      <c r="V24" s="42">
        <v>709.6</v>
      </c>
      <c r="W24" s="44">
        <v>813.1</v>
      </c>
      <c r="X24" s="42">
        <v>788.1</v>
      </c>
      <c r="Y24" s="44">
        <v>689.1</v>
      </c>
      <c r="Z24" s="42">
        <v>713.8</v>
      </c>
      <c r="AA24" s="44">
        <v>789.5</v>
      </c>
      <c r="AB24" s="43">
        <f>SUM(P24:AA24)</f>
        <v>9015.2</v>
      </c>
      <c r="AC24" s="45">
        <f t="shared" si="1"/>
        <v>3422.7</v>
      </c>
      <c r="AD24" s="46">
        <f t="shared" si="2"/>
        <v>61.20160929816717</v>
      </c>
      <c r="AE24" s="3"/>
    </row>
    <row r="25" spans="2:31" ht="18" customHeight="1">
      <c r="B25" s="51" t="s">
        <v>31</v>
      </c>
      <c r="C25" s="41">
        <v>324.8</v>
      </c>
      <c r="D25" s="42">
        <v>347.7</v>
      </c>
      <c r="E25" s="42">
        <v>390.4</v>
      </c>
      <c r="F25" s="42">
        <v>352.3</v>
      </c>
      <c r="G25" s="42">
        <v>402.1</v>
      </c>
      <c r="H25" s="41">
        <v>376.3</v>
      </c>
      <c r="I25" s="42">
        <v>386.1</v>
      </c>
      <c r="J25" s="52">
        <v>411.6</v>
      </c>
      <c r="K25" s="42">
        <v>371.6</v>
      </c>
      <c r="L25" s="42">
        <v>387.5</v>
      </c>
      <c r="M25" s="42">
        <v>434.2</v>
      </c>
      <c r="N25" s="42">
        <v>417.8</v>
      </c>
      <c r="O25" s="43">
        <f>SUM(C25:N25)</f>
        <v>4602.400000000001</v>
      </c>
      <c r="P25" s="43">
        <v>349.4</v>
      </c>
      <c r="Q25" s="41">
        <v>433.5</v>
      </c>
      <c r="R25" s="41">
        <v>484.9</v>
      </c>
      <c r="S25" s="41">
        <v>451.3</v>
      </c>
      <c r="T25" s="42">
        <v>491.8</v>
      </c>
      <c r="U25" s="44">
        <v>468.7</v>
      </c>
      <c r="V25" s="41">
        <v>413.8</v>
      </c>
      <c r="W25" s="41">
        <v>518.7</v>
      </c>
      <c r="X25" s="41">
        <v>454.3</v>
      </c>
      <c r="Y25" s="41">
        <v>588.6</v>
      </c>
      <c r="Z25" s="41">
        <v>569.4</v>
      </c>
      <c r="AA25" s="41">
        <v>516.4</v>
      </c>
      <c r="AB25" s="43">
        <f>SUM(P25:AA25)</f>
        <v>5740.8</v>
      </c>
      <c r="AC25" s="45">
        <f t="shared" si="1"/>
        <v>1138.3999999999996</v>
      </c>
      <c r="AD25" s="46">
        <f t="shared" si="2"/>
        <v>24.73492091082912</v>
      </c>
      <c r="AE25" s="3"/>
    </row>
    <row r="26" spans="2:31" ht="23.25" customHeight="1">
      <c r="B26" s="47" t="s">
        <v>32</v>
      </c>
      <c r="C26" s="48">
        <f aca="true" t="shared" si="9" ref="C26:H26">ROUND(SUM(C27:C30),1)</f>
        <v>624.7</v>
      </c>
      <c r="D26" s="49">
        <f t="shared" si="9"/>
        <v>316.6</v>
      </c>
      <c r="E26" s="49">
        <f t="shared" si="9"/>
        <v>382.5</v>
      </c>
      <c r="F26" s="49">
        <f t="shared" si="9"/>
        <v>578.4</v>
      </c>
      <c r="G26" s="49">
        <f t="shared" si="9"/>
        <v>449.4</v>
      </c>
      <c r="H26" s="48">
        <f t="shared" si="9"/>
        <v>329.9</v>
      </c>
      <c r="I26" s="49">
        <f>SUM(I27:I30)</f>
        <v>315.6</v>
      </c>
      <c r="J26" s="53">
        <f>ROUND(SUM(J27:J30),1)</f>
        <v>494.6</v>
      </c>
      <c r="K26" s="49">
        <f>ROUND(SUM(K27:K30),1)</f>
        <v>694.2</v>
      </c>
      <c r="L26" s="49">
        <f>ROUND(SUM(L27:L30),1)</f>
        <v>590.1</v>
      </c>
      <c r="M26" s="49">
        <f>ROUND(SUM(M27:M30),1)</f>
        <v>684.3</v>
      </c>
      <c r="N26" s="49">
        <f>ROUND(SUM(N27:N30),1)</f>
        <v>853.6</v>
      </c>
      <c r="O26" s="49">
        <f aca="true" t="shared" si="10" ref="O26:AB26">SUM(O27:O30)</f>
        <v>6313.9</v>
      </c>
      <c r="P26" s="48">
        <f t="shared" si="10"/>
        <v>881.5999999999999</v>
      </c>
      <c r="Q26" s="48">
        <f t="shared" si="10"/>
        <v>778.8</v>
      </c>
      <c r="R26" s="48">
        <f t="shared" si="10"/>
        <v>995.9</v>
      </c>
      <c r="S26" s="48">
        <f t="shared" si="10"/>
        <v>876.1999999999999</v>
      </c>
      <c r="T26" s="49">
        <f t="shared" si="10"/>
        <v>1044.7</v>
      </c>
      <c r="U26" s="50">
        <f t="shared" si="10"/>
        <v>879.8</v>
      </c>
      <c r="V26" s="48">
        <f t="shared" si="10"/>
        <v>935.6999999999999</v>
      </c>
      <c r="W26" s="48">
        <f t="shared" si="10"/>
        <v>1091.5</v>
      </c>
      <c r="X26" s="48">
        <f t="shared" si="10"/>
        <v>929.3</v>
      </c>
      <c r="Y26" s="48">
        <f t="shared" si="10"/>
        <v>978.2</v>
      </c>
      <c r="Z26" s="48">
        <f t="shared" si="10"/>
        <v>1087.8</v>
      </c>
      <c r="AA26" s="48">
        <f t="shared" si="10"/>
        <v>1052.1999999999998</v>
      </c>
      <c r="AB26" s="49">
        <f t="shared" si="10"/>
        <v>11531.7</v>
      </c>
      <c r="AC26" s="48">
        <f t="shared" si="1"/>
        <v>5217.800000000001</v>
      </c>
      <c r="AD26" s="50">
        <f t="shared" si="2"/>
        <v>82.63988976702198</v>
      </c>
      <c r="AE26" s="3"/>
    </row>
    <row r="27" spans="2:31" ht="18.75" customHeight="1">
      <c r="B27" s="51" t="s">
        <v>33</v>
      </c>
      <c r="C27" s="43">
        <v>252.3</v>
      </c>
      <c r="D27" s="41">
        <v>147.8</v>
      </c>
      <c r="E27" s="41">
        <v>166.9</v>
      </c>
      <c r="F27" s="41">
        <v>190</v>
      </c>
      <c r="G27" s="42">
        <v>194.6</v>
      </c>
      <c r="H27" s="44">
        <v>202.5</v>
      </c>
      <c r="I27" s="42">
        <v>176.9</v>
      </c>
      <c r="J27" s="44">
        <v>300.9</v>
      </c>
      <c r="K27" s="41">
        <v>193.3</v>
      </c>
      <c r="L27" s="41">
        <v>143.6</v>
      </c>
      <c r="M27" s="41">
        <v>185.9</v>
      </c>
      <c r="N27" s="41">
        <v>296.3</v>
      </c>
      <c r="O27" s="43">
        <f>SUM(C27:N27)</f>
        <v>2451</v>
      </c>
      <c r="P27" s="43">
        <v>263.9</v>
      </c>
      <c r="Q27" s="41">
        <v>164.7</v>
      </c>
      <c r="R27" s="41">
        <v>181.2</v>
      </c>
      <c r="S27" s="41">
        <v>215.2</v>
      </c>
      <c r="T27" s="42">
        <v>209.9</v>
      </c>
      <c r="U27" s="44">
        <v>248.2</v>
      </c>
      <c r="V27" s="41">
        <v>224.9</v>
      </c>
      <c r="W27" s="41">
        <v>248.7</v>
      </c>
      <c r="X27" s="41">
        <v>267.6</v>
      </c>
      <c r="Y27" s="41">
        <v>296.6</v>
      </c>
      <c r="Z27" s="41">
        <v>249.4</v>
      </c>
      <c r="AA27" s="41">
        <v>315.9</v>
      </c>
      <c r="AB27" s="43">
        <f>SUM(P27:AA27)</f>
        <v>2886.2000000000003</v>
      </c>
      <c r="AC27" s="45">
        <f t="shared" si="1"/>
        <v>435.2000000000003</v>
      </c>
      <c r="AD27" s="46">
        <f t="shared" si="2"/>
        <v>17.756017951856396</v>
      </c>
      <c r="AE27" s="3"/>
    </row>
    <row r="28" spans="2:31" ht="15" customHeight="1">
      <c r="B28" s="51" t="s">
        <v>34</v>
      </c>
      <c r="C28" s="43">
        <v>37.4</v>
      </c>
      <c r="D28" s="41">
        <v>37.8</v>
      </c>
      <c r="E28" s="41">
        <v>31</v>
      </c>
      <c r="F28" s="41">
        <v>35.4</v>
      </c>
      <c r="G28" s="42">
        <v>35</v>
      </c>
      <c r="H28" s="44">
        <v>33.6</v>
      </c>
      <c r="I28" s="42">
        <v>37.7</v>
      </c>
      <c r="J28" s="44">
        <v>36.1</v>
      </c>
      <c r="K28" s="42">
        <v>40.4</v>
      </c>
      <c r="L28" s="44">
        <v>34.9</v>
      </c>
      <c r="M28" s="42">
        <v>38.2</v>
      </c>
      <c r="N28" s="44">
        <v>71.5</v>
      </c>
      <c r="O28" s="43">
        <f>SUM(C28:N28)</f>
        <v>468.99999999999994</v>
      </c>
      <c r="P28" s="43">
        <v>28.6</v>
      </c>
      <c r="Q28" s="41">
        <v>68.2</v>
      </c>
      <c r="R28" s="41">
        <v>72.7</v>
      </c>
      <c r="S28" s="41">
        <v>84.7</v>
      </c>
      <c r="T28" s="42">
        <v>87.9</v>
      </c>
      <c r="U28" s="44">
        <v>94.7</v>
      </c>
      <c r="V28" s="42">
        <v>85.1</v>
      </c>
      <c r="W28" s="44">
        <v>91.4</v>
      </c>
      <c r="X28" s="42">
        <v>95.7</v>
      </c>
      <c r="Y28" s="44">
        <v>119.3</v>
      </c>
      <c r="Z28" s="42">
        <v>84.8</v>
      </c>
      <c r="AA28" s="44">
        <v>83.2</v>
      </c>
      <c r="AB28" s="43">
        <f>SUM(P28:AA28)</f>
        <v>996.3</v>
      </c>
      <c r="AC28" s="45">
        <f t="shared" si="1"/>
        <v>527.3</v>
      </c>
      <c r="AD28" s="46">
        <f t="shared" si="2"/>
        <v>112.43070362473348</v>
      </c>
      <c r="AE28" s="3"/>
    </row>
    <row r="29" spans="2:31" ht="15" customHeight="1">
      <c r="B29" s="51" t="s">
        <v>35</v>
      </c>
      <c r="C29" s="43">
        <v>268</v>
      </c>
      <c r="D29" s="41">
        <v>68.4</v>
      </c>
      <c r="E29" s="41">
        <v>105</v>
      </c>
      <c r="F29" s="41">
        <v>179.2</v>
      </c>
      <c r="G29" s="42">
        <v>146.8</v>
      </c>
      <c r="H29" s="44">
        <v>30</v>
      </c>
      <c r="I29" s="42">
        <v>20</v>
      </c>
      <c r="J29" s="44">
        <v>85</v>
      </c>
      <c r="K29" s="41">
        <v>432.4</v>
      </c>
      <c r="L29" s="41">
        <v>399.8</v>
      </c>
      <c r="M29" s="41">
        <v>431.9</v>
      </c>
      <c r="N29" s="41">
        <v>460.6</v>
      </c>
      <c r="O29" s="43">
        <f>SUM(C29:N29)</f>
        <v>2627.0999999999995</v>
      </c>
      <c r="P29" s="43">
        <v>571.3</v>
      </c>
      <c r="Q29" s="41">
        <v>539.4</v>
      </c>
      <c r="R29" s="41">
        <v>731.4</v>
      </c>
      <c r="S29" s="41">
        <v>566.3</v>
      </c>
      <c r="T29" s="42">
        <v>732.9</v>
      </c>
      <c r="U29" s="44">
        <v>527.4</v>
      </c>
      <c r="V29" s="41">
        <v>607.8</v>
      </c>
      <c r="W29" s="41">
        <v>740.6</v>
      </c>
      <c r="X29" s="41">
        <v>556.5</v>
      </c>
      <c r="Y29" s="41">
        <v>552.8</v>
      </c>
      <c r="Z29" s="41">
        <v>740.8</v>
      </c>
      <c r="AA29" s="41">
        <v>644</v>
      </c>
      <c r="AB29" s="43">
        <f>SUM(P29:AA29)</f>
        <v>7511.200000000001</v>
      </c>
      <c r="AC29" s="45">
        <f t="shared" si="1"/>
        <v>4884.100000000001</v>
      </c>
      <c r="AD29" s="46">
        <f t="shared" si="2"/>
        <v>185.91222260287017</v>
      </c>
      <c r="AE29" s="3"/>
    </row>
    <row r="30" spans="2:31" ht="15" customHeight="1">
      <c r="B30" s="51" t="s">
        <v>28</v>
      </c>
      <c r="C30" s="43">
        <v>67</v>
      </c>
      <c r="D30" s="41">
        <v>62.6</v>
      </c>
      <c r="E30" s="41">
        <v>79.6</v>
      </c>
      <c r="F30" s="41">
        <v>173.8</v>
      </c>
      <c r="G30" s="42">
        <v>73</v>
      </c>
      <c r="H30" s="44">
        <v>63.8</v>
      </c>
      <c r="I30" s="42">
        <v>81</v>
      </c>
      <c r="J30" s="44">
        <v>72.6</v>
      </c>
      <c r="K30" s="41">
        <v>28.1</v>
      </c>
      <c r="L30" s="41">
        <v>11.8</v>
      </c>
      <c r="M30" s="41">
        <v>28.3</v>
      </c>
      <c r="N30" s="41">
        <v>25.2</v>
      </c>
      <c r="O30" s="43">
        <f>SUM(C30:N30)</f>
        <v>766.8</v>
      </c>
      <c r="P30" s="43">
        <v>17.8</v>
      </c>
      <c r="Q30" s="41">
        <v>6.5</v>
      </c>
      <c r="R30" s="41">
        <v>10.6</v>
      </c>
      <c r="S30" s="41">
        <v>10</v>
      </c>
      <c r="T30" s="42">
        <v>14</v>
      </c>
      <c r="U30" s="44">
        <v>9.5</v>
      </c>
      <c r="V30" s="41">
        <v>17.9</v>
      </c>
      <c r="W30" s="41">
        <v>10.8</v>
      </c>
      <c r="X30" s="41">
        <v>9.5</v>
      </c>
      <c r="Y30" s="41">
        <v>9.5</v>
      </c>
      <c r="Z30" s="41">
        <v>12.8</v>
      </c>
      <c r="AA30" s="41">
        <v>9.1</v>
      </c>
      <c r="AB30" s="43">
        <f>SUM(P30:AA30)</f>
        <v>138</v>
      </c>
      <c r="AC30" s="45">
        <f t="shared" si="1"/>
        <v>-628.8</v>
      </c>
      <c r="AD30" s="46">
        <f t="shared" si="2"/>
        <v>-82.00312989045383</v>
      </c>
      <c r="AE30" s="3"/>
    </row>
    <row r="31" spans="2:70" ht="19.5" customHeight="1">
      <c r="B31" s="47" t="s">
        <v>36</v>
      </c>
      <c r="C31" s="48">
        <v>100.1</v>
      </c>
      <c r="D31" s="48">
        <v>77.9</v>
      </c>
      <c r="E31" s="48">
        <v>85.4</v>
      </c>
      <c r="F31" s="48">
        <v>92.6</v>
      </c>
      <c r="G31" s="49">
        <v>82.1</v>
      </c>
      <c r="H31" s="50">
        <v>85.7</v>
      </c>
      <c r="I31" s="49">
        <v>94.6</v>
      </c>
      <c r="J31" s="50">
        <v>92.6</v>
      </c>
      <c r="K31" s="48">
        <v>94.8</v>
      </c>
      <c r="L31" s="48">
        <v>84.4</v>
      </c>
      <c r="M31" s="48">
        <v>84.6</v>
      </c>
      <c r="N31" s="48">
        <v>85.8</v>
      </c>
      <c r="O31" s="54">
        <f>SUM(C31:N31)</f>
        <v>1060.6000000000001</v>
      </c>
      <c r="P31" s="48">
        <v>2.4</v>
      </c>
      <c r="Q31" s="48">
        <v>0.2</v>
      </c>
      <c r="R31" s="48">
        <v>0.1</v>
      </c>
      <c r="S31" s="48">
        <v>0.1</v>
      </c>
      <c r="T31" s="49">
        <v>0.2</v>
      </c>
      <c r="U31" s="50">
        <v>4.2</v>
      </c>
      <c r="V31" s="48">
        <v>0.2</v>
      </c>
      <c r="W31" s="48">
        <v>0.1</v>
      </c>
      <c r="X31" s="48">
        <v>0.1</v>
      </c>
      <c r="Y31" s="48">
        <v>0.2</v>
      </c>
      <c r="Z31" s="48">
        <v>0.1</v>
      </c>
      <c r="AA31" s="48">
        <v>0.1</v>
      </c>
      <c r="AB31" s="49">
        <f>SUM(P31:AA31)</f>
        <v>8</v>
      </c>
      <c r="AC31" s="48">
        <f t="shared" si="1"/>
        <v>-1052.6000000000001</v>
      </c>
      <c r="AD31" s="50">
        <f t="shared" si="2"/>
        <v>-99.24570997548557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2:31" ht="21.75" customHeight="1">
      <c r="B32" s="47" t="s">
        <v>37</v>
      </c>
      <c r="C32" s="48">
        <f aca="true" t="shared" si="11" ref="C32:H32">ROUND(SUM(C33:C38),1)</f>
        <v>114.3</v>
      </c>
      <c r="D32" s="49">
        <f t="shared" si="11"/>
        <v>110.2</v>
      </c>
      <c r="E32" s="49">
        <f t="shared" si="11"/>
        <v>94.4</v>
      </c>
      <c r="F32" s="49">
        <f t="shared" si="11"/>
        <v>55.5</v>
      </c>
      <c r="G32" s="49">
        <f t="shared" si="11"/>
        <v>79.9</v>
      </c>
      <c r="H32" s="49">
        <f t="shared" si="11"/>
        <v>80.8</v>
      </c>
      <c r="I32" s="49">
        <f>SUM(I33:I38)</f>
        <v>59.300000000000004</v>
      </c>
      <c r="J32" s="49">
        <f>ROUND(SUM(J33:J38),1)</f>
        <v>89.8</v>
      </c>
      <c r="K32" s="49">
        <f>ROUND(SUM(K33:K38),1)</f>
        <v>72.8</v>
      </c>
      <c r="L32" s="49">
        <f>ROUND(SUM(L33:L38),1)</f>
        <v>94.9</v>
      </c>
      <c r="M32" s="49">
        <f>ROUND(SUM(M33:M38),1)</f>
        <v>171.6</v>
      </c>
      <c r="N32" s="49">
        <f>ROUND(SUM(N33:N38),1)</f>
        <v>134.9</v>
      </c>
      <c r="O32" s="49">
        <f aca="true" t="shared" si="12" ref="O32:AB32">SUM(O33:O38)</f>
        <v>1158.3999999999999</v>
      </c>
      <c r="P32" s="48">
        <f t="shared" si="12"/>
        <v>119.7</v>
      </c>
      <c r="Q32" s="48">
        <f t="shared" si="12"/>
        <v>106.99999999999999</v>
      </c>
      <c r="R32" s="48">
        <f t="shared" si="12"/>
        <v>82.19999999999999</v>
      </c>
      <c r="S32" s="48">
        <f t="shared" si="12"/>
        <v>83.80000000000001</v>
      </c>
      <c r="T32" s="49">
        <f t="shared" si="12"/>
        <v>72.89999999999999</v>
      </c>
      <c r="U32" s="50">
        <f t="shared" si="12"/>
        <v>68.3</v>
      </c>
      <c r="V32" s="48">
        <f t="shared" si="12"/>
        <v>72.10000000000001</v>
      </c>
      <c r="W32" s="48">
        <f t="shared" si="12"/>
        <v>68.49999999999999</v>
      </c>
      <c r="X32" s="48">
        <f t="shared" si="12"/>
        <v>59.3</v>
      </c>
      <c r="Y32" s="48">
        <f t="shared" si="12"/>
        <v>68.60000000000001</v>
      </c>
      <c r="Z32" s="48">
        <f t="shared" si="12"/>
        <v>69.70000000000002</v>
      </c>
      <c r="AA32" s="48">
        <f t="shared" si="12"/>
        <v>210.2</v>
      </c>
      <c r="AB32" s="49">
        <f t="shared" si="12"/>
        <v>1082.3</v>
      </c>
      <c r="AC32" s="48">
        <f t="shared" si="1"/>
        <v>-76.09999999999991</v>
      </c>
      <c r="AD32" s="50">
        <f t="shared" si="2"/>
        <v>-6.569406077348059</v>
      </c>
      <c r="AE32" s="3"/>
    </row>
    <row r="33" spans="2:31" ht="15.75" customHeight="1">
      <c r="B33" s="55" t="s">
        <v>38</v>
      </c>
      <c r="C33" s="41">
        <v>15.7</v>
      </c>
      <c r="D33" s="42">
        <v>8.4</v>
      </c>
      <c r="E33" s="42">
        <v>8.2</v>
      </c>
      <c r="F33" s="42">
        <v>6.8</v>
      </c>
      <c r="G33" s="42">
        <v>7</v>
      </c>
      <c r="H33" s="42">
        <v>6.8</v>
      </c>
      <c r="I33" s="42">
        <v>5.7</v>
      </c>
      <c r="J33" s="42">
        <v>6.4</v>
      </c>
      <c r="K33" s="42">
        <v>9</v>
      </c>
      <c r="L33" s="42">
        <v>31.7</v>
      </c>
      <c r="M33" s="42">
        <v>95.2</v>
      </c>
      <c r="N33" s="42">
        <v>67.3</v>
      </c>
      <c r="O33" s="43">
        <f aca="true" t="shared" si="13" ref="O33:O39">SUM(C33:N33)</f>
        <v>268.2</v>
      </c>
      <c r="P33" s="43">
        <v>17.9</v>
      </c>
      <c r="Q33" s="41">
        <v>9.9</v>
      </c>
      <c r="R33" s="41">
        <v>8.3</v>
      </c>
      <c r="S33" s="41">
        <v>4.9</v>
      </c>
      <c r="T33" s="42">
        <v>4.9</v>
      </c>
      <c r="U33" s="44">
        <v>5.3</v>
      </c>
      <c r="V33" s="41">
        <v>4.6</v>
      </c>
      <c r="W33" s="41">
        <v>5.1</v>
      </c>
      <c r="X33" s="41">
        <v>5</v>
      </c>
      <c r="Y33" s="41">
        <v>7.1</v>
      </c>
      <c r="Z33" s="41">
        <v>6.4</v>
      </c>
      <c r="AA33" s="41">
        <v>135.5</v>
      </c>
      <c r="AB33" s="43">
        <f aca="true" t="shared" si="14" ref="AB33:AB39">SUM(P33:AA33)</f>
        <v>214.89999999999998</v>
      </c>
      <c r="AC33" s="45">
        <f t="shared" si="1"/>
        <v>-53.30000000000001</v>
      </c>
      <c r="AD33" s="46">
        <f t="shared" si="2"/>
        <v>-19.873228933631623</v>
      </c>
      <c r="AE33" s="3"/>
    </row>
    <row r="34" spans="2:31" ht="15.75" customHeight="1">
      <c r="B34" s="55" t="s">
        <v>39</v>
      </c>
      <c r="C34" s="41">
        <v>32.7</v>
      </c>
      <c r="D34" s="42">
        <v>33.4</v>
      </c>
      <c r="E34" s="42">
        <v>49.6</v>
      </c>
      <c r="F34" s="42">
        <v>24.8</v>
      </c>
      <c r="G34" s="42">
        <v>31.4</v>
      </c>
      <c r="H34" s="42">
        <v>29.6</v>
      </c>
      <c r="I34" s="42">
        <v>28.5</v>
      </c>
      <c r="J34" s="42">
        <v>40.5</v>
      </c>
      <c r="K34" s="42">
        <v>29.5</v>
      </c>
      <c r="L34" s="42">
        <v>31.2</v>
      </c>
      <c r="M34" s="42">
        <v>39.7</v>
      </c>
      <c r="N34" s="42">
        <v>30.5</v>
      </c>
      <c r="O34" s="43">
        <f t="shared" si="13"/>
        <v>401.4</v>
      </c>
      <c r="P34" s="43">
        <v>31.1</v>
      </c>
      <c r="Q34" s="41">
        <v>43.9</v>
      </c>
      <c r="R34" s="41">
        <v>39</v>
      </c>
      <c r="S34" s="41">
        <v>49.1</v>
      </c>
      <c r="T34" s="42">
        <v>37.6</v>
      </c>
      <c r="U34" s="44">
        <v>38.8</v>
      </c>
      <c r="V34" s="41">
        <v>38.4</v>
      </c>
      <c r="W34" s="41">
        <v>40.3</v>
      </c>
      <c r="X34" s="41">
        <v>33.7</v>
      </c>
      <c r="Y34" s="41">
        <v>41.1</v>
      </c>
      <c r="Z34" s="41">
        <v>41.7</v>
      </c>
      <c r="AA34" s="41">
        <v>39.3</v>
      </c>
      <c r="AB34" s="43">
        <f t="shared" si="14"/>
        <v>474</v>
      </c>
      <c r="AC34" s="45">
        <f t="shared" si="1"/>
        <v>72.60000000000002</v>
      </c>
      <c r="AD34" s="46">
        <f t="shared" si="2"/>
        <v>18.08669656203289</v>
      </c>
      <c r="AE34" s="3"/>
    </row>
    <row r="35" spans="2:31" ht="15.75" customHeight="1">
      <c r="B35" s="55" t="s">
        <v>40</v>
      </c>
      <c r="C35" s="41">
        <v>54.3</v>
      </c>
      <c r="D35" s="42">
        <v>36.2</v>
      </c>
      <c r="E35" s="42">
        <v>21.3</v>
      </c>
      <c r="F35" s="42">
        <v>14</v>
      </c>
      <c r="G35" s="42">
        <v>11.1</v>
      </c>
      <c r="H35" s="42">
        <v>9.9</v>
      </c>
      <c r="I35" s="42">
        <v>11.8</v>
      </c>
      <c r="J35" s="42">
        <v>7.6</v>
      </c>
      <c r="K35" s="42">
        <v>23.2</v>
      </c>
      <c r="L35" s="42">
        <v>21.9</v>
      </c>
      <c r="M35" s="42">
        <v>12.1</v>
      </c>
      <c r="N35" s="42">
        <v>13.6</v>
      </c>
      <c r="O35" s="43">
        <f t="shared" si="13"/>
        <v>237</v>
      </c>
      <c r="P35" s="43">
        <v>55</v>
      </c>
      <c r="Q35" s="41">
        <v>31.4</v>
      </c>
      <c r="R35" s="41">
        <v>21.3</v>
      </c>
      <c r="S35" s="41">
        <v>16.7</v>
      </c>
      <c r="T35" s="42">
        <v>13.9</v>
      </c>
      <c r="U35" s="44">
        <v>10.7</v>
      </c>
      <c r="V35" s="41">
        <v>15.5</v>
      </c>
      <c r="W35" s="41">
        <v>11.2</v>
      </c>
      <c r="X35" s="41">
        <v>7.8</v>
      </c>
      <c r="Y35" s="41">
        <v>8</v>
      </c>
      <c r="Z35" s="41">
        <v>9.6</v>
      </c>
      <c r="AA35" s="41">
        <v>19.7</v>
      </c>
      <c r="AB35" s="43">
        <f t="shared" si="14"/>
        <v>220.79999999999998</v>
      </c>
      <c r="AC35" s="45">
        <f t="shared" si="1"/>
        <v>-16.200000000000017</v>
      </c>
      <c r="AD35" s="46">
        <f t="shared" si="2"/>
        <v>-6.835443037974691</v>
      </c>
      <c r="AE35" s="3"/>
    </row>
    <row r="36" spans="2:31" ht="15.75" customHeight="1">
      <c r="B36" s="55" t="s">
        <v>41</v>
      </c>
      <c r="C36" s="41">
        <v>2.7</v>
      </c>
      <c r="D36" s="42">
        <v>22.7</v>
      </c>
      <c r="E36" s="42">
        <v>4.4</v>
      </c>
      <c r="F36" s="42">
        <v>2.4</v>
      </c>
      <c r="G36" s="42">
        <v>22.3</v>
      </c>
      <c r="H36" s="42">
        <v>4.4</v>
      </c>
      <c r="I36" s="42">
        <v>4.7</v>
      </c>
      <c r="J36" s="42">
        <v>22.2</v>
      </c>
      <c r="K36" s="42">
        <v>3.7</v>
      </c>
      <c r="L36" s="42">
        <v>1.7</v>
      </c>
      <c r="M36" s="42">
        <v>15.2</v>
      </c>
      <c r="N36" s="42">
        <v>7.9</v>
      </c>
      <c r="O36" s="43">
        <f t="shared" si="13"/>
        <v>114.30000000000001</v>
      </c>
      <c r="P36" s="43">
        <v>6.1</v>
      </c>
      <c r="Q36" s="41">
        <v>11.8</v>
      </c>
      <c r="R36" s="41">
        <v>4</v>
      </c>
      <c r="S36" s="41">
        <v>4.4</v>
      </c>
      <c r="T36" s="42">
        <v>6.6</v>
      </c>
      <c r="U36" s="44">
        <v>2.9</v>
      </c>
      <c r="V36" s="41">
        <v>3.8</v>
      </c>
      <c r="W36" s="41">
        <v>2.3</v>
      </c>
      <c r="X36" s="41">
        <v>2.4</v>
      </c>
      <c r="Y36" s="41">
        <v>2.2</v>
      </c>
      <c r="Z36" s="41">
        <v>2.6</v>
      </c>
      <c r="AA36" s="41">
        <v>1.2</v>
      </c>
      <c r="AB36" s="43">
        <f t="shared" si="14"/>
        <v>50.3</v>
      </c>
      <c r="AC36" s="45">
        <f t="shared" si="1"/>
        <v>-64.00000000000001</v>
      </c>
      <c r="AD36" s="46">
        <f t="shared" si="2"/>
        <v>-55.99300087489064</v>
      </c>
      <c r="AE36" s="3"/>
    </row>
    <row r="37" spans="2:31" ht="15.75" customHeight="1">
      <c r="B37" s="55" t="s">
        <v>42</v>
      </c>
      <c r="C37" s="41">
        <v>5</v>
      </c>
      <c r="D37" s="42">
        <v>5.6</v>
      </c>
      <c r="E37" s="42">
        <v>5.7</v>
      </c>
      <c r="F37" s="42">
        <v>4.6</v>
      </c>
      <c r="G37" s="42">
        <v>4.6</v>
      </c>
      <c r="H37" s="42">
        <v>4.3</v>
      </c>
      <c r="I37" s="42">
        <v>4.3</v>
      </c>
      <c r="J37" s="42">
        <v>4.8</v>
      </c>
      <c r="K37" s="42">
        <v>4.7</v>
      </c>
      <c r="L37" s="42">
        <v>5.3</v>
      </c>
      <c r="M37" s="42">
        <v>5.5</v>
      </c>
      <c r="N37" s="42">
        <v>5.4</v>
      </c>
      <c r="O37" s="43">
        <f t="shared" si="13"/>
        <v>59.8</v>
      </c>
      <c r="P37" s="43">
        <v>5.4</v>
      </c>
      <c r="Q37" s="41">
        <v>5.9</v>
      </c>
      <c r="R37" s="41">
        <v>5.8</v>
      </c>
      <c r="S37" s="41">
        <v>5.9</v>
      </c>
      <c r="T37" s="42">
        <v>5.8</v>
      </c>
      <c r="U37" s="44">
        <v>5.7</v>
      </c>
      <c r="V37" s="41">
        <v>5.4</v>
      </c>
      <c r="W37" s="41">
        <v>5.6</v>
      </c>
      <c r="X37" s="41">
        <v>5.1</v>
      </c>
      <c r="Y37" s="41">
        <v>5.1</v>
      </c>
      <c r="Z37" s="41">
        <v>5</v>
      </c>
      <c r="AA37" s="41">
        <v>4.8</v>
      </c>
      <c r="AB37" s="43">
        <f t="shared" si="14"/>
        <v>65.5</v>
      </c>
      <c r="AC37" s="45">
        <f t="shared" si="1"/>
        <v>5.700000000000003</v>
      </c>
      <c r="AD37" s="46">
        <f t="shared" si="2"/>
        <v>9.53177257525084</v>
      </c>
      <c r="AE37" s="3"/>
    </row>
    <row r="38" spans="2:31" ht="15.75" customHeight="1">
      <c r="B38" s="55" t="s">
        <v>28</v>
      </c>
      <c r="C38" s="41">
        <v>3.9</v>
      </c>
      <c r="D38" s="42">
        <v>3.9</v>
      </c>
      <c r="E38" s="42">
        <v>5.2</v>
      </c>
      <c r="F38" s="42">
        <v>2.9</v>
      </c>
      <c r="G38" s="42">
        <v>3.5</v>
      </c>
      <c r="H38" s="42">
        <v>25.8</v>
      </c>
      <c r="I38" s="42">
        <f>13.3-4.7-4.3</f>
        <v>4.300000000000002</v>
      </c>
      <c r="J38" s="42">
        <v>8.3</v>
      </c>
      <c r="K38" s="42">
        <v>2.7</v>
      </c>
      <c r="L38" s="42">
        <v>3.1</v>
      </c>
      <c r="M38" s="42">
        <v>3.9</v>
      </c>
      <c r="N38" s="42">
        <v>10.2</v>
      </c>
      <c r="O38" s="43">
        <f t="shared" si="13"/>
        <v>77.70000000000002</v>
      </c>
      <c r="P38" s="43">
        <v>4.2</v>
      </c>
      <c r="Q38" s="41">
        <v>4.1</v>
      </c>
      <c r="R38" s="41">
        <v>3.8</v>
      </c>
      <c r="S38" s="41">
        <v>2.8</v>
      </c>
      <c r="T38" s="42">
        <v>4.1</v>
      </c>
      <c r="U38" s="44">
        <v>4.9</v>
      </c>
      <c r="V38" s="41">
        <v>4.4</v>
      </c>
      <c r="W38" s="41">
        <v>4</v>
      </c>
      <c r="X38" s="41">
        <v>5.3</v>
      </c>
      <c r="Y38" s="41">
        <v>5.1</v>
      </c>
      <c r="Z38" s="41">
        <v>4.4</v>
      </c>
      <c r="AA38" s="41">
        <v>9.7</v>
      </c>
      <c r="AB38" s="43">
        <f t="shared" si="14"/>
        <v>56.8</v>
      </c>
      <c r="AC38" s="45">
        <f t="shared" si="1"/>
        <v>-20.90000000000002</v>
      </c>
      <c r="AD38" s="46">
        <f t="shared" si="2"/>
        <v>-26.898326898326918</v>
      </c>
      <c r="AE38" s="3"/>
    </row>
    <row r="39" spans="2:31" ht="21" customHeight="1">
      <c r="B39" s="32" t="s">
        <v>93</v>
      </c>
      <c r="C39" s="33">
        <f aca="true" t="shared" si="15" ref="C39:H39">ROUND(+C40+C43+C44,1)</f>
        <v>1196.1</v>
      </c>
      <c r="D39" s="33">
        <f t="shared" si="15"/>
        <v>1318.8</v>
      </c>
      <c r="E39" s="34">
        <f t="shared" si="15"/>
        <v>1536.2</v>
      </c>
      <c r="F39" s="34">
        <f t="shared" si="15"/>
        <v>1303.3</v>
      </c>
      <c r="G39" s="34">
        <f t="shared" si="15"/>
        <v>1543.2</v>
      </c>
      <c r="H39" s="34">
        <f t="shared" si="15"/>
        <v>1442.8</v>
      </c>
      <c r="I39" s="34">
        <f>I40+I43+I44</f>
        <v>1462.5</v>
      </c>
      <c r="J39" s="34">
        <f>ROUND(+J40+J43+J44,1)</f>
        <v>1557</v>
      </c>
      <c r="K39" s="34">
        <f>ROUND(+K40+K43+K44,1)</f>
        <v>1342</v>
      </c>
      <c r="L39" s="34">
        <f>ROUND(+L40+L43+L44,1)</f>
        <v>1459.3</v>
      </c>
      <c r="M39" s="34">
        <f>ROUND(+M40+M43+M44,1)</f>
        <v>1653.9</v>
      </c>
      <c r="N39" s="34">
        <f>ROUND(+N40+N43+N44,1)</f>
        <v>1736.4</v>
      </c>
      <c r="O39" s="34">
        <f t="shared" si="13"/>
        <v>17551.5</v>
      </c>
      <c r="P39" s="33">
        <f aca="true" t="shared" si="16" ref="P39:AA39">P40+P43+P44</f>
        <v>1144</v>
      </c>
      <c r="Q39" s="33">
        <f t="shared" si="16"/>
        <v>986.8999999999999</v>
      </c>
      <c r="R39" s="33">
        <f t="shared" si="16"/>
        <v>1106.1000000000001</v>
      </c>
      <c r="S39" s="33">
        <f t="shared" si="16"/>
        <v>969.9000000000001</v>
      </c>
      <c r="T39" s="34">
        <f t="shared" si="16"/>
        <v>1146.1</v>
      </c>
      <c r="U39" s="38">
        <f t="shared" si="16"/>
        <v>1052.6</v>
      </c>
      <c r="V39" s="33">
        <f t="shared" si="16"/>
        <v>947.3</v>
      </c>
      <c r="W39" s="33">
        <f t="shared" si="16"/>
        <v>1096.5</v>
      </c>
      <c r="X39" s="33">
        <f t="shared" si="16"/>
        <v>984.3</v>
      </c>
      <c r="Y39" s="33">
        <f t="shared" si="16"/>
        <v>1232.6</v>
      </c>
      <c r="Z39" s="33">
        <f t="shared" si="16"/>
        <v>1337.7000000000003</v>
      </c>
      <c r="AA39" s="33">
        <f t="shared" si="16"/>
        <v>1249.1</v>
      </c>
      <c r="AB39" s="34">
        <f t="shared" si="14"/>
        <v>13253.100000000002</v>
      </c>
      <c r="AC39" s="33">
        <f t="shared" si="1"/>
        <v>-4298.399999999998</v>
      </c>
      <c r="AD39" s="38">
        <f t="shared" si="2"/>
        <v>-24.490214511580195</v>
      </c>
      <c r="AE39" s="3"/>
    </row>
    <row r="40" spans="2:31" ht="24" customHeight="1">
      <c r="B40" s="47" t="s">
        <v>43</v>
      </c>
      <c r="C40" s="48">
        <f aca="true" t="shared" si="17" ref="C40:H40">ROUND(SUM(C41:C42),1)</f>
        <v>896.4</v>
      </c>
      <c r="D40" s="49">
        <f t="shared" si="17"/>
        <v>1037.1</v>
      </c>
      <c r="E40" s="49">
        <f t="shared" si="17"/>
        <v>1149.4</v>
      </c>
      <c r="F40" s="49">
        <f t="shared" si="17"/>
        <v>967.6</v>
      </c>
      <c r="G40" s="49">
        <f t="shared" si="17"/>
        <v>1215.3</v>
      </c>
      <c r="H40" s="49">
        <f t="shared" si="17"/>
        <v>1085.5</v>
      </c>
      <c r="I40" s="49">
        <f>SUM(I41:I42)</f>
        <v>1105.5</v>
      </c>
      <c r="J40" s="49">
        <f>ROUND(SUM(J41:J42),1)</f>
        <v>1192.1</v>
      </c>
      <c r="K40" s="49">
        <f>ROUND(SUM(K41:K42),1)</f>
        <v>1052.3</v>
      </c>
      <c r="L40" s="49">
        <f>ROUND(SUM(L41:L42),1)</f>
        <v>1111.7</v>
      </c>
      <c r="M40" s="49">
        <f>ROUND(SUM(M41:M42),1)</f>
        <v>1284</v>
      </c>
      <c r="N40" s="49">
        <f>ROUND(SUM(N41:N42),1)</f>
        <v>1372.4</v>
      </c>
      <c r="O40" s="49">
        <f aca="true" t="shared" si="18" ref="O40:AB40">SUM(O41:O42)</f>
        <v>13469.339999999998</v>
      </c>
      <c r="P40" s="48">
        <f t="shared" si="18"/>
        <v>779.3</v>
      </c>
      <c r="Q40" s="48">
        <f t="shared" si="18"/>
        <v>662.9</v>
      </c>
      <c r="R40" s="48">
        <f t="shared" si="18"/>
        <v>747.1</v>
      </c>
      <c r="S40" s="48">
        <f t="shared" si="18"/>
        <v>662.7</v>
      </c>
      <c r="T40" s="49">
        <f t="shared" si="18"/>
        <v>809.6</v>
      </c>
      <c r="U40" s="50">
        <f t="shared" si="18"/>
        <v>717</v>
      </c>
      <c r="V40" s="48">
        <f t="shared" si="18"/>
        <v>624</v>
      </c>
      <c r="W40" s="48">
        <f t="shared" si="18"/>
        <v>760.5</v>
      </c>
      <c r="X40" s="48">
        <f t="shared" si="18"/>
        <v>664.5</v>
      </c>
      <c r="Y40" s="48">
        <f t="shared" si="18"/>
        <v>898.8</v>
      </c>
      <c r="Z40" s="48">
        <f t="shared" si="18"/>
        <v>1052.2</v>
      </c>
      <c r="AA40" s="48">
        <f t="shared" si="18"/>
        <v>967.8</v>
      </c>
      <c r="AB40" s="49">
        <f t="shared" si="18"/>
        <v>9346.4</v>
      </c>
      <c r="AC40" s="48">
        <f t="shared" si="1"/>
        <v>-4122.939999999999</v>
      </c>
      <c r="AD40" s="50">
        <f t="shared" si="2"/>
        <v>-30.609814586312318</v>
      </c>
      <c r="AE40" s="3"/>
    </row>
    <row r="41" spans="2:31" ht="19.5" customHeight="1">
      <c r="B41" s="51" t="s">
        <v>44</v>
      </c>
      <c r="C41" s="41">
        <v>895.8</v>
      </c>
      <c r="D41" s="42">
        <v>1034.5</v>
      </c>
      <c r="E41" s="42">
        <v>1148.3</v>
      </c>
      <c r="F41" s="42">
        <v>967.1</v>
      </c>
      <c r="G41" s="42">
        <v>1214.6</v>
      </c>
      <c r="H41" s="42">
        <v>1084.8</v>
      </c>
      <c r="I41" s="42">
        <v>1104.6</v>
      </c>
      <c r="J41" s="42">
        <v>1191.8</v>
      </c>
      <c r="K41" s="42">
        <v>1050.8</v>
      </c>
      <c r="L41" s="42">
        <v>1110.4</v>
      </c>
      <c r="M41" s="42">
        <v>1282.5</v>
      </c>
      <c r="N41" s="42">
        <v>1371.2</v>
      </c>
      <c r="O41" s="42">
        <f>SUM(C41:N41)</f>
        <v>13456.399999999998</v>
      </c>
      <c r="P41" s="43">
        <v>777.3</v>
      </c>
      <c r="Q41" s="41">
        <v>661.5</v>
      </c>
      <c r="R41" s="41">
        <v>746.6</v>
      </c>
      <c r="S41" s="41">
        <v>662.1</v>
      </c>
      <c r="T41" s="42">
        <v>809.4</v>
      </c>
      <c r="U41" s="44">
        <v>716.3</v>
      </c>
      <c r="V41" s="41">
        <v>623.5</v>
      </c>
      <c r="W41" s="41">
        <v>760</v>
      </c>
      <c r="X41" s="41">
        <v>663.2</v>
      </c>
      <c r="Y41" s="41">
        <v>897.5</v>
      </c>
      <c r="Z41" s="41">
        <v>1051.4</v>
      </c>
      <c r="AA41" s="41">
        <v>967.4</v>
      </c>
      <c r="AB41" s="42">
        <f>SUM(P41:AA41)</f>
        <v>9336.199999999999</v>
      </c>
      <c r="AC41" s="41">
        <f t="shared" si="1"/>
        <v>-4120.199999999999</v>
      </c>
      <c r="AD41" s="44">
        <f t="shared" si="2"/>
        <v>-30.61888766683511</v>
      </c>
      <c r="AE41" s="3"/>
    </row>
    <row r="42" spans="2:31" ht="15" customHeight="1">
      <c r="B42" s="51" t="s">
        <v>28</v>
      </c>
      <c r="C42" s="41">
        <v>0.6</v>
      </c>
      <c r="D42" s="42">
        <v>2.6</v>
      </c>
      <c r="E42" s="42">
        <v>1.1</v>
      </c>
      <c r="F42" s="42">
        <v>0.5</v>
      </c>
      <c r="G42" s="42">
        <v>0.7</v>
      </c>
      <c r="H42" s="42">
        <v>0.7</v>
      </c>
      <c r="I42" s="42">
        <v>0.9</v>
      </c>
      <c r="J42" s="42">
        <v>0.3</v>
      </c>
      <c r="K42" s="42">
        <v>1.5</v>
      </c>
      <c r="L42" s="42">
        <v>1.3</v>
      </c>
      <c r="M42" s="42">
        <v>1.54</v>
      </c>
      <c r="N42" s="42">
        <v>1.2</v>
      </c>
      <c r="O42" s="42">
        <f>SUM(C42:N42)</f>
        <v>12.940000000000001</v>
      </c>
      <c r="P42" s="43">
        <v>2</v>
      </c>
      <c r="Q42" s="41">
        <v>1.4</v>
      </c>
      <c r="R42" s="41">
        <v>0.5</v>
      </c>
      <c r="S42" s="41">
        <v>0.6</v>
      </c>
      <c r="T42" s="42">
        <v>0.2</v>
      </c>
      <c r="U42" s="44">
        <v>0.7</v>
      </c>
      <c r="V42" s="41">
        <v>0.5</v>
      </c>
      <c r="W42" s="41">
        <v>0.5</v>
      </c>
      <c r="X42" s="41">
        <v>1.3</v>
      </c>
      <c r="Y42" s="41">
        <v>1.3</v>
      </c>
      <c r="Z42" s="41">
        <v>0.8</v>
      </c>
      <c r="AA42" s="41">
        <v>0.4</v>
      </c>
      <c r="AB42" s="42">
        <f>SUM(P42:AA42)</f>
        <v>10.200000000000001</v>
      </c>
      <c r="AC42" s="41">
        <f t="shared" si="1"/>
        <v>-2.74</v>
      </c>
      <c r="AD42" s="44">
        <f t="shared" si="2"/>
        <v>-21.174652241112828</v>
      </c>
      <c r="AE42" s="3"/>
    </row>
    <row r="43" spans="2:31" ht="21" customHeight="1">
      <c r="B43" s="47" t="s">
        <v>45</v>
      </c>
      <c r="C43" s="48">
        <v>0.5</v>
      </c>
      <c r="D43" s="49">
        <v>0.4</v>
      </c>
      <c r="E43" s="49">
        <v>0.3</v>
      </c>
      <c r="F43" s="49">
        <v>0.6</v>
      </c>
      <c r="G43" s="49">
        <v>0.1</v>
      </c>
      <c r="H43" s="49">
        <v>0.5</v>
      </c>
      <c r="I43" s="49">
        <v>0.4</v>
      </c>
      <c r="J43" s="49">
        <v>0.3</v>
      </c>
      <c r="K43" s="49">
        <v>0.2</v>
      </c>
      <c r="L43" s="49">
        <v>0.2</v>
      </c>
      <c r="M43" s="49">
        <v>0.2</v>
      </c>
      <c r="N43" s="49">
        <v>0.5</v>
      </c>
      <c r="O43" s="54">
        <f>SUM(C43:N43)</f>
        <v>4.2</v>
      </c>
      <c r="P43" s="48">
        <v>0.3</v>
      </c>
      <c r="Q43" s="48">
        <v>0.5</v>
      </c>
      <c r="R43" s="48">
        <v>0.2</v>
      </c>
      <c r="S43" s="48">
        <v>0.7</v>
      </c>
      <c r="T43" s="49">
        <v>0.4</v>
      </c>
      <c r="U43" s="50">
        <v>0.3</v>
      </c>
      <c r="V43" s="48">
        <v>0.5</v>
      </c>
      <c r="W43" s="48">
        <v>0.5</v>
      </c>
      <c r="X43" s="48">
        <v>0.3</v>
      </c>
      <c r="Y43" s="48">
        <v>0.6</v>
      </c>
      <c r="Z43" s="48">
        <v>0.4</v>
      </c>
      <c r="AA43" s="48">
        <v>0.4</v>
      </c>
      <c r="AB43" s="54">
        <f>SUM(P43:AA43)</f>
        <v>5.1000000000000005</v>
      </c>
      <c r="AC43" s="56">
        <f t="shared" si="1"/>
        <v>0.9000000000000004</v>
      </c>
      <c r="AD43" s="57">
        <f t="shared" si="2"/>
        <v>21.428571428571434</v>
      </c>
      <c r="AE43" s="3"/>
    </row>
    <row r="44" spans="2:31" ht="24" customHeight="1">
      <c r="B44" s="47" t="s">
        <v>46</v>
      </c>
      <c r="C44" s="48">
        <f aca="true" t="shared" si="19" ref="C44:H44">ROUND(SUM(C45:C48),1)</f>
        <v>299.2</v>
      </c>
      <c r="D44" s="49">
        <f t="shared" si="19"/>
        <v>281.3</v>
      </c>
      <c r="E44" s="49">
        <f t="shared" si="19"/>
        <v>386.5</v>
      </c>
      <c r="F44" s="49">
        <f t="shared" si="19"/>
        <v>335.1</v>
      </c>
      <c r="G44" s="49">
        <f t="shared" si="19"/>
        <v>327.8</v>
      </c>
      <c r="H44" s="49">
        <f t="shared" si="19"/>
        <v>356.8</v>
      </c>
      <c r="I44" s="49">
        <f>SUM(I45:I48)</f>
        <v>356.6</v>
      </c>
      <c r="J44" s="49">
        <f>ROUND(SUM(J45:J48),1)</f>
        <v>364.6</v>
      </c>
      <c r="K44" s="49">
        <f>ROUND(SUM(K45:K48),1)</f>
        <v>289.5</v>
      </c>
      <c r="L44" s="49">
        <f>ROUND(SUM(L45:L48),1)</f>
        <v>347.4</v>
      </c>
      <c r="M44" s="49">
        <f>ROUND(SUM(M45:M48),1)</f>
        <v>369.7</v>
      </c>
      <c r="N44" s="49">
        <f>ROUND(SUM(N45:N48),1)</f>
        <v>363.5</v>
      </c>
      <c r="O44" s="49">
        <f aca="true" t="shared" si="20" ref="O44:AB44">SUM(O45:O48)</f>
        <v>4078.0000000000005</v>
      </c>
      <c r="P44" s="48">
        <f t="shared" si="20"/>
        <v>364.40000000000003</v>
      </c>
      <c r="Q44" s="48">
        <f t="shared" si="20"/>
        <v>323.49999999999994</v>
      </c>
      <c r="R44" s="48">
        <f t="shared" si="20"/>
        <v>358.80000000000007</v>
      </c>
      <c r="S44" s="48">
        <f t="shared" si="20"/>
        <v>306.49999999999994</v>
      </c>
      <c r="T44" s="49">
        <f t="shared" si="20"/>
        <v>336.09999999999997</v>
      </c>
      <c r="U44" s="50">
        <f t="shared" si="20"/>
        <v>335.29999999999995</v>
      </c>
      <c r="V44" s="48">
        <f t="shared" si="20"/>
        <v>322.8</v>
      </c>
      <c r="W44" s="48">
        <f t="shared" si="20"/>
        <v>335.49999999999994</v>
      </c>
      <c r="X44" s="48">
        <f t="shared" si="20"/>
        <v>319.5</v>
      </c>
      <c r="Y44" s="48">
        <f t="shared" si="20"/>
        <v>333.2</v>
      </c>
      <c r="Z44" s="48">
        <f t="shared" si="20"/>
        <v>285.1</v>
      </c>
      <c r="AA44" s="48">
        <f t="shared" si="20"/>
        <v>280.90000000000003</v>
      </c>
      <c r="AB44" s="49">
        <f t="shared" si="20"/>
        <v>3901.6000000000004</v>
      </c>
      <c r="AC44" s="48">
        <f t="shared" si="1"/>
        <v>-176.4000000000001</v>
      </c>
      <c r="AD44" s="50">
        <f t="shared" si="2"/>
        <v>-4.32564982834723</v>
      </c>
      <c r="AE44" s="3"/>
    </row>
    <row r="45" spans="2:31" ht="18.75" customHeight="1">
      <c r="B45" s="55" t="s">
        <v>47</v>
      </c>
      <c r="C45" s="41">
        <v>238</v>
      </c>
      <c r="D45" s="42">
        <v>216.5</v>
      </c>
      <c r="E45" s="42">
        <v>316.4</v>
      </c>
      <c r="F45" s="42">
        <v>278.1</v>
      </c>
      <c r="G45" s="42">
        <v>273.1</v>
      </c>
      <c r="H45" s="42">
        <v>310.5</v>
      </c>
      <c r="I45" s="42">
        <v>301.8</v>
      </c>
      <c r="J45" s="42">
        <v>302.8</v>
      </c>
      <c r="K45" s="42">
        <v>236.8</v>
      </c>
      <c r="L45" s="42">
        <v>302.2</v>
      </c>
      <c r="M45" s="42">
        <v>318.9</v>
      </c>
      <c r="N45" s="42">
        <v>316.4</v>
      </c>
      <c r="O45" s="42">
        <f aca="true" t="shared" si="21" ref="O45:O50">SUM(C45:N45)</f>
        <v>3411.5</v>
      </c>
      <c r="P45" s="43">
        <v>298</v>
      </c>
      <c r="Q45" s="41">
        <v>260.9</v>
      </c>
      <c r="R45" s="41">
        <v>291.6</v>
      </c>
      <c r="S45" s="41">
        <v>239.5</v>
      </c>
      <c r="T45" s="42">
        <v>274.7</v>
      </c>
      <c r="U45" s="44">
        <v>287.5</v>
      </c>
      <c r="V45" s="41">
        <v>265.7</v>
      </c>
      <c r="W45" s="41">
        <v>270.9</v>
      </c>
      <c r="X45" s="41">
        <v>269.6</v>
      </c>
      <c r="Y45" s="41">
        <v>290.4</v>
      </c>
      <c r="Z45" s="41">
        <v>248.8</v>
      </c>
      <c r="AA45" s="41">
        <v>236.5</v>
      </c>
      <c r="AB45" s="42">
        <f aca="true" t="shared" si="22" ref="AB45:AB50">SUM(P45:AA45)</f>
        <v>3234.1000000000004</v>
      </c>
      <c r="AC45" s="41">
        <f t="shared" si="1"/>
        <v>-177.39999999999964</v>
      </c>
      <c r="AD45" s="44">
        <f t="shared" si="2"/>
        <v>-5.200058625238154</v>
      </c>
      <c r="AE45" s="3"/>
    </row>
    <row r="46" spans="2:31" ht="18.75" customHeight="1">
      <c r="B46" s="55" t="s">
        <v>48</v>
      </c>
      <c r="C46" s="41">
        <v>48.6</v>
      </c>
      <c r="D46" s="42">
        <v>49.9</v>
      </c>
      <c r="E46" s="42">
        <v>55.6</v>
      </c>
      <c r="F46" s="42">
        <v>47.5</v>
      </c>
      <c r="G46" s="42">
        <v>44.1</v>
      </c>
      <c r="H46" s="42">
        <v>37.8</v>
      </c>
      <c r="I46" s="42">
        <v>45.3</v>
      </c>
      <c r="J46" s="42">
        <v>50.4</v>
      </c>
      <c r="K46" s="42">
        <v>43</v>
      </c>
      <c r="L46" s="42">
        <v>35.6</v>
      </c>
      <c r="M46" s="42">
        <v>38.6</v>
      </c>
      <c r="N46" s="42">
        <v>35.5</v>
      </c>
      <c r="O46" s="42">
        <f t="shared" si="21"/>
        <v>531.9000000000001</v>
      </c>
      <c r="P46" s="58">
        <v>55</v>
      </c>
      <c r="Q46" s="41">
        <v>52</v>
      </c>
      <c r="R46" s="41">
        <v>55.6</v>
      </c>
      <c r="S46" s="41">
        <v>56.9</v>
      </c>
      <c r="T46" s="42">
        <v>48.8</v>
      </c>
      <c r="U46" s="44">
        <v>37.2</v>
      </c>
      <c r="V46" s="41">
        <v>47.8</v>
      </c>
      <c r="W46" s="41">
        <v>51.9</v>
      </c>
      <c r="X46" s="41">
        <v>40.1</v>
      </c>
      <c r="Y46" s="41">
        <v>30.5</v>
      </c>
      <c r="Z46" s="41">
        <v>24.9</v>
      </c>
      <c r="AA46" s="41">
        <v>32.1</v>
      </c>
      <c r="AB46" s="42">
        <f t="shared" si="22"/>
        <v>532.8</v>
      </c>
      <c r="AC46" s="41">
        <f aca="true" t="shared" si="23" ref="AC46:AC77">+AB46-O46</f>
        <v>0.8999999999998636</v>
      </c>
      <c r="AD46" s="44">
        <f aca="true" t="shared" si="24" ref="AD46:AD77">+AC46/O46*100</f>
        <v>0.16920473773263084</v>
      </c>
      <c r="AE46" s="3"/>
    </row>
    <row r="47" spans="2:31" ht="18.75" customHeight="1">
      <c r="B47" s="55" t="s">
        <v>49</v>
      </c>
      <c r="C47" s="41">
        <v>1.2</v>
      </c>
      <c r="D47" s="42">
        <v>3.7</v>
      </c>
      <c r="E47" s="42">
        <v>2.7</v>
      </c>
      <c r="F47" s="42">
        <v>2.1</v>
      </c>
      <c r="G47" s="42">
        <v>3.1</v>
      </c>
      <c r="H47" s="42">
        <v>1.9</v>
      </c>
      <c r="I47" s="42">
        <v>2.6</v>
      </c>
      <c r="J47" s="42">
        <v>3.8</v>
      </c>
      <c r="K47" s="42">
        <v>2.9</v>
      </c>
      <c r="L47" s="42">
        <v>2.3</v>
      </c>
      <c r="M47" s="42">
        <v>3.2</v>
      </c>
      <c r="N47" s="42">
        <v>2.8</v>
      </c>
      <c r="O47" s="42">
        <f t="shared" si="21"/>
        <v>32.3</v>
      </c>
      <c r="P47" s="58">
        <v>3.1</v>
      </c>
      <c r="Q47" s="41">
        <v>2.9</v>
      </c>
      <c r="R47" s="41">
        <v>3.1</v>
      </c>
      <c r="S47" s="41">
        <v>2.7</v>
      </c>
      <c r="T47" s="42">
        <v>3.9</v>
      </c>
      <c r="U47" s="44">
        <v>3.2</v>
      </c>
      <c r="V47" s="41">
        <v>3</v>
      </c>
      <c r="W47" s="41">
        <v>4.9</v>
      </c>
      <c r="X47" s="41">
        <v>2.9</v>
      </c>
      <c r="Y47" s="41">
        <v>4.6</v>
      </c>
      <c r="Z47" s="41">
        <v>3.6</v>
      </c>
      <c r="AA47" s="41">
        <v>4.7</v>
      </c>
      <c r="AB47" s="42">
        <f t="shared" si="22"/>
        <v>42.60000000000001</v>
      </c>
      <c r="AC47" s="41">
        <f t="shared" si="23"/>
        <v>10.300000000000011</v>
      </c>
      <c r="AD47" s="44">
        <f t="shared" si="24"/>
        <v>31.888544891640908</v>
      </c>
      <c r="AE47" s="3"/>
    </row>
    <row r="48" spans="2:31" ht="18.75" customHeight="1">
      <c r="B48" s="55" t="s">
        <v>28</v>
      </c>
      <c r="C48" s="41">
        <v>11.4</v>
      </c>
      <c r="D48" s="42">
        <v>11.2</v>
      </c>
      <c r="E48" s="42">
        <v>11.8</v>
      </c>
      <c r="F48" s="42">
        <v>7.4</v>
      </c>
      <c r="G48" s="42">
        <v>7.5</v>
      </c>
      <c r="H48" s="42">
        <v>6.6</v>
      </c>
      <c r="I48" s="42">
        <f>9.5-2.6</f>
        <v>6.9</v>
      </c>
      <c r="J48" s="42">
        <v>7.6</v>
      </c>
      <c r="K48" s="42">
        <v>6.8</v>
      </c>
      <c r="L48" s="42">
        <v>7.3</v>
      </c>
      <c r="M48" s="42">
        <v>9</v>
      </c>
      <c r="N48" s="42">
        <v>8.8</v>
      </c>
      <c r="O48" s="42">
        <f t="shared" si="21"/>
        <v>102.3</v>
      </c>
      <c r="P48" s="43">
        <v>8.3</v>
      </c>
      <c r="Q48" s="41">
        <v>7.7</v>
      </c>
      <c r="R48" s="41">
        <v>8.5</v>
      </c>
      <c r="S48" s="41">
        <v>7.4</v>
      </c>
      <c r="T48" s="42">
        <v>8.7</v>
      </c>
      <c r="U48" s="44">
        <v>7.4</v>
      </c>
      <c r="V48" s="41">
        <v>6.3</v>
      </c>
      <c r="W48" s="41">
        <v>7.8</v>
      </c>
      <c r="X48" s="41">
        <v>6.9</v>
      </c>
      <c r="Y48" s="41">
        <v>7.7</v>
      </c>
      <c r="Z48" s="41">
        <v>7.8</v>
      </c>
      <c r="AA48" s="41">
        <v>7.6</v>
      </c>
      <c r="AB48" s="42">
        <f t="shared" si="22"/>
        <v>92.09999999999998</v>
      </c>
      <c r="AC48" s="41">
        <f t="shared" si="23"/>
        <v>-10.200000000000017</v>
      </c>
      <c r="AD48" s="44">
        <f t="shared" si="24"/>
        <v>-9.970674486803537</v>
      </c>
      <c r="AE48" s="3"/>
    </row>
    <row r="49" spans="2:31" ht="21" customHeight="1">
      <c r="B49" s="32" t="s">
        <v>94</v>
      </c>
      <c r="C49" s="33">
        <v>7.3</v>
      </c>
      <c r="D49" s="33">
        <v>9.2</v>
      </c>
      <c r="E49" s="34">
        <v>8.5</v>
      </c>
      <c r="F49" s="34">
        <v>6.3</v>
      </c>
      <c r="G49" s="34">
        <v>6.8</v>
      </c>
      <c r="H49" s="34">
        <v>9.1</v>
      </c>
      <c r="I49" s="34">
        <v>7.5</v>
      </c>
      <c r="J49" s="34">
        <v>8.4</v>
      </c>
      <c r="K49" s="34">
        <v>8.3</v>
      </c>
      <c r="L49" s="34">
        <v>7</v>
      </c>
      <c r="M49" s="34">
        <v>7.4</v>
      </c>
      <c r="N49" s="34">
        <v>7.4</v>
      </c>
      <c r="O49" s="35">
        <f t="shared" si="21"/>
        <v>93.20000000000002</v>
      </c>
      <c r="P49" s="33">
        <v>7.4</v>
      </c>
      <c r="Q49" s="33">
        <v>7.4</v>
      </c>
      <c r="R49" s="33">
        <v>8</v>
      </c>
      <c r="S49" s="33">
        <v>6.8</v>
      </c>
      <c r="T49" s="34">
        <v>8.4</v>
      </c>
      <c r="U49" s="38">
        <v>7.6</v>
      </c>
      <c r="V49" s="33">
        <v>9.1</v>
      </c>
      <c r="W49" s="33">
        <v>8.8</v>
      </c>
      <c r="X49" s="33">
        <v>8.1</v>
      </c>
      <c r="Y49" s="33">
        <v>10</v>
      </c>
      <c r="Z49" s="33">
        <v>9.3</v>
      </c>
      <c r="AA49" s="33">
        <v>8.2</v>
      </c>
      <c r="AB49" s="35">
        <f t="shared" si="22"/>
        <v>99.1</v>
      </c>
      <c r="AC49" s="59">
        <f t="shared" si="23"/>
        <v>5.899999999999977</v>
      </c>
      <c r="AD49" s="60">
        <f t="shared" si="24"/>
        <v>6.330472103004266</v>
      </c>
      <c r="AE49" s="3"/>
    </row>
    <row r="50" spans="2:31" ht="27.75" customHeight="1">
      <c r="B50" s="32" t="s">
        <v>95</v>
      </c>
      <c r="C50" s="33">
        <v>38.5</v>
      </c>
      <c r="D50" s="34">
        <v>37.4</v>
      </c>
      <c r="E50" s="34">
        <v>41.7</v>
      </c>
      <c r="F50" s="34">
        <v>41.1</v>
      </c>
      <c r="G50" s="34">
        <v>40.7</v>
      </c>
      <c r="H50" s="34">
        <v>40.1</v>
      </c>
      <c r="I50" s="34">
        <v>41.5</v>
      </c>
      <c r="J50" s="34">
        <v>40.5</v>
      </c>
      <c r="K50" s="34">
        <v>38.1</v>
      </c>
      <c r="L50" s="34">
        <v>43.1</v>
      </c>
      <c r="M50" s="34">
        <v>42.9</v>
      </c>
      <c r="N50" s="34">
        <v>44.7</v>
      </c>
      <c r="O50" s="35">
        <f t="shared" si="21"/>
        <v>490.3</v>
      </c>
      <c r="P50" s="35">
        <v>43.8</v>
      </c>
      <c r="Q50" s="33">
        <v>43.7</v>
      </c>
      <c r="R50" s="33">
        <v>51.5</v>
      </c>
      <c r="S50" s="33">
        <v>47</v>
      </c>
      <c r="T50" s="34">
        <v>47.3</v>
      </c>
      <c r="U50" s="38">
        <v>46.8</v>
      </c>
      <c r="V50" s="33">
        <v>48</v>
      </c>
      <c r="W50" s="33">
        <v>42.8</v>
      </c>
      <c r="X50" s="33">
        <v>53.4</v>
      </c>
      <c r="Y50" s="33">
        <v>48.9</v>
      </c>
      <c r="Z50" s="33">
        <v>51.7</v>
      </c>
      <c r="AA50" s="33">
        <v>51.7</v>
      </c>
      <c r="AB50" s="35">
        <f t="shared" si="22"/>
        <v>576.6</v>
      </c>
      <c r="AC50" s="59">
        <f t="shared" si="23"/>
        <v>86.30000000000001</v>
      </c>
      <c r="AD50" s="60">
        <f t="shared" si="24"/>
        <v>17.601468488680403</v>
      </c>
      <c r="AE50" s="3"/>
    </row>
    <row r="51" spans="2:31" ht="24" customHeight="1">
      <c r="B51" s="61" t="s">
        <v>50</v>
      </c>
      <c r="C51" s="62">
        <f aca="true" t="shared" si="25" ref="C51:AB51">+C52+C55</f>
        <v>139.1</v>
      </c>
      <c r="D51" s="63">
        <f t="shared" si="25"/>
        <v>295.3</v>
      </c>
      <c r="E51" s="63">
        <f t="shared" si="25"/>
        <v>211</v>
      </c>
      <c r="F51" s="63">
        <f t="shared" si="25"/>
        <v>386.9</v>
      </c>
      <c r="G51" s="63">
        <f t="shared" si="25"/>
        <v>211.1</v>
      </c>
      <c r="H51" s="63">
        <f t="shared" si="25"/>
        <v>266.2</v>
      </c>
      <c r="I51" s="63">
        <f t="shared" si="25"/>
        <v>307.09999999999997</v>
      </c>
      <c r="J51" s="63">
        <f t="shared" si="25"/>
        <v>202</v>
      </c>
      <c r="K51" s="63">
        <f t="shared" si="25"/>
        <v>306</v>
      </c>
      <c r="L51" s="63">
        <f t="shared" si="25"/>
        <v>234.6</v>
      </c>
      <c r="M51" s="63">
        <f t="shared" si="25"/>
        <v>174.6</v>
      </c>
      <c r="N51" s="63">
        <f t="shared" si="25"/>
        <v>219.9</v>
      </c>
      <c r="O51" s="63">
        <f t="shared" si="25"/>
        <v>2953.8</v>
      </c>
      <c r="P51" s="63">
        <f t="shared" si="25"/>
        <v>393.6</v>
      </c>
      <c r="Q51" s="63">
        <f t="shared" si="25"/>
        <v>207.29999999999995</v>
      </c>
      <c r="R51" s="63">
        <f t="shared" si="25"/>
        <v>196.6</v>
      </c>
      <c r="S51" s="63">
        <f t="shared" si="25"/>
        <v>196.8</v>
      </c>
      <c r="T51" s="63">
        <f t="shared" si="25"/>
        <v>180.39999999999998</v>
      </c>
      <c r="U51" s="63">
        <f t="shared" si="25"/>
        <v>272.20000000000005</v>
      </c>
      <c r="V51" s="63">
        <f t="shared" si="25"/>
        <v>150.9</v>
      </c>
      <c r="W51" s="63">
        <f t="shared" si="25"/>
        <v>235.4</v>
      </c>
      <c r="X51" s="63">
        <f t="shared" si="25"/>
        <v>176.6</v>
      </c>
      <c r="Y51" s="63">
        <f t="shared" si="25"/>
        <v>160.29999999999998</v>
      </c>
      <c r="Z51" s="63">
        <f t="shared" si="25"/>
        <v>117.3</v>
      </c>
      <c r="AA51" s="63">
        <f t="shared" si="25"/>
        <v>176.9</v>
      </c>
      <c r="AB51" s="63">
        <f t="shared" si="25"/>
        <v>2464.3</v>
      </c>
      <c r="AC51" s="62">
        <f t="shared" si="23"/>
        <v>-489.5</v>
      </c>
      <c r="AD51" s="64">
        <f t="shared" si="24"/>
        <v>-16.571873518857064</v>
      </c>
      <c r="AE51" s="3"/>
    </row>
    <row r="52" spans="2:31" ht="21.75" customHeight="1">
      <c r="B52" s="32" t="s">
        <v>51</v>
      </c>
      <c r="C52" s="62">
        <f aca="true" t="shared" si="26" ref="C52:AB52">SUM(C53:C54)</f>
        <v>2.1</v>
      </c>
      <c r="D52" s="63">
        <f t="shared" si="26"/>
        <v>2.2</v>
      </c>
      <c r="E52" s="63">
        <f t="shared" si="26"/>
        <v>2.3</v>
      </c>
      <c r="F52" s="63">
        <f t="shared" si="26"/>
        <v>2.2</v>
      </c>
      <c r="G52" s="63">
        <f t="shared" si="26"/>
        <v>2.2</v>
      </c>
      <c r="H52" s="62">
        <f t="shared" si="26"/>
        <v>1.9</v>
      </c>
      <c r="I52" s="62">
        <f t="shared" si="26"/>
        <v>1.7</v>
      </c>
      <c r="J52" s="63">
        <f t="shared" si="26"/>
        <v>2.1</v>
      </c>
      <c r="K52" s="63">
        <f t="shared" si="26"/>
        <v>2.1</v>
      </c>
      <c r="L52" s="63">
        <f t="shared" si="26"/>
        <v>1.6</v>
      </c>
      <c r="M52" s="63">
        <f t="shared" si="26"/>
        <v>1.9</v>
      </c>
      <c r="N52" s="63">
        <f t="shared" si="26"/>
        <v>12</v>
      </c>
      <c r="O52" s="63">
        <f t="shared" si="26"/>
        <v>34.3</v>
      </c>
      <c r="P52" s="63">
        <f t="shared" si="26"/>
        <v>33.4</v>
      </c>
      <c r="Q52" s="63">
        <f t="shared" si="26"/>
        <v>2.7</v>
      </c>
      <c r="R52" s="63">
        <f t="shared" si="26"/>
        <v>2.7</v>
      </c>
      <c r="S52" s="63">
        <f t="shared" si="26"/>
        <v>2.7</v>
      </c>
      <c r="T52" s="63">
        <f t="shared" si="26"/>
        <v>2.7</v>
      </c>
      <c r="U52" s="63">
        <f t="shared" si="26"/>
        <v>2.3</v>
      </c>
      <c r="V52" s="63">
        <f t="shared" si="26"/>
        <v>1.9</v>
      </c>
      <c r="W52" s="63">
        <f t="shared" si="26"/>
        <v>22.4</v>
      </c>
      <c r="X52" s="63">
        <f t="shared" si="26"/>
        <v>13.6</v>
      </c>
      <c r="Y52" s="63">
        <f t="shared" si="26"/>
        <v>2.3</v>
      </c>
      <c r="Z52" s="63">
        <f t="shared" si="26"/>
        <v>2.2</v>
      </c>
      <c r="AA52" s="63">
        <f t="shared" si="26"/>
        <v>7.5</v>
      </c>
      <c r="AB52" s="63">
        <f t="shared" si="26"/>
        <v>96.4</v>
      </c>
      <c r="AC52" s="62">
        <f t="shared" si="23"/>
        <v>62.10000000000001</v>
      </c>
      <c r="AD52" s="64">
        <f t="shared" si="24"/>
        <v>181.0495626822158</v>
      </c>
      <c r="AE52" s="3"/>
    </row>
    <row r="53" spans="2:31" ht="15" customHeight="1">
      <c r="B53" s="65" t="s">
        <v>52</v>
      </c>
      <c r="C53" s="43">
        <v>2.1</v>
      </c>
      <c r="D53" s="41">
        <v>2.2</v>
      </c>
      <c r="E53" s="41">
        <v>2.3</v>
      </c>
      <c r="F53" s="41">
        <v>2.2</v>
      </c>
      <c r="G53" s="42">
        <v>2.2</v>
      </c>
      <c r="H53" s="44">
        <v>1.9</v>
      </c>
      <c r="I53" s="42">
        <v>1.7</v>
      </c>
      <c r="J53" s="41">
        <v>2.1</v>
      </c>
      <c r="K53" s="41">
        <v>2.1</v>
      </c>
      <c r="L53" s="41">
        <v>1.6</v>
      </c>
      <c r="M53" s="41">
        <v>1.9</v>
      </c>
      <c r="N53" s="41">
        <v>2</v>
      </c>
      <c r="O53" s="42">
        <f>SUM(C53:N53)</f>
        <v>24.3</v>
      </c>
      <c r="P53" s="43">
        <v>2.4</v>
      </c>
      <c r="Q53" s="41">
        <v>2.7</v>
      </c>
      <c r="R53" s="41">
        <v>2.7</v>
      </c>
      <c r="S53" s="41">
        <v>2.7</v>
      </c>
      <c r="T53" s="42">
        <v>2.7</v>
      </c>
      <c r="U53" s="44">
        <v>2.3</v>
      </c>
      <c r="V53" s="41">
        <v>1.9</v>
      </c>
      <c r="W53" s="41">
        <v>2.4</v>
      </c>
      <c r="X53" s="41">
        <v>3.6</v>
      </c>
      <c r="Y53" s="41">
        <v>2.3</v>
      </c>
      <c r="Z53" s="41">
        <v>2.2</v>
      </c>
      <c r="AA53" s="41">
        <v>2.5</v>
      </c>
      <c r="AB53" s="43">
        <f>SUM(P53:AA53)</f>
        <v>30.4</v>
      </c>
      <c r="AC53" s="45">
        <f t="shared" si="23"/>
        <v>6.099999999999998</v>
      </c>
      <c r="AD53" s="46">
        <f t="shared" si="24"/>
        <v>25.102880658436206</v>
      </c>
      <c r="AE53" s="3"/>
    </row>
    <row r="54" spans="2:31" ht="15" customHeight="1">
      <c r="B54" s="65" t="s">
        <v>53</v>
      </c>
      <c r="C54" s="43">
        <v>0</v>
      </c>
      <c r="D54" s="41">
        <v>0</v>
      </c>
      <c r="E54" s="41">
        <v>0</v>
      </c>
      <c r="F54" s="41">
        <v>0</v>
      </c>
      <c r="G54" s="42">
        <v>0</v>
      </c>
      <c r="H54" s="44">
        <v>0</v>
      </c>
      <c r="I54" s="42">
        <v>0</v>
      </c>
      <c r="J54" s="41">
        <v>0</v>
      </c>
      <c r="K54" s="41">
        <v>0</v>
      </c>
      <c r="L54" s="41">
        <v>0</v>
      </c>
      <c r="M54" s="41">
        <v>0</v>
      </c>
      <c r="N54" s="41">
        <v>10</v>
      </c>
      <c r="O54" s="42">
        <f>SUM(C54:N54)</f>
        <v>10</v>
      </c>
      <c r="P54" s="58">
        <v>31</v>
      </c>
      <c r="Q54" s="41">
        <v>0</v>
      </c>
      <c r="R54" s="41">
        <v>0</v>
      </c>
      <c r="S54" s="41">
        <v>0</v>
      </c>
      <c r="T54" s="42">
        <v>0</v>
      </c>
      <c r="U54" s="44">
        <v>0</v>
      </c>
      <c r="V54" s="41">
        <v>0</v>
      </c>
      <c r="W54" s="41">
        <v>20</v>
      </c>
      <c r="X54" s="41">
        <v>10</v>
      </c>
      <c r="Y54" s="41">
        <v>0</v>
      </c>
      <c r="Z54" s="41">
        <v>0</v>
      </c>
      <c r="AA54" s="41">
        <v>5</v>
      </c>
      <c r="AB54" s="43">
        <f>SUM(P54:AA54)</f>
        <v>66</v>
      </c>
      <c r="AC54" s="45">
        <f t="shared" si="23"/>
        <v>56</v>
      </c>
      <c r="AD54" s="46">
        <f t="shared" si="24"/>
        <v>560</v>
      </c>
      <c r="AE54" s="3"/>
    </row>
    <row r="55" spans="2:31" ht="23.25" customHeight="1">
      <c r="B55" s="32" t="s">
        <v>54</v>
      </c>
      <c r="C55" s="62">
        <f aca="true" t="shared" si="27" ref="C55:N55">ROUND(+C56+C59+C66+C75,1)</f>
        <v>137</v>
      </c>
      <c r="D55" s="63">
        <f t="shared" si="27"/>
        <v>293.1</v>
      </c>
      <c r="E55" s="63">
        <f t="shared" si="27"/>
        <v>208.7</v>
      </c>
      <c r="F55" s="63">
        <f t="shared" si="27"/>
        <v>384.7</v>
      </c>
      <c r="G55" s="63">
        <f t="shared" si="27"/>
        <v>208.9</v>
      </c>
      <c r="H55" s="62">
        <f t="shared" si="27"/>
        <v>264.3</v>
      </c>
      <c r="I55" s="62">
        <f t="shared" si="27"/>
        <v>305.4</v>
      </c>
      <c r="J55" s="63">
        <f t="shared" si="27"/>
        <v>199.9</v>
      </c>
      <c r="K55" s="63">
        <f t="shared" si="27"/>
        <v>303.9</v>
      </c>
      <c r="L55" s="63">
        <f t="shared" si="27"/>
        <v>233</v>
      </c>
      <c r="M55" s="63">
        <f t="shared" si="27"/>
        <v>172.7</v>
      </c>
      <c r="N55" s="63">
        <f t="shared" si="27"/>
        <v>207.9</v>
      </c>
      <c r="O55" s="63">
        <f aca="true" t="shared" si="28" ref="O55:AB55">+O56+O59+O66+O75</f>
        <v>2919.5</v>
      </c>
      <c r="P55" s="63">
        <f t="shared" si="28"/>
        <v>360.20000000000005</v>
      </c>
      <c r="Q55" s="63">
        <f t="shared" si="28"/>
        <v>204.59999999999997</v>
      </c>
      <c r="R55" s="63">
        <f t="shared" si="28"/>
        <v>193.9</v>
      </c>
      <c r="S55" s="63">
        <f t="shared" si="28"/>
        <v>194.10000000000002</v>
      </c>
      <c r="T55" s="63">
        <f t="shared" si="28"/>
        <v>177.7</v>
      </c>
      <c r="U55" s="63">
        <f t="shared" si="28"/>
        <v>269.90000000000003</v>
      </c>
      <c r="V55" s="63">
        <f t="shared" si="28"/>
        <v>149</v>
      </c>
      <c r="W55" s="63">
        <f t="shared" si="28"/>
        <v>213</v>
      </c>
      <c r="X55" s="63">
        <f t="shared" si="28"/>
        <v>163</v>
      </c>
      <c r="Y55" s="63">
        <f t="shared" si="28"/>
        <v>157.99999999999997</v>
      </c>
      <c r="Z55" s="63">
        <f t="shared" si="28"/>
        <v>115.1</v>
      </c>
      <c r="AA55" s="63">
        <f t="shared" si="28"/>
        <v>169.4</v>
      </c>
      <c r="AB55" s="63">
        <f t="shared" si="28"/>
        <v>2367.9</v>
      </c>
      <c r="AC55" s="62">
        <f t="shared" si="23"/>
        <v>-551.5999999999999</v>
      </c>
      <c r="AD55" s="64">
        <f t="shared" si="24"/>
        <v>-18.89364617228977</v>
      </c>
      <c r="AE55" s="3"/>
    </row>
    <row r="56" spans="2:31" ht="22.5" customHeight="1">
      <c r="B56" s="66" t="s">
        <v>55</v>
      </c>
      <c r="C56" s="62">
        <f aca="true" t="shared" si="29" ref="C56:AB56">SUM(C57:C58)</f>
        <v>0.6</v>
      </c>
      <c r="D56" s="63">
        <f t="shared" si="29"/>
        <v>3.7</v>
      </c>
      <c r="E56" s="63">
        <f t="shared" si="29"/>
        <v>3.8000000000000003</v>
      </c>
      <c r="F56" s="63">
        <f t="shared" si="29"/>
        <v>4.6</v>
      </c>
      <c r="G56" s="63">
        <f t="shared" si="29"/>
        <v>4.6</v>
      </c>
      <c r="H56" s="63">
        <f t="shared" si="29"/>
        <v>4.5</v>
      </c>
      <c r="I56" s="63">
        <f t="shared" si="29"/>
        <v>4.8</v>
      </c>
      <c r="J56" s="63">
        <f t="shared" si="29"/>
        <v>4.1</v>
      </c>
      <c r="K56" s="63">
        <f t="shared" si="29"/>
        <v>4.9</v>
      </c>
      <c r="L56" s="63">
        <f t="shared" si="29"/>
        <v>6.3</v>
      </c>
      <c r="M56" s="63">
        <f t="shared" si="29"/>
        <v>7.8</v>
      </c>
      <c r="N56" s="63">
        <f t="shared" si="29"/>
        <v>7.5</v>
      </c>
      <c r="O56" s="63">
        <f t="shared" si="29"/>
        <v>57.2</v>
      </c>
      <c r="P56" s="63">
        <f t="shared" si="29"/>
        <v>7.5</v>
      </c>
      <c r="Q56" s="63">
        <f t="shared" si="29"/>
        <v>9.6</v>
      </c>
      <c r="R56" s="63">
        <f t="shared" si="29"/>
        <v>19.900000000000002</v>
      </c>
      <c r="S56" s="63">
        <f t="shared" si="29"/>
        <v>8.8</v>
      </c>
      <c r="T56" s="63">
        <f t="shared" si="29"/>
        <v>9.5</v>
      </c>
      <c r="U56" s="63">
        <f t="shared" si="29"/>
        <v>9</v>
      </c>
      <c r="V56" s="63">
        <f t="shared" si="29"/>
        <v>0</v>
      </c>
      <c r="W56" s="63">
        <f t="shared" si="29"/>
        <v>8</v>
      </c>
      <c r="X56" s="63">
        <f t="shared" si="29"/>
        <v>12.9</v>
      </c>
      <c r="Y56" s="63">
        <f t="shared" si="29"/>
        <v>13.1</v>
      </c>
      <c r="Z56" s="63">
        <f t="shared" si="29"/>
        <v>6.3</v>
      </c>
      <c r="AA56" s="63">
        <f t="shared" si="29"/>
        <v>0.8</v>
      </c>
      <c r="AB56" s="63">
        <f t="shared" si="29"/>
        <v>105.39999999999999</v>
      </c>
      <c r="AC56" s="62">
        <f t="shared" si="23"/>
        <v>48.19999999999999</v>
      </c>
      <c r="AD56" s="64">
        <f t="shared" si="24"/>
        <v>84.26573426573424</v>
      </c>
      <c r="AE56" s="3"/>
    </row>
    <row r="57" spans="2:31" ht="17.25" customHeight="1">
      <c r="B57" s="55" t="s">
        <v>56</v>
      </c>
      <c r="C57" s="43">
        <v>0.6</v>
      </c>
      <c r="D57" s="41">
        <v>3.6</v>
      </c>
      <c r="E57" s="41">
        <v>3.7</v>
      </c>
      <c r="F57" s="41">
        <v>4.6</v>
      </c>
      <c r="G57" s="42">
        <v>4.6</v>
      </c>
      <c r="H57" s="44">
        <v>4.5</v>
      </c>
      <c r="I57" s="41">
        <v>4.3</v>
      </c>
      <c r="J57" s="41">
        <v>4.1</v>
      </c>
      <c r="K57" s="41">
        <v>4.9</v>
      </c>
      <c r="L57" s="41">
        <v>6.2</v>
      </c>
      <c r="M57" s="41">
        <v>7.6</v>
      </c>
      <c r="N57" s="41">
        <v>7.5</v>
      </c>
      <c r="O57" s="42">
        <f>SUM(C57:N57)</f>
        <v>56.2</v>
      </c>
      <c r="P57" s="43">
        <v>7.5</v>
      </c>
      <c r="Q57" s="41">
        <v>9</v>
      </c>
      <c r="R57" s="41">
        <v>19.8</v>
      </c>
      <c r="S57" s="41">
        <v>8.8</v>
      </c>
      <c r="T57" s="42">
        <v>9.1</v>
      </c>
      <c r="U57" s="44">
        <v>8.8</v>
      </c>
      <c r="V57" s="41">
        <v>0</v>
      </c>
      <c r="W57" s="41">
        <v>8</v>
      </c>
      <c r="X57" s="41">
        <v>7.9</v>
      </c>
      <c r="Y57" s="41">
        <v>13.1</v>
      </c>
      <c r="Z57" s="41">
        <v>6.3</v>
      </c>
      <c r="AA57" s="41">
        <v>0</v>
      </c>
      <c r="AB57" s="43">
        <f>SUM(P57:AA57)</f>
        <v>98.3</v>
      </c>
      <c r="AC57" s="45">
        <f t="shared" si="23"/>
        <v>42.099999999999994</v>
      </c>
      <c r="AD57" s="46">
        <f t="shared" si="24"/>
        <v>74.91103202846973</v>
      </c>
      <c r="AE57" s="3"/>
    </row>
    <row r="58" spans="2:31" ht="18" customHeight="1">
      <c r="B58" s="55" t="s">
        <v>57</v>
      </c>
      <c r="C58" s="43">
        <v>0</v>
      </c>
      <c r="D58" s="41">
        <v>0.1</v>
      </c>
      <c r="E58" s="41">
        <v>0.1</v>
      </c>
      <c r="F58" s="41">
        <v>0</v>
      </c>
      <c r="G58" s="42">
        <v>0</v>
      </c>
      <c r="H58" s="44">
        <v>0</v>
      </c>
      <c r="I58" s="41">
        <v>0.5</v>
      </c>
      <c r="J58" s="41">
        <v>0</v>
      </c>
      <c r="K58" s="41">
        <v>0</v>
      </c>
      <c r="L58" s="41">
        <v>0.1</v>
      </c>
      <c r="M58" s="41">
        <v>0.2</v>
      </c>
      <c r="N58" s="41">
        <v>0</v>
      </c>
      <c r="O58" s="42">
        <f>SUM(C58:N58)</f>
        <v>1</v>
      </c>
      <c r="P58" s="43">
        <v>0</v>
      </c>
      <c r="Q58" s="41">
        <v>0.6</v>
      </c>
      <c r="R58" s="41">
        <v>0.1</v>
      </c>
      <c r="S58" s="41">
        <v>0</v>
      </c>
      <c r="T58" s="42">
        <v>0.4</v>
      </c>
      <c r="U58" s="44">
        <v>0.2</v>
      </c>
      <c r="V58" s="41">
        <v>0</v>
      </c>
      <c r="W58" s="41">
        <v>0</v>
      </c>
      <c r="X58" s="41">
        <v>5</v>
      </c>
      <c r="Y58" s="41">
        <v>0</v>
      </c>
      <c r="Z58" s="41">
        <v>0</v>
      </c>
      <c r="AA58" s="41">
        <v>0.8</v>
      </c>
      <c r="AB58" s="43">
        <f>SUM(P58:AA58)</f>
        <v>7.1</v>
      </c>
      <c r="AC58" s="45">
        <f t="shared" si="23"/>
        <v>6.1</v>
      </c>
      <c r="AD58" s="46">
        <f t="shared" si="24"/>
        <v>610</v>
      </c>
      <c r="AE58" s="3"/>
    </row>
    <row r="59" spans="2:31" ht="22.5" customHeight="1">
      <c r="B59" s="66" t="s">
        <v>58</v>
      </c>
      <c r="C59" s="62">
        <f aca="true" t="shared" si="30" ref="C59:N59">ROUND(SUM(C60:C65),1)</f>
        <v>128.4</v>
      </c>
      <c r="D59" s="63">
        <f t="shared" si="30"/>
        <v>139.1</v>
      </c>
      <c r="E59" s="63">
        <f t="shared" si="30"/>
        <v>154.3</v>
      </c>
      <c r="F59" s="63">
        <f t="shared" si="30"/>
        <v>161.9</v>
      </c>
      <c r="G59" s="63">
        <f t="shared" si="30"/>
        <v>137.1</v>
      </c>
      <c r="H59" s="63">
        <f t="shared" si="30"/>
        <v>121.2</v>
      </c>
      <c r="I59" s="63">
        <f t="shared" si="30"/>
        <v>141.4</v>
      </c>
      <c r="J59" s="63">
        <f t="shared" si="30"/>
        <v>108.5</v>
      </c>
      <c r="K59" s="63">
        <f t="shared" si="30"/>
        <v>221.7</v>
      </c>
      <c r="L59" s="63">
        <f t="shared" si="30"/>
        <v>122.6</v>
      </c>
      <c r="M59" s="63">
        <f t="shared" si="30"/>
        <v>127.9</v>
      </c>
      <c r="N59" s="63">
        <f t="shared" si="30"/>
        <v>137.7</v>
      </c>
      <c r="O59" s="63">
        <f aca="true" t="shared" si="31" ref="O59:AB59">SUM(O60:O65)</f>
        <v>1701.8</v>
      </c>
      <c r="P59" s="63">
        <f t="shared" si="31"/>
        <v>140.9</v>
      </c>
      <c r="Q59" s="63">
        <f t="shared" si="31"/>
        <v>146.1</v>
      </c>
      <c r="R59" s="63">
        <f t="shared" si="31"/>
        <v>142.2</v>
      </c>
      <c r="S59" s="63">
        <f t="shared" si="31"/>
        <v>136.4</v>
      </c>
      <c r="T59" s="63">
        <f t="shared" si="31"/>
        <v>146.4</v>
      </c>
      <c r="U59" s="63">
        <f t="shared" si="31"/>
        <v>126</v>
      </c>
      <c r="V59" s="63">
        <f t="shared" si="31"/>
        <v>141.2</v>
      </c>
      <c r="W59" s="63">
        <f t="shared" si="31"/>
        <v>151.6</v>
      </c>
      <c r="X59" s="63">
        <f t="shared" si="31"/>
        <v>140</v>
      </c>
      <c r="Y59" s="63">
        <f t="shared" si="31"/>
        <v>111.19999999999999</v>
      </c>
      <c r="Z59" s="63">
        <f t="shared" si="31"/>
        <v>106.39999999999999</v>
      </c>
      <c r="AA59" s="63">
        <f t="shared" si="31"/>
        <v>103.50000000000001</v>
      </c>
      <c r="AB59" s="63">
        <f t="shared" si="31"/>
        <v>1591.9</v>
      </c>
      <c r="AC59" s="62">
        <f t="shared" si="23"/>
        <v>-109.89999999999986</v>
      </c>
      <c r="AD59" s="64">
        <f t="shared" si="24"/>
        <v>-6.457868139616868</v>
      </c>
      <c r="AE59" s="3"/>
    </row>
    <row r="60" spans="2:31" ht="16.5" customHeight="1">
      <c r="B60" s="55" t="s">
        <v>59</v>
      </c>
      <c r="C60" s="43">
        <v>66.1</v>
      </c>
      <c r="D60" s="41">
        <v>41</v>
      </c>
      <c r="E60" s="41">
        <v>67.3</v>
      </c>
      <c r="F60" s="41">
        <v>96.6</v>
      </c>
      <c r="G60" s="42">
        <v>60.3</v>
      </c>
      <c r="H60" s="44">
        <v>57.4</v>
      </c>
      <c r="I60" s="41">
        <v>63.1</v>
      </c>
      <c r="J60" s="41">
        <v>31.3</v>
      </c>
      <c r="K60" s="41">
        <v>153.8</v>
      </c>
      <c r="L60" s="41">
        <v>60</v>
      </c>
      <c r="M60" s="41">
        <v>52.5</v>
      </c>
      <c r="N60" s="41">
        <v>60.8</v>
      </c>
      <c r="O60" s="42">
        <f aca="true" t="shared" si="32" ref="O60:O65">SUM(C60:N60)</f>
        <v>810.2</v>
      </c>
      <c r="P60" s="43">
        <v>61.1</v>
      </c>
      <c r="Q60" s="41">
        <v>60</v>
      </c>
      <c r="R60" s="41">
        <v>52.9</v>
      </c>
      <c r="S60" s="41">
        <v>63.5</v>
      </c>
      <c r="T60" s="42">
        <v>68.9</v>
      </c>
      <c r="U60" s="44">
        <v>61.2</v>
      </c>
      <c r="V60" s="41">
        <v>62.2</v>
      </c>
      <c r="W60" s="41">
        <v>77.3</v>
      </c>
      <c r="X60" s="41">
        <v>74.8</v>
      </c>
      <c r="Y60" s="41">
        <v>49.8</v>
      </c>
      <c r="Z60" s="41">
        <v>46.1</v>
      </c>
      <c r="AA60" s="41">
        <v>40.9</v>
      </c>
      <c r="AB60" s="43">
        <f aca="true" t="shared" si="33" ref="AB60:AB65">SUM(P60:AA60)</f>
        <v>718.6999999999999</v>
      </c>
      <c r="AC60" s="45">
        <f t="shared" si="23"/>
        <v>-91.50000000000011</v>
      </c>
      <c r="AD60" s="46">
        <f t="shared" si="24"/>
        <v>-11.293507775857826</v>
      </c>
      <c r="AE60" s="3"/>
    </row>
    <row r="61" spans="2:31" ht="16.5" customHeight="1">
      <c r="B61" s="55" t="s">
        <v>60</v>
      </c>
      <c r="C61" s="43">
        <v>27.9</v>
      </c>
      <c r="D61" s="41">
        <v>46.5</v>
      </c>
      <c r="E61" s="41">
        <v>39.5</v>
      </c>
      <c r="F61" s="41">
        <v>29.4</v>
      </c>
      <c r="G61" s="42">
        <v>30.6</v>
      </c>
      <c r="H61" s="44">
        <v>24.2</v>
      </c>
      <c r="I61" s="41">
        <v>33.8</v>
      </c>
      <c r="J61" s="41">
        <v>32.3</v>
      </c>
      <c r="K61" s="41">
        <v>28.5</v>
      </c>
      <c r="L61" s="41">
        <v>23.7</v>
      </c>
      <c r="M61" s="41">
        <v>33.5</v>
      </c>
      <c r="N61" s="41">
        <v>35.7</v>
      </c>
      <c r="O61" s="42">
        <f t="shared" si="32"/>
        <v>385.59999999999997</v>
      </c>
      <c r="P61" s="43">
        <v>32.6</v>
      </c>
      <c r="Q61" s="41">
        <v>42.9</v>
      </c>
      <c r="R61" s="41">
        <v>43.8</v>
      </c>
      <c r="S61" s="41">
        <v>31.1</v>
      </c>
      <c r="T61" s="42">
        <v>30.6</v>
      </c>
      <c r="U61" s="44">
        <v>23.3</v>
      </c>
      <c r="V61" s="41">
        <v>35.1</v>
      </c>
      <c r="W61" s="41">
        <v>29.7</v>
      </c>
      <c r="X61" s="41">
        <v>29</v>
      </c>
      <c r="Y61" s="41">
        <v>23.9</v>
      </c>
      <c r="Z61" s="41">
        <v>20.8</v>
      </c>
      <c r="AA61" s="41">
        <v>23.5</v>
      </c>
      <c r="AB61" s="43">
        <f t="shared" si="33"/>
        <v>366.3</v>
      </c>
      <c r="AC61" s="45">
        <f t="shared" si="23"/>
        <v>-19.299999999999955</v>
      </c>
      <c r="AD61" s="46">
        <f t="shared" si="24"/>
        <v>-5.00518672199169</v>
      </c>
      <c r="AE61" s="3"/>
    </row>
    <row r="62" spans="2:31" ht="16.5" customHeight="1">
      <c r="B62" s="55" t="s">
        <v>61</v>
      </c>
      <c r="C62" s="43">
        <v>21.1</v>
      </c>
      <c r="D62" s="41">
        <v>20.7</v>
      </c>
      <c r="E62" s="41">
        <v>22.2</v>
      </c>
      <c r="F62" s="41">
        <v>19.5</v>
      </c>
      <c r="G62" s="42">
        <v>21.7</v>
      </c>
      <c r="H62" s="44">
        <v>21.9</v>
      </c>
      <c r="I62" s="41">
        <v>23.6</v>
      </c>
      <c r="J62" s="41">
        <v>23</v>
      </c>
      <c r="K62" s="41">
        <v>20.6</v>
      </c>
      <c r="L62" s="41">
        <v>21.4</v>
      </c>
      <c r="M62" s="41">
        <v>21.3</v>
      </c>
      <c r="N62" s="41">
        <v>21.5</v>
      </c>
      <c r="O62" s="42">
        <f t="shared" si="32"/>
        <v>258.5</v>
      </c>
      <c r="P62" s="43">
        <v>21.6</v>
      </c>
      <c r="Q62" s="41">
        <v>20</v>
      </c>
      <c r="R62" s="41">
        <v>23.2</v>
      </c>
      <c r="S62" s="41">
        <v>20.9</v>
      </c>
      <c r="T62" s="42">
        <v>21.3</v>
      </c>
      <c r="U62" s="44">
        <v>21.3</v>
      </c>
      <c r="V62" s="41">
        <v>23.3</v>
      </c>
      <c r="W62" s="41">
        <v>24.2</v>
      </c>
      <c r="X62" s="41">
        <v>22</v>
      </c>
      <c r="Y62" s="41">
        <v>22.6</v>
      </c>
      <c r="Z62" s="41">
        <v>22.6</v>
      </c>
      <c r="AA62" s="41">
        <v>22.2</v>
      </c>
      <c r="AB62" s="43">
        <f t="shared" si="33"/>
        <v>265.2</v>
      </c>
      <c r="AC62" s="45">
        <f t="shared" si="23"/>
        <v>6.699999999999989</v>
      </c>
      <c r="AD62" s="46">
        <f t="shared" si="24"/>
        <v>2.591876208897481</v>
      </c>
      <c r="AE62" s="3"/>
    </row>
    <row r="63" spans="2:31" ht="16.5" customHeight="1">
      <c r="B63" s="55" t="s">
        <v>62</v>
      </c>
      <c r="C63" s="43">
        <v>1.8</v>
      </c>
      <c r="D63" s="41">
        <v>6.3</v>
      </c>
      <c r="E63" s="41">
        <v>3.7</v>
      </c>
      <c r="F63" s="41">
        <v>1.6</v>
      </c>
      <c r="G63" s="42">
        <v>5.9</v>
      </c>
      <c r="H63" s="44">
        <v>3.2</v>
      </c>
      <c r="I63" s="41">
        <v>3.8</v>
      </c>
      <c r="J63" s="41">
        <v>4.6</v>
      </c>
      <c r="K63" s="41">
        <v>4</v>
      </c>
      <c r="L63" s="41">
        <v>3.8</v>
      </c>
      <c r="M63" s="41">
        <v>5.1</v>
      </c>
      <c r="N63" s="41">
        <v>4.2</v>
      </c>
      <c r="O63" s="42">
        <f t="shared" si="32"/>
        <v>48</v>
      </c>
      <c r="P63" s="43">
        <v>6.1</v>
      </c>
      <c r="Q63" s="41">
        <v>5.1</v>
      </c>
      <c r="R63" s="41">
        <v>4.8</v>
      </c>
      <c r="S63" s="41">
        <v>4.7</v>
      </c>
      <c r="T63" s="42">
        <v>5.3</v>
      </c>
      <c r="U63" s="44">
        <v>4.7</v>
      </c>
      <c r="V63" s="41">
        <v>5.1</v>
      </c>
      <c r="W63" s="41">
        <v>4.9</v>
      </c>
      <c r="X63" s="41">
        <v>2.5</v>
      </c>
      <c r="Y63" s="41">
        <v>2.5</v>
      </c>
      <c r="Z63" s="41">
        <v>3.3</v>
      </c>
      <c r="AA63" s="41">
        <v>3.4</v>
      </c>
      <c r="AB63" s="43">
        <f t="shared" si="33"/>
        <v>52.39999999999999</v>
      </c>
      <c r="AC63" s="45">
        <f t="shared" si="23"/>
        <v>4.3999999999999915</v>
      </c>
      <c r="AD63" s="46">
        <f t="shared" si="24"/>
        <v>9.16666666666665</v>
      </c>
      <c r="AE63" s="3"/>
    </row>
    <row r="64" spans="2:31" ht="18" customHeight="1">
      <c r="B64" s="55" t="s">
        <v>63</v>
      </c>
      <c r="C64" s="43">
        <v>0</v>
      </c>
      <c r="D64" s="41">
        <v>0</v>
      </c>
      <c r="E64" s="41">
        <v>0</v>
      </c>
      <c r="F64" s="41">
        <v>0</v>
      </c>
      <c r="G64" s="42">
        <v>0</v>
      </c>
      <c r="H64" s="44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2">
        <f t="shared" si="32"/>
        <v>0</v>
      </c>
      <c r="P64" s="43">
        <v>0</v>
      </c>
      <c r="Q64" s="41">
        <v>0</v>
      </c>
      <c r="R64" s="41">
        <v>0</v>
      </c>
      <c r="S64" s="41">
        <v>0</v>
      </c>
      <c r="T64" s="42">
        <v>0</v>
      </c>
      <c r="U64" s="44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3">
        <f t="shared" si="33"/>
        <v>0</v>
      </c>
      <c r="AC64" s="45">
        <f t="shared" si="23"/>
        <v>0</v>
      </c>
      <c r="AD64" s="46">
        <v>0</v>
      </c>
      <c r="AE64" s="3"/>
    </row>
    <row r="65" spans="2:31" ht="17.25" customHeight="1">
      <c r="B65" s="55" t="s">
        <v>28</v>
      </c>
      <c r="C65" s="43">
        <f>10.9+2.4-1.8</f>
        <v>11.5</v>
      </c>
      <c r="D65" s="41">
        <f>17.2+13.7-6.3</f>
        <v>24.599999999999998</v>
      </c>
      <c r="E65" s="41">
        <f>15.9+9.4-3.7</f>
        <v>21.6</v>
      </c>
      <c r="F65" s="41">
        <f>10.6+5.8-1.6</f>
        <v>14.799999999999999</v>
      </c>
      <c r="G65" s="42">
        <f>12.8+11.7-5.9</f>
        <v>18.6</v>
      </c>
      <c r="H65" s="44">
        <f>11.4+6.3-3.2</f>
        <v>14.5</v>
      </c>
      <c r="I65" s="41">
        <f>12.1-3.8+8.8</f>
        <v>17.1</v>
      </c>
      <c r="J65" s="41">
        <f>11.6+10.3-4.6</f>
        <v>17.299999999999997</v>
      </c>
      <c r="K65" s="41">
        <f>9.7+9.1-4</f>
        <v>14.799999999999997</v>
      </c>
      <c r="L65" s="41">
        <f>8+9.5-3.8</f>
        <v>13.7</v>
      </c>
      <c r="M65" s="41">
        <f>10.8+9.8-5.1</f>
        <v>15.500000000000002</v>
      </c>
      <c r="N65" s="41">
        <f>10.4+9.3-4.2</f>
        <v>15.500000000000004</v>
      </c>
      <c r="O65" s="42">
        <f t="shared" si="32"/>
        <v>199.5</v>
      </c>
      <c r="P65" s="43">
        <v>19.5</v>
      </c>
      <c r="Q65" s="41">
        <v>18.1</v>
      </c>
      <c r="R65" s="41">
        <v>17.5</v>
      </c>
      <c r="S65" s="41">
        <v>16.2</v>
      </c>
      <c r="T65" s="42">
        <v>20.3</v>
      </c>
      <c r="U65" s="44">
        <v>15.5</v>
      </c>
      <c r="V65" s="41">
        <v>15.5</v>
      </c>
      <c r="W65" s="41">
        <v>15.5</v>
      </c>
      <c r="X65" s="41">
        <v>11.7</v>
      </c>
      <c r="Y65" s="41">
        <v>12.4</v>
      </c>
      <c r="Z65" s="41">
        <v>13.6</v>
      </c>
      <c r="AA65" s="41">
        <v>13.5</v>
      </c>
      <c r="AB65" s="43">
        <f t="shared" si="33"/>
        <v>189.29999999999998</v>
      </c>
      <c r="AC65" s="45">
        <f t="shared" si="23"/>
        <v>-10.200000000000017</v>
      </c>
      <c r="AD65" s="46">
        <f aca="true" t="shared" si="34" ref="AD65:AD70">+AC65/O65*100</f>
        <v>-5.112781954887226</v>
      </c>
      <c r="AE65" s="3"/>
    </row>
    <row r="66" spans="2:31" ht="23.25" customHeight="1">
      <c r="B66" s="66" t="s">
        <v>64</v>
      </c>
      <c r="C66" s="62">
        <f aca="true" t="shared" si="35" ref="C66:AB66">+C67+C72+C74+C71</f>
        <v>7</v>
      </c>
      <c r="D66" s="62">
        <f t="shared" si="35"/>
        <v>147.6</v>
      </c>
      <c r="E66" s="62">
        <f t="shared" si="35"/>
        <v>46.7</v>
      </c>
      <c r="F66" s="62">
        <f t="shared" si="35"/>
        <v>217.5</v>
      </c>
      <c r="G66" s="62">
        <f t="shared" si="35"/>
        <v>63.9</v>
      </c>
      <c r="H66" s="62">
        <f t="shared" si="35"/>
        <v>136.1</v>
      </c>
      <c r="I66" s="62">
        <f t="shared" si="35"/>
        <v>157.2</v>
      </c>
      <c r="J66" s="62">
        <f t="shared" si="35"/>
        <v>81.7</v>
      </c>
      <c r="K66" s="62">
        <f t="shared" si="35"/>
        <v>72.3</v>
      </c>
      <c r="L66" s="62">
        <f t="shared" si="35"/>
        <v>73.69999999999999</v>
      </c>
      <c r="M66" s="62">
        <f t="shared" si="35"/>
        <v>32.5</v>
      </c>
      <c r="N66" s="62">
        <f t="shared" si="35"/>
        <v>55.1</v>
      </c>
      <c r="O66" s="62">
        <f t="shared" si="35"/>
        <v>1091.3000000000002</v>
      </c>
      <c r="P66" s="62">
        <f t="shared" si="35"/>
        <v>175.20000000000002</v>
      </c>
      <c r="Q66" s="62">
        <f t="shared" si="35"/>
        <v>44.7</v>
      </c>
      <c r="R66" s="62">
        <f t="shared" si="35"/>
        <v>27</v>
      </c>
      <c r="S66" s="62">
        <f t="shared" si="35"/>
        <v>31.200000000000003</v>
      </c>
      <c r="T66" s="62">
        <f t="shared" si="35"/>
        <v>7.7</v>
      </c>
      <c r="U66" s="62">
        <f t="shared" si="35"/>
        <v>71.8</v>
      </c>
      <c r="V66" s="62">
        <f t="shared" si="35"/>
        <v>0.4</v>
      </c>
      <c r="W66" s="62">
        <f t="shared" si="35"/>
        <v>50.1</v>
      </c>
      <c r="X66" s="62">
        <f t="shared" si="35"/>
        <v>8.1</v>
      </c>
      <c r="Y66" s="62">
        <f t="shared" si="35"/>
        <v>0.1</v>
      </c>
      <c r="Z66" s="62">
        <f t="shared" si="35"/>
        <v>1.2</v>
      </c>
      <c r="AA66" s="62">
        <f t="shared" si="35"/>
        <v>40.2</v>
      </c>
      <c r="AB66" s="62">
        <f t="shared" si="35"/>
        <v>457.7</v>
      </c>
      <c r="AC66" s="62">
        <f t="shared" si="23"/>
        <v>-633.6000000000001</v>
      </c>
      <c r="AD66" s="64">
        <f t="shared" si="34"/>
        <v>-58.05919545496197</v>
      </c>
      <c r="AE66" s="3"/>
    </row>
    <row r="67" spans="2:31" ht="17.25" customHeight="1">
      <c r="B67" s="67" t="s">
        <v>65</v>
      </c>
      <c r="C67" s="62">
        <f aca="true" t="shared" si="36" ref="C67:AB67">SUM(C68:C70)</f>
        <v>0</v>
      </c>
      <c r="D67" s="62">
        <f t="shared" si="36"/>
        <v>106.5</v>
      </c>
      <c r="E67" s="62">
        <f t="shared" si="36"/>
        <v>3.2</v>
      </c>
      <c r="F67" s="62">
        <f t="shared" si="36"/>
        <v>186.6</v>
      </c>
      <c r="G67" s="62">
        <f t="shared" si="36"/>
        <v>0</v>
      </c>
      <c r="H67" s="62">
        <f t="shared" si="36"/>
        <v>42.3</v>
      </c>
      <c r="I67" s="62">
        <f t="shared" si="36"/>
        <v>37.5</v>
      </c>
      <c r="J67" s="62">
        <f t="shared" si="36"/>
        <v>25</v>
      </c>
      <c r="K67" s="62">
        <f t="shared" si="36"/>
        <v>26.3</v>
      </c>
      <c r="L67" s="62">
        <f t="shared" si="36"/>
        <v>16.7</v>
      </c>
      <c r="M67" s="62">
        <f t="shared" si="36"/>
        <v>0</v>
      </c>
      <c r="N67" s="62">
        <f t="shared" si="36"/>
        <v>30</v>
      </c>
      <c r="O67" s="62">
        <f t="shared" si="36"/>
        <v>474.1</v>
      </c>
      <c r="P67" s="62">
        <f t="shared" si="36"/>
        <v>170.4</v>
      </c>
      <c r="Q67" s="62">
        <f t="shared" si="36"/>
        <v>30</v>
      </c>
      <c r="R67" s="62">
        <f t="shared" si="36"/>
        <v>9.5</v>
      </c>
      <c r="S67" s="62">
        <f t="shared" si="36"/>
        <v>30</v>
      </c>
      <c r="T67" s="62">
        <f t="shared" si="36"/>
        <v>0</v>
      </c>
      <c r="U67" s="62">
        <f t="shared" si="36"/>
        <v>56.3</v>
      </c>
      <c r="V67" s="62">
        <f t="shared" si="36"/>
        <v>0</v>
      </c>
      <c r="W67" s="62">
        <f t="shared" si="36"/>
        <v>48.8</v>
      </c>
      <c r="X67" s="62">
        <f t="shared" si="36"/>
        <v>0</v>
      </c>
      <c r="Y67" s="62">
        <f t="shared" si="36"/>
        <v>0</v>
      </c>
      <c r="Z67" s="62">
        <f t="shared" si="36"/>
        <v>0</v>
      </c>
      <c r="AA67" s="62">
        <f t="shared" si="36"/>
        <v>40</v>
      </c>
      <c r="AB67" s="62">
        <f t="shared" si="36"/>
        <v>385</v>
      </c>
      <c r="AC67" s="29">
        <f t="shared" si="23"/>
        <v>-89.10000000000002</v>
      </c>
      <c r="AD67" s="64">
        <f t="shared" si="34"/>
        <v>-18.793503480278424</v>
      </c>
      <c r="AE67" s="3"/>
    </row>
    <row r="68" spans="2:31" ht="16.5" customHeight="1">
      <c r="B68" s="68" t="s">
        <v>66</v>
      </c>
      <c r="C68" s="41">
        <v>0</v>
      </c>
      <c r="D68" s="42">
        <v>0</v>
      </c>
      <c r="E68" s="42">
        <v>0</v>
      </c>
      <c r="F68" s="42">
        <v>177</v>
      </c>
      <c r="G68" s="42">
        <v>0</v>
      </c>
      <c r="H68" s="42">
        <v>42.3</v>
      </c>
      <c r="I68" s="42">
        <v>37.5</v>
      </c>
      <c r="J68" s="42">
        <v>0</v>
      </c>
      <c r="K68" s="42">
        <v>26.3</v>
      </c>
      <c r="L68" s="42">
        <v>16.7</v>
      </c>
      <c r="M68" s="42">
        <v>0</v>
      </c>
      <c r="N68" s="42">
        <v>30</v>
      </c>
      <c r="O68" s="43">
        <f>SUM(C68:N68)</f>
        <v>329.8</v>
      </c>
      <c r="P68" s="43">
        <v>0</v>
      </c>
      <c r="Q68" s="41">
        <v>30</v>
      </c>
      <c r="R68" s="41">
        <v>0</v>
      </c>
      <c r="S68" s="41">
        <v>30</v>
      </c>
      <c r="T68" s="42">
        <v>0</v>
      </c>
      <c r="U68" s="44">
        <v>56.3</v>
      </c>
      <c r="V68" s="41">
        <v>0</v>
      </c>
      <c r="W68" s="41">
        <v>48.8</v>
      </c>
      <c r="X68" s="41">
        <v>0</v>
      </c>
      <c r="Y68" s="41">
        <v>0</v>
      </c>
      <c r="Z68" s="41">
        <v>0</v>
      </c>
      <c r="AA68" s="41">
        <v>40</v>
      </c>
      <c r="AB68" s="43">
        <f>SUM(P68:AA68)</f>
        <v>205.1</v>
      </c>
      <c r="AC68" s="45">
        <f t="shared" si="23"/>
        <v>-124.70000000000002</v>
      </c>
      <c r="AD68" s="44">
        <f t="shared" si="34"/>
        <v>-37.810794420861136</v>
      </c>
      <c r="AE68" s="3"/>
    </row>
    <row r="69" spans="2:31" ht="16.5" customHeight="1">
      <c r="B69" s="68" t="s">
        <v>67</v>
      </c>
      <c r="C69" s="41">
        <v>0</v>
      </c>
      <c r="D69" s="42">
        <v>100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3">
        <f>SUM(C69:N69)</f>
        <v>100</v>
      </c>
      <c r="P69" s="43">
        <v>170.4</v>
      </c>
      <c r="Q69" s="41">
        <v>0</v>
      </c>
      <c r="R69" s="41">
        <v>0</v>
      </c>
      <c r="S69" s="41">
        <v>0</v>
      </c>
      <c r="T69" s="42">
        <v>0</v>
      </c>
      <c r="U69" s="44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3">
        <f>SUM(P69:AA69)</f>
        <v>170.4</v>
      </c>
      <c r="AC69" s="45">
        <f t="shared" si="23"/>
        <v>70.4</v>
      </c>
      <c r="AD69" s="44">
        <f t="shared" si="34"/>
        <v>70.4</v>
      </c>
      <c r="AE69" s="3"/>
    </row>
    <row r="70" spans="2:31" ht="16.5" customHeight="1">
      <c r="B70" s="68" t="s">
        <v>28</v>
      </c>
      <c r="C70" s="41">
        <v>0</v>
      </c>
      <c r="D70" s="42">
        <v>6.5</v>
      </c>
      <c r="E70" s="42">
        <v>3.2</v>
      </c>
      <c r="F70" s="42">
        <v>9.6</v>
      </c>
      <c r="G70" s="42">
        <v>0</v>
      </c>
      <c r="H70" s="42">
        <v>0</v>
      </c>
      <c r="I70" s="42">
        <v>0</v>
      </c>
      <c r="J70" s="42">
        <v>25</v>
      </c>
      <c r="K70" s="42">
        <v>0</v>
      </c>
      <c r="L70" s="42">
        <v>0</v>
      </c>
      <c r="M70" s="42">
        <v>0</v>
      </c>
      <c r="N70" s="42">
        <v>0</v>
      </c>
      <c r="O70" s="43">
        <f>SUM(C70:N70)</f>
        <v>44.3</v>
      </c>
      <c r="P70" s="43">
        <v>0</v>
      </c>
      <c r="Q70" s="41">
        <v>0</v>
      </c>
      <c r="R70" s="41">
        <v>9.5</v>
      </c>
      <c r="S70" s="41">
        <v>0</v>
      </c>
      <c r="T70" s="42">
        <v>0</v>
      </c>
      <c r="U70" s="44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3">
        <f>SUM(P70:AA70)</f>
        <v>9.5</v>
      </c>
      <c r="AC70" s="45">
        <f t="shared" si="23"/>
        <v>-34.8</v>
      </c>
      <c r="AD70" s="44">
        <f t="shared" si="34"/>
        <v>-78.55530474040631</v>
      </c>
      <c r="AE70" s="3"/>
    </row>
    <row r="71" spans="2:31" ht="19.5" customHeight="1">
      <c r="B71" s="67" t="s">
        <v>68</v>
      </c>
      <c r="C71" s="62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31">
        <f>SUM(C71:N71)</f>
        <v>0</v>
      </c>
      <c r="P71" s="31">
        <v>0</v>
      </c>
      <c r="Q71" s="31">
        <v>0</v>
      </c>
      <c r="R71" s="31">
        <v>0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1">
        <f>+Z72</f>
        <v>0</v>
      </c>
      <c r="AA71" s="31">
        <f>+AA72</f>
        <v>0</v>
      </c>
      <c r="AB71" s="31">
        <f>SUM(P71:AA71)</f>
        <v>0</v>
      </c>
      <c r="AC71" s="29">
        <f t="shared" si="23"/>
        <v>0</v>
      </c>
      <c r="AD71" s="30">
        <v>0</v>
      </c>
      <c r="AE71" s="3"/>
    </row>
    <row r="72" spans="2:31" ht="19.5" customHeight="1">
      <c r="B72" s="67" t="s">
        <v>69</v>
      </c>
      <c r="C72" s="62">
        <f aca="true" t="shared" si="37" ref="C72:Y72">+C73</f>
        <v>0</v>
      </c>
      <c r="D72" s="63">
        <f t="shared" si="37"/>
        <v>41</v>
      </c>
      <c r="E72" s="63">
        <f t="shared" si="37"/>
        <v>43.1</v>
      </c>
      <c r="F72" s="63">
        <f t="shared" si="37"/>
        <v>30.8</v>
      </c>
      <c r="G72" s="63">
        <f t="shared" si="37"/>
        <v>62.9</v>
      </c>
      <c r="H72" s="63">
        <f t="shared" si="37"/>
        <v>93.7</v>
      </c>
      <c r="I72" s="63">
        <f t="shared" si="37"/>
        <v>119.5</v>
      </c>
      <c r="J72" s="63">
        <f t="shared" si="37"/>
        <v>56.5</v>
      </c>
      <c r="K72" s="63">
        <f t="shared" si="37"/>
        <v>45.7</v>
      </c>
      <c r="L72" s="63">
        <f t="shared" si="37"/>
        <v>56.9</v>
      </c>
      <c r="M72" s="63">
        <f t="shared" si="37"/>
        <v>31.7</v>
      </c>
      <c r="N72" s="63">
        <f t="shared" si="37"/>
        <v>24.7</v>
      </c>
      <c r="O72" s="31">
        <f t="shared" si="37"/>
        <v>606.5000000000001</v>
      </c>
      <c r="P72" s="31">
        <f t="shared" si="37"/>
        <v>4.5</v>
      </c>
      <c r="Q72" s="31">
        <f t="shared" si="37"/>
        <v>14.5</v>
      </c>
      <c r="R72" s="31">
        <f t="shared" si="37"/>
        <v>17</v>
      </c>
      <c r="S72" s="31">
        <f t="shared" si="37"/>
        <v>1.1</v>
      </c>
      <c r="T72" s="31">
        <f t="shared" si="37"/>
        <v>6.7</v>
      </c>
      <c r="U72" s="31">
        <f t="shared" si="37"/>
        <v>15.3</v>
      </c>
      <c r="V72" s="31">
        <f t="shared" si="37"/>
        <v>0</v>
      </c>
      <c r="W72" s="31">
        <f t="shared" si="37"/>
        <v>1.2</v>
      </c>
      <c r="X72" s="31">
        <f t="shared" si="37"/>
        <v>8.1</v>
      </c>
      <c r="Y72" s="31">
        <f t="shared" si="37"/>
        <v>0</v>
      </c>
      <c r="Z72" s="31">
        <f>+Z73</f>
        <v>0</v>
      </c>
      <c r="AA72" s="31">
        <f>+AA73</f>
        <v>0</v>
      </c>
      <c r="AB72" s="31">
        <f>+AB73</f>
        <v>68.4</v>
      </c>
      <c r="AC72" s="29">
        <f t="shared" si="23"/>
        <v>-538.1000000000001</v>
      </c>
      <c r="AD72" s="30">
        <f aca="true" t="shared" si="38" ref="AD72:AD78">+AC72/O72*100</f>
        <v>-88.722176422094</v>
      </c>
      <c r="AE72" s="3"/>
    </row>
    <row r="73" spans="2:31" ht="16.5" customHeight="1">
      <c r="B73" s="68" t="s">
        <v>70</v>
      </c>
      <c r="C73" s="41">
        <v>0</v>
      </c>
      <c r="D73" s="42">
        <v>41</v>
      </c>
      <c r="E73" s="42">
        <v>43.1</v>
      </c>
      <c r="F73" s="42">
        <v>30.8</v>
      </c>
      <c r="G73" s="42">
        <v>62.9</v>
      </c>
      <c r="H73" s="42">
        <v>93.7</v>
      </c>
      <c r="I73" s="42">
        <v>119.5</v>
      </c>
      <c r="J73" s="42">
        <v>56.5</v>
      </c>
      <c r="K73" s="42">
        <v>45.7</v>
      </c>
      <c r="L73" s="42">
        <v>56.9</v>
      </c>
      <c r="M73" s="42">
        <v>31.7</v>
      </c>
      <c r="N73" s="42">
        <v>24.7</v>
      </c>
      <c r="O73" s="43">
        <f>SUM(C73:N73)</f>
        <v>606.5000000000001</v>
      </c>
      <c r="P73" s="43">
        <v>4.5</v>
      </c>
      <c r="Q73" s="41">
        <v>14.5</v>
      </c>
      <c r="R73" s="41">
        <v>17</v>
      </c>
      <c r="S73" s="41">
        <v>1.1</v>
      </c>
      <c r="T73" s="42">
        <v>6.7</v>
      </c>
      <c r="U73" s="44">
        <v>15.3</v>
      </c>
      <c r="V73" s="41">
        <v>0</v>
      </c>
      <c r="W73" s="41">
        <v>1.2</v>
      </c>
      <c r="X73" s="41">
        <v>8.1</v>
      </c>
      <c r="Y73" s="41">
        <v>0</v>
      </c>
      <c r="Z73" s="41">
        <v>0</v>
      </c>
      <c r="AA73" s="41">
        <v>0</v>
      </c>
      <c r="AB73" s="43">
        <f>SUM(P73:AA73)</f>
        <v>68.4</v>
      </c>
      <c r="AC73" s="45">
        <f t="shared" si="23"/>
        <v>-538.1000000000001</v>
      </c>
      <c r="AD73" s="46">
        <f t="shared" si="38"/>
        <v>-88.722176422094</v>
      </c>
      <c r="AE73" s="3"/>
    </row>
    <row r="74" spans="2:31" ht="16.5" customHeight="1">
      <c r="B74" s="68" t="s">
        <v>28</v>
      </c>
      <c r="C74" s="41">
        <v>7</v>
      </c>
      <c r="D74" s="42">
        <v>0.1</v>
      </c>
      <c r="E74" s="42">
        <v>0.4</v>
      </c>
      <c r="F74" s="42">
        <v>0.1</v>
      </c>
      <c r="G74" s="42">
        <v>1</v>
      </c>
      <c r="H74" s="42">
        <v>0.1</v>
      </c>
      <c r="I74" s="42">
        <v>0.2</v>
      </c>
      <c r="J74" s="42">
        <v>0.2</v>
      </c>
      <c r="K74" s="42">
        <v>0.3</v>
      </c>
      <c r="L74" s="42">
        <v>0.1</v>
      </c>
      <c r="M74" s="42">
        <v>0.8</v>
      </c>
      <c r="N74" s="42">
        <v>0.4</v>
      </c>
      <c r="O74" s="43">
        <f>SUM(C74:N74)</f>
        <v>10.7</v>
      </c>
      <c r="P74" s="31">
        <v>0.3</v>
      </c>
      <c r="Q74" s="62">
        <v>0.2</v>
      </c>
      <c r="R74" s="62">
        <v>0.5</v>
      </c>
      <c r="S74" s="62">
        <v>0.1</v>
      </c>
      <c r="T74" s="63">
        <v>1</v>
      </c>
      <c r="U74" s="64">
        <v>0.2</v>
      </c>
      <c r="V74" s="62">
        <v>0.4</v>
      </c>
      <c r="W74" s="62">
        <v>0.1</v>
      </c>
      <c r="X74" s="62">
        <v>0</v>
      </c>
      <c r="Y74" s="62">
        <v>0.1</v>
      </c>
      <c r="Z74" s="62">
        <v>1.2</v>
      </c>
      <c r="AA74" s="62">
        <v>0.2</v>
      </c>
      <c r="AB74" s="43">
        <f>SUM(P74:AA74)</f>
        <v>4.300000000000001</v>
      </c>
      <c r="AC74" s="45">
        <f t="shared" si="23"/>
        <v>-6.399999999999999</v>
      </c>
      <c r="AD74" s="46">
        <f t="shared" si="38"/>
        <v>-59.813084112149525</v>
      </c>
      <c r="AE74" s="3"/>
    </row>
    <row r="75" spans="2:31" ht="18" customHeight="1">
      <c r="B75" s="69" t="s">
        <v>71</v>
      </c>
      <c r="C75" s="63">
        <v>1</v>
      </c>
      <c r="D75" s="63">
        <v>2.7</v>
      </c>
      <c r="E75" s="63">
        <v>3.9</v>
      </c>
      <c r="F75" s="63">
        <v>0.7</v>
      </c>
      <c r="G75" s="63">
        <v>3.3</v>
      </c>
      <c r="H75" s="63">
        <v>2.5</v>
      </c>
      <c r="I75" s="63">
        <v>2</v>
      </c>
      <c r="J75" s="63">
        <v>5.6</v>
      </c>
      <c r="K75" s="63">
        <v>5</v>
      </c>
      <c r="L75" s="63">
        <v>30.4</v>
      </c>
      <c r="M75" s="63">
        <v>4.5</v>
      </c>
      <c r="N75" s="63">
        <v>7.6</v>
      </c>
      <c r="O75" s="31">
        <f>SUM(C75:N75)</f>
        <v>69.19999999999999</v>
      </c>
      <c r="P75" s="31">
        <v>36.6</v>
      </c>
      <c r="Q75" s="62">
        <v>4.2</v>
      </c>
      <c r="R75" s="62">
        <v>4.8</v>
      </c>
      <c r="S75" s="62">
        <v>17.7</v>
      </c>
      <c r="T75" s="63">
        <v>14.1</v>
      </c>
      <c r="U75" s="64">
        <v>63.1</v>
      </c>
      <c r="V75" s="62">
        <v>7.4</v>
      </c>
      <c r="W75" s="62">
        <v>3.3</v>
      </c>
      <c r="X75" s="62">
        <v>2</v>
      </c>
      <c r="Y75" s="62">
        <v>33.6</v>
      </c>
      <c r="Z75" s="62">
        <v>1.2</v>
      </c>
      <c r="AA75" s="62">
        <v>24.9</v>
      </c>
      <c r="AB75" s="31">
        <f>SUM(P75:AA75)</f>
        <v>212.9</v>
      </c>
      <c r="AC75" s="29">
        <f t="shared" si="23"/>
        <v>143.70000000000002</v>
      </c>
      <c r="AD75" s="30">
        <f t="shared" si="38"/>
        <v>207.65895953757231</v>
      </c>
      <c r="AE75" s="3"/>
    </row>
    <row r="76" spans="2:31" ht="21.75" customHeight="1">
      <c r="B76" s="28" t="s">
        <v>96</v>
      </c>
      <c r="C76" s="62">
        <f aca="true" t="shared" si="39" ref="C76:AB76">+C77+C78</f>
        <v>0.4</v>
      </c>
      <c r="D76" s="63">
        <f t="shared" si="39"/>
        <v>3.8000000000000003</v>
      </c>
      <c r="E76" s="63">
        <f t="shared" si="39"/>
        <v>3</v>
      </c>
      <c r="F76" s="63">
        <f t="shared" si="39"/>
        <v>1.6</v>
      </c>
      <c r="G76" s="63">
        <f t="shared" si="39"/>
        <v>2.3</v>
      </c>
      <c r="H76" s="63">
        <f t="shared" si="39"/>
        <v>0.8</v>
      </c>
      <c r="I76" s="63">
        <f t="shared" si="39"/>
        <v>4.8</v>
      </c>
      <c r="J76" s="63">
        <f t="shared" si="39"/>
        <v>1</v>
      </c>
      <c r="K76" s="63">
        <f t="shared" si="39"/>
        <v>7.2</v>
      </c>
      <c r="L76" s="63">
        <f t="shared" si="39"/>
        <v>0.9</v>
      </c>
      <c r="M76" s="63">
        <f t="shared" si="39"/>
        <v>1.2</v>
      </c>
      <c r="N76" s="63">
        <f t="shared" si="39"/>
        <v>0.7</v>
      </c>
      <c r="O76" s="63">
        <f t="shared" si="39"/>
        <v>27.7</v>
      </c>
      <c r="P76" s="62">
        <f t="shared" si="39"/>
        <v>1.5</v>
      </c>
      <c r="Q76" s="62">
        <f t="shared" si="39"/>
        <v>1</v>
      </c>
      <c r="R76" s="62">
        <f t="shared" si="39"/>
        <v>1.6</v>
      </c>
      <c r="S76" s="62">
        <f t="shared" si="39"/>
        <v>0.4</v>
      </c>
      <c r="T76" s="62">
        <f t="shared" si="39"/>
        <v>7.2</v>
      </c>
      <c r="U76" s="62">
        <f t="shared" si="39"/>
        <v>0.9</v>
      </c>
      <c r="V76" s="62">
        <f t="shared" si="39"/>
        <v>1.2</v>
      </c>
      <c r="W76" s="62">
        <f t="shared" si="39"/>
        <v>2.2</v>
      </c>
      <c r="X76" s="62">
        <f t="shared" si="39"/>
        <v>0.7</v>
      </c>
      <c r="Y76" s="62">
        <f t="shared" si="39"/>
        <v>0</v>
      </c>
      <c r="Z76" s="62">
        <f t="shared" si="39"/>
        <v>0</v>
      </c>
      <c r="AA76" s="62">
        <f t="shared" si="39"/>
        <v>2.8</v>
      </c>
      <c r="AB76" s="63">
        <f t="shared" si="39"/>
        <v>19.5</v>
      </c>
      <c r="AC76" s="62">
        <f t="shared" si="23"/>
        <v>-8.2</v>
      </c>
      <c r="AD76" s="64">
        <f t="shared" si="38"/>
        <v>-29.602888086642597</v>
      </c>
      <c r="AE76" s="3"/>
    </row>
    <row r="77" spans="2:31" ht="16.5" customHeight="1">
      <c r="B77" s="70" t="s">
        <v>72</v>
      </c>
      <c r="C77" s="41">
        <v>0.4</v>
      </c>
      <c r="D77" s="42">
        <v>3.2</v>
      </c>
      <c r="E77" s="42">
        <v>3</v>
      </c>
      <c r="F77" s="42">
        <v>1.6</v>
      </c>
      <c r="G77" s="42">
        <v>2.3</v>
      </c>
      <c r="H77" s="42">
        <v>0.8</v>
      </c>
      <c r="I77" s="42">
        <v>4.8</v>
      </c>
      <c r="J77" s="42">
        <v>1</v>
      </c>
      <c r="K77" s="42">
        <v>7.2</v>
      </c>
      <c r="L77" s="42">
        <v>0.9</v>
      </c>
      <c r="M77" s="42">
        <v>1.2</v>
      </c>
      <c r="N77" s="42">
        <v>0.7</v>
      </c>
      <c r="O77" s="43">
        <f>SUM(C77:N77)</f>
        <v>27.099999999999998</v>
      </c>
      <c r="P77" s="43">
        <v>1.5</v>
      </c>
      <c r="Q77" s="41">
        <v>1</v>
      </c>
      <c r="R77" s="41">
        <v>0.9</v>
      </c>
      <c r="S77" s="41">
        <v>0.4</v>
      </c>
      <c r="T77" s="42">
        <v>7.2</v>
      </c>
      <c r="U77" s="44">
        <v>0.9</v>
      </c>
      <c r="V77" s="41">
        <v>1.2</v>
      </c>
      <c r="W77" s="41">
        <v>2.2</v>
      </c>
      <c r="X77" s="41">
        <v>0.7</v>
      </c>
      <c r="Y77" s="41">
        <v>0</v>
      </c>
      <c r="Z77" s="41">
        <v>0</v>
      </c>
      <c r="AA77" s="41">
        <v>2.8</v>
      </c>
      <c r="AB77" s="43">
        <f>SUM(P77:AA77)</f>
        <v>18.8</v>
      </c>
      <c r="AC77" s="45">
        <f t="shared" si="23"/>
        <v>-8.299999999999997</v>
      </c>
      <c r="AD77" s="46">
        <f t="shared" si="38"/>
        <v>-30.62730627306272</v>
      </c>
      <c r="AE77" s="3"/>
    </row>
    <row r="78" spans="2:31" ht="17.25" customHeight="1">
      <c r="B78" s="70" t="s">
        <v>73</v>
      </c>
      <c r="C78" s="41">
        <v>0</v>
      </c>
      <c r="D78" s="42">
        <v>0.6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3">
        <f>SUM(C78:N78)</f>
        <v>0.6</v>
      </c>
      <c r="P78" s="43">
        <v>0</v>
      </c>
      <c r="Q78" s="41">
        <v>0</v>
      </c>
      <c r="R78" s="41">
        <v>0.7</v>
      </c>
      <c r="S78" s="41">
        <v>0</v>
      </c>
      <c r="T78" s="42">
        <v>0</v>
      </c>
      <c r="U78" s="44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3">
        <f>SUM(P78:AA78)</f>
        <v>0.7</v>
      </c>
      <c r="AC78" s="45">
        <f>+AB78-O78</f>
        <v>0.09999999999999998</v>
      </c>
      <c r="AD78" s="46">
        <f t="shared" si="38"/>
        <v>16.666666666666664</v>
      </c>
      <c r="AE78" s="3"/>
    </row>
    <row r="79" spans="2:31" ht="8.25" customHeight="1">
      <c r="B79" s="28"/>
      <c r="C79" s="62"/>
      <c r="D79" s="63"/>
      <c r="E79" s="71"/>
      <c r="F79" s="71"/>
      <c r="G79" s="71"/>
      <c r="H79" s="63"/>
      <c r="I79" s="63"/>
      <c r="J79" s="63"/>
      <c r="K79" s="63"/>
      <c r="L79" s="63"/>
      <c r="M79" s="63"/>
      <c r="N79" s="63"/>
      <c r="O79" s="31"/>
      <c r="P79" s="43"/>
      <c r="Q79" s="41"/>
      <c r="R79" s="41"/>
      <c r="S79" s="41"/>
      <c r="T79" s="42"/>
      <c r="U79" s="44"/>
      <c r="V79" s="41"/>
      <c r="W79" s="41"/>
      <c r="X79" s="41"/>
      <c r="Y79" s="41"/>
      <c r="Z79" s="41"/>
      <c r="AA79" s="41"/>
      <c r="AB79" s="31"/>
      <c r="AC79" s="29"/>
      <c r="AD79" s="30"/>
      <c r="AE79" s="3"/>
    </row>
    <row r="80" spans="2:31" ht="21" customHeight="1">
      <c r="B80" s="72" t="s">
        <v>74</v>
      </c>
      <c r="C80" s="73">
        <f aca="true" t="shared" si="40" ref="C80:AB80">+C14+C76</f>
        <v>3716.8</v>
      </c>
      <c r="D80" s="73">
        <f t="shared" si="40"/>
        <v>3479.7000000000003</v>
      </c>
      <c r="E80" s="73">
        <f t="shared" si="40"/>
        <v>4015.2</v>
      </c>
      <c r="F80" s="73">
        <f t="shared" si="40"/>
        <v>4651.700000000001</v>
      </c>
      <c r="G80" s="73">
        <f t="shared" si="40"/>
        <v>4094.6</v>
      </c>
      <c r="H80" s="73">
        <f t="shared" si="40"/>
        <v>5018.100000000001</v>
      </c>
      <c r="I80" s="73">
        <f t="shared" si="40"/>
        <v>3875</v>
      </c>
      <c r="J80" s="73">
        <f t="shared" si="40"/>
        <v>3931.9</v>
      </c>
      <c r="K80" s="73">
        <f t="shared" si="40"/>
        <v>4836.900000000001</v>
      </c>
      <c r="L80" s="73">
        <f t="shared" si="40"/>
        <v>3977.9</v>
      </c>
      <c r="M80" s="73">
        <f t="shared" si="40"/>
        <v>4205.7</v>
      </c>
      <c r="N80" s="73">
        <f t="shared" si="40"/>
        <v>5487.799999999999</v>
      </c>
      <c r="O80" s="74">
        <f t="shared" si="40"/>
        <v>51291.3</v>
      </c>
      <c r="P80" s="73">
        <f t="shared" si="40"/>
        <v>4704.900000000001</v>
      </c>
      <c r="Q80" s="73">
        <f t="shared" si="40"/>
        <v>4394.599999999999</v>
      </c>
      <c r="R80" s="73">
        <f t="shared" si="40"/>
        <v>4732.700000000001</v>
      </c>
      <c r="S80" s="73">
        <f t="shared" si="40"/>
        <v>5131</v>
      </c>
      <c r="T80" s="73">
        <f t="shared" si="40"/>
        <v>5326.999999999999</v>
      </c>
      <c r="U80" s="73">
        <f t="shared" si="40"/>
        <v>5240.699999999999</v>
      </c>
      <c r="V80" s="73">
        <f t="shared" si="40"/>
        <v>4462.9</v>
      </c>
      <c r="W80" s="73">
        <f t="shared" si="40"/>
        <v>5078.9</v>
      </c>
      <c r="X80" s="73">
        <f t="shared" si="40"/>
        <v>4633.2</v>
      </c>
      <c r="Y80" s="73">
        <f t="shared" si="40"/>
        <v>4955.8</v>
      </c>
      <c r="Z80" s="73">
        <f t="shared" si="40"/>
        <v>5184.7</v>
      </c>
      <c r="AA80" s="73">
        <f t="shared" si="40"/>
        <v>6009.299999999998</v>
      </c>
      <c r="AB80" s="73">
        <f t="shared" si="40"/>
        <v>59855.7</v>
      </c>
      <c r="AC80" s="74">
        <f>+AB80-O80</f>
        <v>8564.399999999994</v>
      </c>
      <c r="AD80" s="73">
        <f>+AC80/O80*100</f>
        <v>16.69756859350415</v>
      </c>
      <c r="AE80" s="5"/>
    </row>
    <row r="81" spans="2:31" ht="10.5" customHeight="1">
      <c r="B81" s="75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31"/>
      <c r="P81" s="62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31"/>
      <c r="AC81" s="29"/>
      <c r="AD81" s="30"/>
      <c r="AE81" s="3"/>
    </row>
    <row r="82" spans="2:31" ht="21" customHeight="1">
      <c r="B82" s="28" t="s">
        <v>75</v>
      </c>
      <c r="C82" s="62">
        <v>2.2</v>
      </c>
      <c r="D82" s="62">
        <v>1.7</v>
      </c>
      <c r="E82" s="63">
        <v>111.5</v>
      </c>
      <c r="F82" s="76">
        <v>0</v>
      </c>
      <c r="G82" s="76">
        <v>1.9</v>
      </c>
      <c r="H82" s="76">
        <v>128.1</v>
      </c>
      <c r="I82" s="76">
        <v>1.2</v>
      </c>
      <c r="J82" s="63">
        <v>2</v>
      </c>
      <c r="K82" s="63">
        <v>143.1</v>
      </c>
      <c r="L82" s="63">
        <v>0.2</v>
      </c>
      <c r="M82" s="63">
        <v>0.7</v>
      </c>
      <c r="N82" s="63">
        <v>43.7</v>
      </c>
      <c r="O82" s="31">
        <f>SUM(C82:N82)</f>
        <v>436.29999999999995</v>
      </c>
      <c r="P82" s="31">
        <v>6.298928470000001</v>
      </c>
      <c r="Q82" s="62">
        <v>1.3440138399999997</v>
      </c>
      <c r="R82" s="62">
        <v>127.19505769</v>
      </c>
      <c r="S82" s="62">
        <v>0.3599159800000109</v>
      </c>
      <c r="T82" s="63">
        <v>0.3287651100000062</v>
      </c>
      <c r="U82" s="64">
        <v>144.25331890999996</v>
      </c>
      <c r="V82" s="62">
        <v>1.8543412999999873</v>
      </c>
      <c r="W82" s="62">
        <v>2.5514896600000156</v>
      </c>
      <c r="X82" s="62">
        <v>67.23216903999997</v>
      </c>
      <c r="Y82" s="62">
        <v>0.5525553900000091</v>
      </c>
      <c r="Z82" s="62">
        <v>0.39985759000001053</v>
      </c>
      <c r="AA82" s="62">
        <v>64.02158701999997</v>
      </c>
      <c r="AB82" s="31">
        <f>SUM(P82:AA82)</f>
        <v>416.39199999999994</v>
      </c>
      <c r="AC82" s="29">
        <f aca="true" t="shared" si="41" ref="AC82:AC91">+AB82-O82</f>
        <v>-19.908000000000015</v>
      </c>
      <c r="AD82" s="30">
        <f>+AC82/O82*100</f>
        <v>-4.562915425166174</v>
      </c>
      <c r="AE82" s="3"/>
    </row>
    <row r="83" spans="2:31" ht="23.25" customHeight="1">
      <c r="B83" s="28" t="s">
        <v>76</v>
      </c>
      <c r="C83" s="62">
        <f aca="true" t="shared" si="42" ref="C83:AB83">+C84+C85</f>
        <v>75.8</v>
      </c>
      <c r="D83" s="63">
        <f t="shared" si="42"/>
        <v>486.5</v>
      </c>
      <c r="E83" s="63">
        <f t="shared" si="42"/>
        <v>440</v>
      </c>
      <c r="F83" s="63">
        <f t="shared" si="42"/>
        <v>119.5</v>
      </c>
      <c r="G83" s="63">
        <f t="shared" si="42"/>
        <v>117.9</v>
      </c>
      <c r="H83" s="63">
        <f t="shared" si="42"/>
        <v>132.9</v>
      </c>
      <c r="I83" s="63">
        <f t="shared" si="42"/>
        <v>138.5</v>
      </c>
      <c r="J83" s="63">
        <f t="shared" si="42"/>
        <v>85.8</v>
      </c>
      <c r="K83" s="63">
        <f t="shared" si="42"/>
        <v>54.1</v>
      </c>
      <c r="L83" s="63">
        <f t="shared" si="42"/>
        <v>148.2</v>
      </c>
      <c r="M83" s="63">
        <f t="shared" si="42"/>
        <v>125.4</v>
      </c>
      <c r="N83" s="63">
        <f t="shared" si="42"/>
        <v>520.3</v>
      </c>
      <c r="O83" s="63">
        <f t="shared" si="42"/>
        <v>2444.9</v>
      </c>
      <c r="P83" s="62">
        <f t="shared" si="42"/>
        <v>936.3</v>
      </c>
      <c r="Q83" s="63">
        <f t="shared" si="42"/>
        <v>68.5</v>
      </c>
      <c r="R83" s="63">
        <f t="shared" si="42"/>
        <v>175.7</v>
      </c>
      <c r="S83" s="63">
        <f t="shared" si="42"/>
        <v>92.7</v>
      </c>
      <c r="T83" s="63">
        <f t="shared" si="42"/>
        <v>129.5</v>
      </c>
      <c r="U83" s="63">
        <f t="shared" si="42"/>
        <v>162.8</v>
      </c>
      <c r="V83" s="63">
        <f t="shared" si="42"/>
        <v>1169</v>
      </c>
      <c r="W83" s="63">
        <f t="shared" si="42"/>
        <v>180.5</v>
      </c>
      <c r="X83" s="63">
        <f t="shared" si="42"/>
        <v>130.3</v>
      </c>
      <c r="Y83" s="63">
        <f t="shared" si="42"/>
        <v>2036.5</v>
      </c>
      <c r="Z83" s="63">
        <f t="shared" si="42"/>
        <v>1586.1</v>
      </c>
      <c r="AA83" s="63">
        <f t="shared" si="42"/>
        <v>1328</v>
      </c>
      <c r="AB83" s="63">
        <f t="shared" si="42"/>
        <v>7995.9</v>
      </c>
      <c r="AC83" s="62">
        <f t="shared" si="41"/>
        <v>5551</v>
      </c>
      <c r="AD83" s="64">
        <f>+AC83/O83*100</f>
        <v>227.04405088142664</v>
      </c>
      <c r="AE83" s="3"/>
    </row>
    <row r="84" spans="2:31" ht="20.25" customHeight="1">
      <c r="B84" s="77" t="s">
        <v>77</v>
      </c>
      <c r="C84" s="33">
        <v>0</v>
      </c>
      <c r="D84" s="34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5">
        <f>SUM(C84:N84)</f>
        <v>0</v>
      </c>
      <c r="P84" s="33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5">
        <f>SUM(P84:AA84)</f>
        <v>0</v>
      </c>
      <c r="AC84" s="59">
        <f t="shared" si="41"/>
        <v>0</v>
      </c>
      <c r="AD84" s="60">
        <v>0</v>
      </c>
      <c r="AE84" s="3"/>
    </row>
    <row r="85" spans="2:31" ht="22.5" customHeight="1">
      <c r="B85" s="77" t="s">
        <v>78</v>
      </c>
      <c r="C85" s="33">
        <f aca="true" t="shared" si="43" ref="C85:N85">ROUND(+C86+C87+C88,1)</f>
        <v>75.8</v>
      </c>
      <c r="D85" s="34">
        <f t="shared" si="43"/>
        <v>486.5</v>
      </c>
      <c r="E85" s="34">
        <f t="shared" si="43"/>
        <v>440</v>
      </c>
      <c r="F85" s="34">
        <f t="shared" si="43"/>
        <v>119.5</v>
      </c>
      <c r="G85" s="34">
        <f t="shared" si="43"/>
        <v>117.9</v>
      </c>
      <c r="H85" s="34">
        <f t="shared" si="43"/>
        <v>132.9</v>
      </c>
      <c r="I85" s="34">
        <f t="shared" si="43"/>
        <v>138.5</v>
      </c>
      <c r="J85" s="34">
        <f t="shared" si="43"/>
        <v>85.8</v>
      </c>
      <c r="K85" s="34">
        <f t="shared" si="43"/>
        <v>54.1</v>
      </c>
      <c r="L85" s="34">
        <f t="shared" si="43"/>
        <v>148.2</v>
      </c>
      <c r="M85" s="34">
        <f t="shared" si="43"/>
        <v>125.4</v>
      </c>
      <c r="N85" s="34">
        <f t="shared" si="43"/>
        <v>520.3</v>
      </c>
      <c r="O85" s="34">
        <f>+O86+O87+O88</f>
        <v>2444.9</v>
      </c>
      <c r="P85" s="33">
        <f aca="true" t="shared" si="44" ref="P85:AA85">ROUND(+P86+P87+P88,1)</f>
        <v>936.3</v>
      </c>
      <c r="Q85" s="34">
        <f t="shared" si="44"/>
        <v>68.5</v>
      </c>
      <c r="R85" s="34">
        <f t="shared" si="44"/>
        <v>175.7</v>
      </c>
      <c r="S85" s="34">
        <f t="shared" si="44"/>
        <v>92.7</v>
      </c>
      <c r="T85" s="34">
        <f t="shared" si="44"/>
        <v>129.5</v>
      </c>
      <c r="U85" s="34">
        <f t="shared" si="44"/>
        <v>162.8</v>
      </c>
      <c r="V85" s="34">
        <f t="shared" si="44"/>
        <v>1169</v>
      </c>
      <c r="W85" s="34">
        <f t="shared" si="44"/>
        <v>180.5</v>
      </c>
      <c r="X85" s="34">
        <f t="shared" si="44"/>
        <v>130.3</v>
      </c>
      <c r="Y85" s="34">
        <f t="shared" si="44"/>
        <v>2036.5</v>
      </c>
      <c r="Z85" s="34">
        <f t="shared" si="44"/>
        <v>1586.1</v>
      </c>
      <c r="AA85" s="34">
        <f t="shared" si="44"/>
        <v>1328</v>
      </c>
      <c r="AB85" s="34">
        <f>+AB86+AB87+AB88</f>
        <v>7995.9</v>
      </c>
      <c r="AC85" s="33">
        <f t="shared" si="41"/>
        <v>5551</v>
      </c>
      <c r="AD85" s="38">
        <f>+AC85/O85*100</f>
        <v>227.04405088142664</v>
      </c>
      <c r="AE85" s="3"/>
    </row>
    <row r="86" spans="2:49" ht="19.5" customHeight="1">
      <c r="B86" s="78" t="s">
        <v>79</v>
      </c>
      <c r="C86" s="48">
        <v>0</v>
      </c>
      <c r="D86" s="49">
        <v>376</v>
      </c>
      <c r="E86" s="53">
        <v>167</v>
      </c>
      <c r="F86" s="50">
        <v>0</v>
      </c>
      <c r="G86" s="49">
        <v>0</v>
      </c>
      <c r="H86" s="53">
        <v>0</v>
      </c>
      <c r="I86" s="53">
        <v>0</v>
      </c>
      <c r="J86" s="49">
        <v>0</v>
      </c>
      <c r="K86" s="53">
        <v>0</v>
      </c>
      <c r="L86" s="53">
        <v>0</v>
      </c>
      <c r="M86" s="53">
        <v>0</v>
      </c>
      <c r="N86" s="49">
        <v>410.1</v>
      </c>
      <c r="O86" s="54">
        <f>SUM(C86:N86)</f>
        <v>953.1</v>
      </c>
      <c r="P86" s="48">
        <v>800</v>
      </c>
      <c r="Q86" s="49">
        <v>0</v>
      </c>
      <c r="R86" s="53">
        <v>0</v>
      </c>
      <c r="S86" s="50">
        <v>0</v>
      </c>
      <c r="T86" s="49">
        <v>0</v>
      </c>
      <c r="U86" s="53">
        <v>0</v>
      </c>
      <c r="V86" s="49">
        <v>1039.7</v>
      </c>
      <c r="W86" s="49">
        <v>0</v>
      </c>
      <c r="X86" s="53">
        <v>0</v>
      </c>
      <c r="Y86" s="53">
        <v>842.5</v>
      </c>
      <c r="Z86" s="53">
        <v>500</v>
      </c>
      <c r="AA86" s="49">
        <v>0</v>
      </c>
      <c r="AB86" s="54">
        <f>SUM(P86:AA86)</f>
        <v>3182.2</v>
      </c>
      <c r="AC86" s="56">
        <f t="shared" si="41"/>
        <v>2229.1</v>
      </c>
      <c r="AD86" s="57">
        <f>+AC86/O86*100</f>
        <v>233.87892141433215</v>
      </c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spans="2:49" ht="17.25" customHeight="1">
      <c r="B87" s="78" t="s">
        <v>80</v>
      </c>
      <c r="C87" s="48">
        <v>75.8</v>
      </c>
      <c r="D87" s="49">
        <v>110.5</v>
      </c>
      <c r="E87" s="50">
        <v>273</v>
      </c>
      <c r="F87" s="48">
        <v>119.5</v>
      </c>
      <c r="G87" s="49">
        <v>117.9</v>
      </c>
      <c r="H87" s="49">
        <v>132.9</v>
      </c>
      <c r="I87" s="49">
        <v>138.5</v>
      </c>
      <c r="J87" s="49">
        <v>85.8</v>
      </c>
      <c r="K87" s="49">
        <v>54.1</v>
      </c>
      <c r="L87" s="53">
        <v>148.2</v>
      </c>
      <c r="M87" s="53">
        <v>125.4</v>
      </c>
      <c r="N87" s="49">
        <v>110.2</v>
      </c>
      <c r="O87" s="54">
        <f>SUM(C87:N87)</f>
        <v>1491.8</v>
      </c>
      <c r="P87" s="48">
        <v>136.3</v>
      </c>
      <c r="Q87" s="49">
        <v>68.5</v>
      </c>
      <c r="R87" s="50">
        <v>175.7</v>
      </c>
      <c r="S87" s="48">
        <v>92.7</v>
      </c>
      <c r="T87" s="49">
        <v>129.5</v>
      </c>
      <c r="U87" s="49">
        <v>162.8</v>
      </c>
      <c r="V87" s="49">
        <v>129.3</v>
      </c>
      <c r="W87" s="49">
        <v>180.5</v>
      </c>
      <c r="X87" s="49">
        <v>130.3</v>
      </c>
      <c r="Y87" s="53">
        <v>126.1</v>
      </c>
      <c r="Z87" s="53">
        <v>213.1</v>
      </c>
      <c r="AA87" s="49">
        <v>125.5</v>
      </c>
      <c r="AB87" s="54">
        <f>SUM(P87:AA87)</f>
        <v>1670.2999999999997</v>
      </c>
      <c r="AC87" s="56">
        <f t="shared" si="41"/>
        <v>178.49999999999977</v>
      </c>
      <c r="AD87" s="57">
        <f>+AC87/O87*100</f>
        <v>11.965410912991002</v>
      </c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spans="2:49" ht="15.75" customHeight="1">
      <c r="B88" s="78" t="s">
        <v>81</v>
      </c>
      <c r="C88" s="56">
        <f aca="true" t="shared" si="45" ref="C88:N88">+C90+C89</f>
        <v>0</v>
      </c>
      <c r="D88" s="56">
        <f t="shared" si="45"/>
        <v>0</v>
      </c>
      <c r="E88" s="56">
        <f t="shared" si="45"/>
        <v>0</v>
      </c>
      <c r="F88" s="56">
        <f t="shared" si="45"/>
        <v>0</v>
      </c>
      <c r="G88" s="56">
        <f t="shared" si="45"/>
        <v>0</v>
      </c>
      <c r="H88" s="56">
        <f t="shared" si="45"/>
        <v>0</v>
      </c>
      <c r="I88" s="56">
        <f t="shared" si="45"/>
        <v>0</v>
      </c>
      <c r="J88" s="56">
        <f t="shared" si="45"/>
        <v>0</v>
      </c>
      <c r="K88" s="56">
        <f t="shared" si="45"/>
        <v>0</v>
      </c>
      <c r="L88" s="56">
        <f t="shared" si="45"/>
        <v>0</v>
      </c>
      <c r="M88" s="56">
        <f t="shared" si="45"/>
        <v>0</v>
      </c>
      <c r="N88" s="56">
        <f t="shared" si="45"/>
        <v>0</v>
      </c>
      <c r="O88" s="49">
        <f>+O89+O90</f>
        <v>0</v>
      </c>
      <c r="P88" s="56">
        <f aca="true" t="shared" si="46" ref="P88:AA88">+P90+P89</f>
        <v>0</v>
      </c>
      <c r="Q88" s="56">
        <f t="shared" si="46"/>
        <v>0</v>
      </c>
      <c r="R88" s="56">
        <f t="shared" si="46"/>
        <v>0</v>
      </c>
      <c r="S88" s="56">
        <f t="shared" si="46"/>
        <v>0</v>
      </c>
      <c r="T88" s="56">
        <f t="shared" si="46"/>
        <v>0</v>
      </c>
      <c r="U88" s="56">
        <f t="shared" si="46"/>
        <v>0</v>
      </c>
      <c r="V88" s="56">
        <f t="shared" si="46"/>
        <v>0</v>
      </c>
      <c r="W88" s="56">
        <f t="shared" si="46"/>
        <v>0</v>
      </c>
      <c r="X88" s="56">
        <f t="shared" si="46"/>
        <v>0</v>
      </c>
      <c r="Y88" s="56">
        <f t="shared" si="46"/>
        <v>1067.9</v>
      </c>
      <c r="Z88" s="56">
        <f t="shared" si="46"/>
        <v>873</v>
      </c>
      <c r="AA88" s="56">
        <f t="shared" si="46"/>
        <v>1202.5</v>
      </c>
      <c r="AB88" s="49">
        <f>+AB89+AB90</f>
        <v>3143.4</v>
      </c>
      <c r="AC88" s="48">
        <f t="shared" si="41"/>
        <v>3143.4</v>
      </c>
      <c r="AD88" s="57">
        <v>100</v>
      </c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spans="2:49" ht="15.75" customHeight="1">
      <c r="B89" s="55" t="s">
        <v>82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2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3">
        <f>SUM(P89:AA89)</f>
        <v>0</v>
      </c>
      <c r="AC89" s="45">
        <f t="shared" si="41"/>
        <v>0</v>
      </c>
      <c r="AD89" s="46">
        <v>0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2:31" ht="17.25" customHeight="1">
      <c r="B90" s="55" t="s">
        <v>83</v>
      </c>
      <c r="C90" s="41">
        <v>0</v>
      </c>
      <c r="D90" s="42">
        <v>0</v>
      </c>
      <c r="E90" s="44">
        <v>0</v>
      </c>
      <c r="F90" s="41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3">
        <f>SUM(C90:N90)</f>
        <v>0</v>
      </c>
      <c r="P90" s="41">
        <v>0</v>
      </c>
      <c r="Q90" s="42">
        <v>0</v>
      </c>
      <c r="R90" s="44">
        <v>0</v>
      </c>
      <c r="S90" s="41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1067.9</v>
      </c>
      <c r="Z90" s="42">
        <v>873</v>
      </c>
      <c r="AA90" s="42">
        <v>1202.5</v>
      </c>
      <c r="AB90" s="79">
        <f>SUM(P90:AA90)</f>
        <v>3143.4</v>
      </c>
      <c r="AC90" s="80">
        <f t="shared" si="41"/>
        <v>3143.4</v>
      </c>
      <c r="AD90" s="46">
        <v>100</v>
      </c>
      <c r="AE90" s="3"/>
    </row>
    <row r="91" spans="2:31" ht="22.5" customHeight="1" thickBot="1">
      <c r="B91" s="81" t="s">
        <v>97</v>
      </c>
      <c r="C91" s="82">
        <f aca="true" t="shared" si="47" ref="C91:AB91">+C83+C80+C82</f>
        <v>3794.8</v>
      </c>
      <c r="D91" s="82">
        <f t="shared" si="47"/>
        <v>3967.9</v>
      </c>
      <c r="E91" s="82">
        <f t="shared" si="47"/>
        <v>4566.7</v>
      </c>
      <c r="F91" s="82">
        <f t="shared" si="47"/>
        <v>4771.200000000001</v>
      </c>
      <c r="G91" s="82">
        <f t="shared" si="47"/>
        <v>4214.4</v>
      </c>
      <c r="H91" s="82">
        <f t="shared" si="47"/>
        <v>5279.100000000001</v>
      </c>
      <c r="I91" s="82">
        <f t="shared" si="47"/>
        <v>4014.7</v>
      </c>
      <c r="J91" s="82">
        <f t="shared" si="47"/>
        <v>4019.7000000000003</v>
      </c>
      <c r="K91" s="82">
        <f t="shared" si="47"/>
        <v>5034.100000000001</v>
      </c>
      <c r="L91" s="82">
        <f t="shared" si="47"/>
        <v>4126.3</v>
      </c>
      <c r="M91" s="82">
        <f t="shared" si="47"/>
        <v>4331.799999999999</v>
      </c>
      <c r="N91" s="82">
        <f t="shared" si="47"/>
        <v>6051.799999999999</v>
      </c>
      <c r="O91" s="83">
        <f t="shared" si="47"/>
        <v>54172.50000000001</v>
      </c>
      <c r="P91" s="82">
        <f t="shared" si="47"/>
        <v>5647.4989284700005</v>
      </c>
      <c r="Q91" s="82">
        <f t="shared" si="47"/>
        <v>4464.44401384</v>
      </c>
      <c r="R91" s="82">
        <f t="shared" si="47"/>
        <v>5035.59505769</v>
      </c>
      <c r="S91" s="82">
        <f t="shared" si="47"/>
        <v>5224.0599159799995</v>
      </c>
      <c r="T91" s="82">
        <f t="shared" si="47"/>
        <v>5456.828765109999</v>
      </c>
      <c r="U91" s="82">
        <f t="shared" si="47"/>
        <v>5547.7533189099995</v>
      </c>
      <c r="V91" s="82">
        <f t="shared" si="47"/>
        <v>5633.754341299999</v>
      </c>
      <c r="W91" s="82">
        <f t="shared" si="47"/>
        <v>5261.951489659999</v>
      </c>
      <c r="X91" s="82">
        <f t="shared" si="47"/>
        <v>4830.73216904</v>
      </c>
      <c r="Y91" s="82">
        <f t="shared" si="47"/>
        <v>6992.85255539</v>
      </c>
      <c r="Z91" s="82">
        <f t="shared" si="47"/>
        <v>6771.19985759</v>
      </c>
      <c r="AA91" s="82">
        <f t="shared" si="47"/>
        <v>7401.321587019998</v>
      </c>
      <c r="AB91" s="84">
        <f t="shared" si="47"/>
        <v>68267.992</v>
      </c>
      <c r="AC91" s="84">
        <f t="shared" si="41"/>
        <v>14095.491999999991</v>
      </c>
      <c r="AD91" s="82">
        <f>+AC91/O91*100</f>
        <v>26.019644653652662</v>
      </c>
      <c r="AE91" s="5"/>
    </row>
    <row r="92" spans="2:31" ht="3.75" customHeight="1" thickTop="1">
      <c r="B92" s="85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5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 ht="17.25" customHeight="1">
      <c r="B93" s="87" t="s">
        <v>84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9"/>
      <c r="AD93" s="89"/>
      <c r="AE93" s="3"/>
    </row>
    <row r="94" spans="2:43" ht="15.75" customHeight="1">
      <c r="B94" s="87" t="s">
        <v>85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91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2:43" ht="15.75" customHeight="1">
      <c r="B95" s="92" t="s">
        <v>86</v>
      </c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91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2:43" ht="15.75" customHeight="1">
      <c r="B96" s="92" t="s">
        <v>87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91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31" ht="25.5" customHeight="1">
      <c r="B97" s="93" t="s">
        <v>88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3"/>
      <c r="AD97" s="3"/>
      <c r="AE97" s="3"/>
    </row>
    <row r="98" spans="2:31" ht="12.75">
      <c r="B98" s="95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 ht="12.75">
      <c r="B99" s="96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3"/>
      <c r="AD99" s="3"/>
      <c r="AE99" s="3"/>
    </row>
    <row r="100" spans="2:31" ht="12.75"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5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 ht="12.75">
      <c r="B101" s="99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5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2.75">
      <c r="B102" s="95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5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ht="12.75"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5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ht="12.75"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ht="12.75"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ht="12.75"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5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2.75"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5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2.75"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5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ht="12.75">
      <c r="B109" s="99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5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ht="12.75">
      <c r="B110" s="99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5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2.75">
      <c r="B111" s="99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5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2.75"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5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2.75"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5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2.75"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5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2.75"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5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ht="12.75">
      <c r="B116" s="99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ht="12.75">
      <c r="B117" s="99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5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2.75"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5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2.75">
      <c r="B119" s="99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5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2.75">
      <c r="B120" s="99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5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2.75">
      <c r="B121" s="99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5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2.75">
      <c r="B122" s="99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5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2.75"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5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12.75"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5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12.75"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5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2.75"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5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2.75"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5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2.75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5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2.75"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5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2.75"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5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2.75"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5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2.75"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5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2.75"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5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2.75"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5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ht="12.75"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5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2.75"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5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2.75"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5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2.75"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5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2.75"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5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2.75"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5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2.75"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5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2.75"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5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5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5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5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5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5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2.75"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5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2.75"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5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2.75"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5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2.75"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5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2.75"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5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2.75"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5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2.75"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5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2.75"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5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2.75"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5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2.75"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5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2.75"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5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2.75"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5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2.75"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5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2.75"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5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2.75"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5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ht="12.75"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5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ht="12.75"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5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ht="12.75"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5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ht="12.75"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5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ht="12.75"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5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2.75"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5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2.75"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5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2.75"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5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ht="12.75"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5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ht="12.75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5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2.7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5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2.7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5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2.75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5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2.75"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5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2.75"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5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2.75"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5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5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5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2.75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5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2.75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5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2.75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5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2.75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5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ht="12.75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5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ht="12.75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5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2.75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5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2.75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5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2.75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5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2.75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5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5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5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5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2.75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5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2.75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5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2.75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5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2.75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5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2.75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5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2.75"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5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2.75"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5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2.75"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5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2.75"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5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2.75"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5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2.75"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5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2.75"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5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2.75"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5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ht="12.75"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5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2.75"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5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2.75"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5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ht="12.75"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5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ht="12.75"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5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2.75"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5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2.75"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5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2.75"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5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2.75"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5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2.75"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5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ht="12.75"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5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2.75"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5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2.75"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5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15" ht="12.75"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</row>
    <row r="221" spans="2:15" ht="12.75"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</row>
    <row r="222" spans="2:15" ht="12.75"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</row>
    <row r="223" spans="2:15" ht="12.75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</row>
    <row r="224" spans="2:15" ht="12.75"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</row>
    <row r="225" spans="2:15" ht="12.75"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</row>
    <row r="226" spans="2:15" ht="12.75"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</row>
    <row r="227" spans="2:15" ht="12.75"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</row>
    <row r="228" spans="2:15" ht="12.75"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</row>
    <row r="229" spans="2:15" ht="12.75"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</row>
    <row r="230" spans="2:15" ht="12.75"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</row>
    <row r="231" spans="2:15" ht="12.75"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</row>
    <row r="232" spans="2:15" ht="12.75"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</row>
    <row r="233" spans="2:15" ht="12.75"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</row>
    <row r="234" spans="2:15" ht="12.75"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</row>
    <row r="235" spans="2:15" ht="12.75"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</row>
    <row r="236" spans="2:15" ht="12.75"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</row>
    <row r="237" spans="2:15" ht="12.75"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</row>
    <row r="238" spans="2:15" ht="12.75"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</row>
    <row r="239" spans="2:15" ht="12.75"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</row>
    <row r="240" spans="2:15" ht="12.75"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</row>
    <row r="241" spans="2:15" ht="12.75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</row>
    <row r="242" spans="2:15" ht="12.75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</row>
    <row r="243" spans="2:15" ht="12.75"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</row>
    <row r="244" spans="2:15" ht="12.75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</row>
    <row r="245" spans="2:15" ht="12.75">
      <c r="B245" s="97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</row>
    <row r="246" spans="2:15" ht="12.75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</row>
    <row r="247" spans="2:15" ht="12.75">
      <c r="B247" s="97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</row>
    <row r="248" spans="2:15" ht="12.75"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</row>
    <row r="249" spans="2:15" ht="12.75"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</row>
    <row r="250" spans="2:15" ht="12.75"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</row>
    <row r="251" spans="2:15" ht="12.75"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</row>
    <row r="252" spans="2:15" ht="12.75"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</row>
    <row r="253" spans="2:15" ht="12.75"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</row>
    <row r="254" spans="2:15" ht="12.75"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</row>
    <row r="255" spans="2:15" ht="12.75"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</row>
    <row r="256" spans="2:15" ht="12.75"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</row>
    <row r="257" spans="2:15" ht="12.75"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</row>
    <row r="258" spans="2:15" ht="12.75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</row>
  </sheetData>
  <mergeCells count="13">
    <mergeCell ref="B2:AD2"/>
    <mergeCell ref="B3:AD3"/>
    <mergeCell ref="B4:AD4"/>
    <mergeCell ref="AB11:AB12"/>
    <mergeCell ref="AC11:AD11"/>
    <mergeCell ref="B5:AD5"/>
    <mergeCell ref="B7:AD7"/>
    <mergeCell ref="B8:AD8"/>
    <mergeCell ref="B9:AD9"/>
    <mergeCell ref="B11:B12"/>
    <mergeCell ref="C11:N11"/>
    <mergeCell ref="O11:O12"/>
    <mergeCell ref="P11:AA11"/>
  </mergeCells>
  <printOptions horizontalCentered="1"/>
  <pageMargins left="0.1968503937007874" right="0" top="0.5905511811023623" bottom="0" header="0" footer="0"/>
  <pageSetup fitToHeight="2" fitToWidth="1" horizontalDpi="300" verticalDpi="300" orientation="landscape" paperSize="5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2010-05-13T17:44:18Z</dcterms:created>
  <dcterms:modified xsi:type="dcterms:W3CDTF">2010-05-13T17:44:44Z</dcterms:modified>
  <cp:category/>
  <cp:version/>
  <cp:contentType/>
  <cp:contentStatus/>
</cp:coreProperties>
</file>