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perez\Desktop\2022\INGRESOS FISCALES PARA INTERNET 2022\Ingresos fiscales historio Internet\"/>
    </mc:Choice>
  </mc:AlternateContent>
  <xr:revisionPtr revIDLastSave="0" documentId="13_ncr:1_{A28647C9-E994-4A60-96B4-2997488B0AA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DGII" sheetId="2" r:id="rId1"/>
    <sheet name="DGA" sheetId="3" r:id="rId2"/>
    <sheet name="TESORERIA" sheetId="4" r:id="rId3"/>
  </sheets>
  <externalReferences>
    <externalReference r:id="rId4"/>
  </externalReferences>
  <definedNames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DGII!$A$1:$T$80</definedName>
    <definedName name="_xlnm.Print_Area" localSheetId="2">TESORERIA!$B$1:$U$128</definedName>
    <definedName name="Button_13">"CLAGA2000_Consolidado_2001_List"</definedName>
    <definedName name="FORMATO">#N/A</definedName>
    <definedName name="FUENTE" localSheetId="1">#REF!</definedName>
    <definedName name="FUENTE" localSheetId="0">#REF!</definedName>
    <definedName name="FUENTE" localSheetId="2">#REF!</definedName>
    <definedName name="FUENTE">#REF!</definedName>
    <definedName name="OCTUBRE">#N/A</definedName>
    <definedName name="RO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9" i="4" l="1"/>
  <c r="X91" i="2" l="1"/>
  <c r="W104" i="4" l="1"/>
  <c r="X104" i="4"/>
  <c r="X102" i="4" s="1"/>
  <c r="X33" i="4"/>
  <c r="W33" i="4"/>
  <c r="X117" i="4"/>
  <c r="X114" i="4"/>
  <c r="X111" i="4"/>
  <c r="X108" i="4"/>
  <c r="X99" i="4"/>
  <c r="X81" i="4"/>
  <c r="X80" i="4" s="1"/>
  <c r="X71" i="4"/>
  <c r="X66" i="4"/>
  <c r="X65" i="4" s="1"/>
  <c r="X58" i="4"/>
  <c r="X53" i="4"/>
  <c r="X48" i="4"/>
  <c r="X43" i="4"/>
  <c r="X29" i="4"/>
  <c r="X24" i="4"/>
  <c r="X23" i="4" s="1"/>
  <c r="X16" i="4"/>
  <c r="X42" i="3"/>
  <c r="X41" i="3" s="1"/>
  <c r="X35" i="3"/>
  <c r="X28" i="3"/>
  <c r="X17" i="3"/>
  <c r="X14" i="3" s="1"/>
  <c r="X15" i="3"/>
  <c r="X15" i="2"/>
  <c r="X21" i="2"/>
  <c r="X20" i="2" s="1"/>
  <c r="X32" i="2"/>
  <c r="X34" i="2"/>
  <c r="X49" i="2"/>
  <c r="X60" i="2"/>
  <c r="X68" i="2"/>
  <c r="X73" i="2"/>
  <c r="X81" i="2"/>
  <c r="X80" i="2" s="1"/>
  <c r="X79" i="2" s="1"/>
  <c r="C39" i="3"/>
  <c r="E81" i="4"/>
  <c r="E80" i="4" s="1"/>
  <c r="D81" i="4"/>
  <c r="D80" i="4" s="1"/>
  <c r="C81" i="4"/>
  <c r="C80" i="4" s="1"/>
  <c r="X97" i="4" l="1"/>
  <c r="X94" i="4" s="1"/>
  <c r="X42" i="4"/>
  <c r="X41" i="4" s="1"/>
  <c r="X107" i="4"/>
  <c r="X64" i="4"/>
  <c r="X15" i="4"/>
  <c r="X13" i="4" s="1"/>
  <c r="X27" i="3"/>
  <c r="X13" i="3" s="1"/>
  <c r="X12" i="3" s="1"/>
  <c r="X31" i="2"/>
  <c r="X14" i="2" s="1"/>
  <c r="X67" i="2"/>
  <c r="C104" i="4"/>
  <c r="C16" i="4"/>
  <c r="W16" i="4"/>
  <c r="C70" i="2"/>
  <c r="D79" i="4"/>
  <c r="D85" i="2"/>
  <c r="X88" i="4" l="1"/>
  <c r="X12" i="4"/>
  <c r="X85" i="4" s="1"/>
  <c r="X87" i="4" s="1"/>
  <c r="X48" i="3"/>
  <c r="X51" i="3" s="1"/>
  <c r="X13" i="2"/>
  <c r="X89" i="2" s="1"/>
  <c r="X97" i="2" s="1"/>
  <c r="X116" i="4" l="1"/>
  <c r="X122" i="4" s="1"/>
  <c r="D52" i="2"/>
  <c r="E85" i="2" l="1"/>
  <c r="E44" i="3"/>
  <c r="E91" i="2"/>
  <c r="D91" i="2"/>
  <c r="E81" i="2"/>
  <c r="E80" i="2" s="1"/>
  <c r="D81" i="2"/>
  <c r="D80" i="2" s="1"/>
  <c r="D79" i="2" s="1"/>
  <c r="E73" i="2"/>
  <c r="D73" i="2"/>
  <c r="E70" i="2"/>
  <c r="E68" i="2" s="1"/>
  <c r="D70" i="2"/>
  <c r="D68" i="2" s="1"/>
  <c r="E60" i="2"/>
  <c r="D60" i="2"/>
  <c r="E49" i="2"/>
  <c r="D49" i="2"/>
  <c r="E34" i="2"/>
  <c r="D34" i="2"/>
  <c r="E32" i="2"/>
  <c r="D32" i="2"/>
  <c r="E29" i="2"/>
  <c r="E21" i="2" s="1"/>
  <c r="E20" i="2" s="1"/>
  <c r="D21" i="2"/>
  <c r="D20" i="2" s="1"/>
  <c r="C73" i="2"/>
  <c r="C60" i="2"/>
  <c r="C49" i="2"/>
  <c r="C32" i="2"/>
  <c r="E67" i="2" l="1"/>
  <c r="E79" i="2"/>
  <c r="E31" i="2"/>
  <c r="D31" i="2"/>
  <c r="D67" i="2"/>
  <c r="F79" i="4"/>
  <c r="F24" i="4"/>
  <c r="F23" i="4" s="1"/>
  <c r="E104" i="4"/>
  <c r="E103" i="4"/>
  <c r="D32" i="3"/>
  <c r="C32" i="3"/>
  <c r="E32" i="3"/>
  <c r="D14" i="2" l="1"/>
  <c r="E102" i="4"/>
  <c r="E14" i="2"/>
  <c r="E13" i="2" s="1"/>
  <c r="E89" i="2" s="1"/>
  <c r="D13" i="2" l="1"/>
  <c r="D89" i="2" s="1"/>
  <c r="E97" i="2"/>
  <c r="D97" i="2" l="1"/>
  <c r="C34" i="2"/>
  <c r="C31" i="2" l="1"/>
  <c r="F44" i="3"/>
  <c r="F85" i="2"/>
  <c r="F29" i="4" l="1"/>
  <c r="F33" i="4"/>
  <c r="E33" i="4"/>
  <c r="D33" i="4"/>
  <c r="C33" i="4"/>
  <c r="F32" i="3"/>
  <c r="G33" i="4" l="1"/>
  <c r="G29" i="4" l="1"/>
  <c r="G32" i="3" l="1"/>
  <c r="H85" i="2" l="1"/>
  <c r="H79" i="4"/>
  <c r="H106" i="4"/>
  <c r="H33" i="4"/>
  <c r="H64" i="2"/>
  <c r="H48" i="2"/>
  <c r="I16" i="4" l="1"/>
  <c r="I33" i="4"/>
  <c r="J95" i="4" l="1"/>
  <c r="Q99" i="4" l="1"/>
  <c r="U58" i="4" l="1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E58" i="4"/>
  <c r="D58" i="4"/>
  <c r="C58" i="4"/>
  <c r="V58" i="4"/>
  <c r="W58" i="4"/>
  <c r="W102" i="4" l="1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C114" i="4"/>
  <c r="D108" i="4"/>
  <c r="E108" i="4"/>
  <c r="F108" i="4"/>
  <c r="G108" i="4"/>
  <c r="H108" i="4"/>
  <c r="D111" i="4"/>
  <c r="E111" i="4"/>
  <c r="F111" i="4"/>
  <c r="G111" i="4"/>
  <c r="H111" i="4"/>
  <c r="C111" i="4"/>
  <c r="C108" i="4"/>
  <c r="C89" i="4"/>
  <c r="Q111" i="4"/>
  <c r="W111" i="4"/>
  <c r="V111" i="4"/>
  <c r="U111" i="4"/>
  <c r="T111" i="4"/>
  <c r="S111" i="4"/>
  <c r="R111" i="4"/>
  <c r="P111" i="4"/>
  <c r="O111" i="4"/>
  <c r="N111" i="4"/>
  <c r="M111" i="4"/>
  <c r="L111" i="4"/>
  <c r="K111" i="4"/>
  <c r="J111" i="4"/>
  <c r="I111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S107" i="4" l="1"/>
  <c r="M107" i="4"/>
  <c r="W107" i="4"/>
  <c r="T107" i="4"/>
  <c r="L107" i="4"/>
  <c r="Q107" i="4"/>
  <c r="K107" i="4"/>
  <c r="I107" i="4"/>
  <c r="N107" i="4"/>
  <c r="D107" i="4"/>
  <c r="H107" i="4"/>
  <c r="O107" i="4"/>
  <c r="J107" i="4"/>
  <c r="V107" i="4"/>
  <c r="C107" i="4"/>
  <c r="G107" i="4"/>
  <c r="E107" i="4"/>
  <c r="F107" i="4"/>
  <c r="P107" i="4"/>
  <c r="R107" i="4"/>
  <c r="U107" i="4"/>
  <c r="U48" i="4"/>
  <c r="F81" i="4" l="1"/>
  <c r="F80" i="4" s="1"/>
  <c r="G81" i="4"/>
  <c r="G80" i="4" s="1"/>
  <c r="H81" i="4"/>
  <c r="H80" i="4" s="1"/>
  <c r="I81" i="4"/>
  <c r="I80" i="4" s="1"/>
  <c r="J81" i="4"/>
  <c r="J80" i="4" s="1"/>
  <c r="K81" i="4"/>
  <c r="K80" i="4" s="1"/>
  <c r="L81" i="4"/>
  <c r="L80" i="4" s="1"/>
  <c r="M81" i="4"/>
  <c r="M80" i="4" s="1"/>
  <c r="N81" i="4"/>
  <c r="N80" i="4" s="1"/>
  <c r="O81" i="4"/>
  <c r="O80" i="4" s="1"/>
  <c r="P81" i="4"/>
  <c r="P80" i="4" s="1"/>
  <c r="Q81" i="4"/>
  <c r="Q80" i="4" s="1"/>
  <c r="R81" i="4"/>
  <c r="R80" i="4" s="1"/>
  <c r="S81" i="4"/>
  <c r="S80" i="4" s="1"/>
  <c r="T81" i="4"/>
  <c r="T80" i="4" s="1"/>
  <c r="U81" i="4"/>
  <c r="U80" i="4" s="1"/>
  <c r="V81" i="4"/>
  <c r="V80" i="4" s="1"/>
  <c r="W81" i="4"/>
  <c r="W80" i="4" s="1"/>
  <c r="D16" i="4" l="1"/>
  <c r="E16" i="4"/>
  <c r="F16" i="4"/>
  <c r="G16" i="4"/>
  <c r="H16" i="4"/>
  <c r="D24" i="4"/>
  <c r="D23" i="4" s="1"/>
  <c r="E24" i="4"/>
  <c r="E23" i="4" s="1"/>
  <c r="G24" i="4"/>
  <c r="G23" i="4" s="1"/>
  <c r="H24" i="4"/>
  <c r="H23" i="4" s="1"/>
  <c r="I24" i="4"/>
  <c r="I23" i="4" s="1"/>
  <c r="D29" i="4"/>
  <c r="E29" i="4"/>
  <c r="H29" i="4"/>
  <c r="I29" i="4"/>
  <c r="D43" i="4"/>
  <c r="E43" i="4"/>
  <c r="F43" i="4"/>
  <c r="G43" i="4"/>
  <c r="H43" i="4"/>
  <c r="I43" i="4"/>
  <c r="D48" i="4"/>
  <c r="E48" i="4"/>
  <c r="F48" i="4"/>
  <c r="G48" i="4"/>
  <c r="H48" i="4"/>
  <c r="I48" i="4"/>
  <c r="D53" i="4"/>
  <c r="E53" i="4"/>
  <c r="F53" i="4"/>
  <c r="G53" i="4"/>
  <c r="H53" i="4"/>
  <c r="I53" i="4"/>
  <c r="D66" i="4"/>
  <c r="E66" i="4"/>
  <c r="F66" i="4"/>
  <c r="G66" i="4"/>
  <c r="H66" i="4"/>
  <c r="I66" i="4"/>
  <c r="D71" i="4"/>
  <c r="E71" i="4"/>
  <c r="F71" i="4"/>
  <c r="G71" i="4"/>
  <c r="H71" i="4"/>
  <c r="I71" i="4"/>
  <c r="D73" i="4"/>
  <c r="E73" i="4"/>
  <c r="F73" i="4"/>
  <c r="G73" i="4"/>
  <c r="H73" i="4"/>
  <c r="I73" i="4"/>
  <c r="D89" i="4"/>
  <c r="E89" i="4"/>
  <c r="F89" i="4"/>
  <c r="G89" i="4"/>
  <c r="H89" i="4"/>
  <c r="I89" i="4"/>
  <c r="D95" i="4"/>
  <c r="E95" i="4"/>
  <c r="E94" i="4" s="1"/>
  <c r="E88" i="4" s="1"/>
  <c r="F95" i="4"/>
  <c r="D99" i="4"/>
  <c r="E99" i="4"/>
  <c r="E97" i="4" s="1"/>
  <c r="F99" i="4"/>
  <c r="G99" i="4"/>
  <c r="H99" i="4"/>
  <c r="I99" i="4"/>
  <c r="D104" i="4"/>
  <c r="D102" i="4" s="1"/>
  <c r="F104" i="4"/>
  <c r="F102" i="4" s="1"/>
  <c r="G104" i="4"/>
  <c r="G102" i="4" s="1"/>
  <c r="H104" i="4"/>
  <c r="H102" i="4" s="1"/>
  <c r="I104" i="4"/>
  <c r="I102" i="4" s="1"/>
  <c r="D117" i="4"/>
  <c r="E117" i="4"/>
  <c r="F117" i="4"/>
  <c r="G117" i="4"/>
  <c r="H117" i="4"/>
  <c r="I117" i="4"/>
  <c r="J117" i="4"/>
  <c r="J104" i="4"/>
  <c r="J102" i="4" s="1"/>
  <c r="J99" i="4"/>
  <c r="J89" i="4"/>
  <c r="J73" i="4"/>
  <c r="J71" i="4"/>
  <c r="J66" i="4"/>
  <c r="J53" i="4"/>
  <c r="J48" i="4"/>
  <c r="J43" i="4"/>
  <c r="J29" i="4"/>
  <c r="J24" i="4"/>
  <c r="J23" i="4" s="1"/>
  <c r="J16" i="4"/>
  <c r="D15" i="3"/>
  <c r="E15" i="3"/>
  <c r="F15" i="3"/>
  <c r="G15" i="3"/>
  <c r="H15" i="3"/>
  <c r="I15" i="3"/>
  <c r="D17" i="3"/>
  <c r="D14" i="3" s="1"/>
  <c r="E17" i="3"/>
  <c r="E14" i="3" s="1"/>
  <c r="F17" i="3"/>
  <c r="F14" i="3" s="1"/>
  <c r="G17" i="3"/>
  <c r="G14" i="3" s="1"/>
  <c r="H17" i="3"/>
  <c r="H14" i="3" s="1"/>
  <c r="I17" i="3"/>
  <c r="I14" i="3" s="1"/>
  <c r="D28" i="3"/>
  <c r="E28" i="3"/>
  <c r="F28" i="3"/>
  <c r="G28" i="3"/>
  <c r="H28" i="3"/>
  <c r="I28" i="3"/>
  <c r="D35" i="3"/>
  <c r="E35" i="3"/>
  <c r="F35" i="3"/>
  <c r="G35" i="3"/>
  <c r="H35" i="3"/>
  <c r="I35" i="3"/>
  <c r="D42" i="3"/>
  <c r="D41" i="3" s="1"/>
  <c r="E42" i="3"/>
  <c r="E41" i="3" s="1"/>
  <c r="F42" i="3"/>
  <c r="F41" i="3" s="1"/>
  <c r="G42" i="3"/>
  <c r="G41" i="3" s="1"/>
  <c r="H42" i="3"/>
  <c r="H41" i="3" s="1"/>
  <c r="I42" i="3"/>
  <c r="I41" i="3" s="1"/>
  <c r="D49" i="3"/>
  <c r="E49" i="3"/>
  <c r="F49" i="3"/>
  <c r="G49" i="3"/>
  <c r="J49" i="3"/>
  <c r="J42" i="3"/>
  <c r="J41" i="3" s="1"/>
  <c r="J35" i="3"/>
  <c r="J27" i="3" s="1"/>
  <c r="J28" i="3"/>
  <c r="J17" i="3"/>
  <c r="J14" i="3" s="1"/>
  <c r="J15" i="3"/>
  <c r="E15" i="4" l="1"/>
  <c r="J13" i="3"/>
  <c r="D97" i="4"/>
  <c r="D94" i="4" s="1"/>
  <c r="D88" i="4" s="1"/>
  <c r="E27" i="3"/>
  <c r="E13" i="3" s="1"/>
  <c r="F97" i="4"/>
  <c r="F94" i="4" s="1"/>
  <c r="F88" i="4" s="1"/>
  <c r="G97" i="4"/>
  <c r="G94" i="4" s="1"/>
  <c r="G88" i="4" s="1"/>
  <c r="I97" i="4"/>
  <c r="I94" i="4" s="1"/>
  <c r="H97" i="4"/>
  <c r="H94" i="4" s="1"/>
  <c r="H88" i="4" s="1"/>
  <c r="I88" i="4"/>
  <c r="J15" i="4"/>
  <c r="J13" i="4" s="1"/>
  <c r="J97" i="4"/>
  <c r="J94" i="4" s="1"/>
  <c r="J88" i="4" s="1"/>
  <c r="J42" i="4"/>
  <c r="J41" i="4" s="1"/>
  <c r="F65" i="4"/>
  <c r="F64" i="4" s="1"/>
  <c r="F42" i="4"/>
  <c r="F41" i="4" s="1"/>
  <c r="E65" i="4"/>
  <c r="E64" i="4" s="1"/>
  <c r="J65" i="4"/>
  <c r="J64" i="4" s="1"/>
  <c r="D65" i="4"/>
  <c r="D64" i="4" s="1"/>
  <c r="I65" i="4"/>
  <c r="I64" i="4" s="1"/>
  <c r="H65" i="4"/>
  <c r="H64" i="4" s="1"/>
  <c r="I15" i="4"/>
  <c r="I13" i="4" s="1"/>
  <c r="G65" i="4"/>
  <c r="G64" i="4" s="1"/>
  <c r="G15" i="4"/>
  <c r="G13" i="4" s="1"/>
  <c r="I42" i="4"/>
  <c r="I41" i="4" s="1"/>
  <c r="H42" i="4"/>
  <c r="H41" i="4" s="1"/>
  <c r="G42" i="4"/>
  <c r="G41" i="4" s="1"/>
  <c r="E42" i="4"/>
  <c r="E41" i="4" s="1"/>
  <c r="D42" i="4"/>
  <c r="D41" i="4" s="1"/>
  <c r="E13" i="4"/>
  <c r="D15" i="4"/>
  <c r="D13" i="4" s="1"/>
  <c r="H15" i="4"/>
  <c r="H13" i="4" s="1"/>
  <c r="F15" i="4"/>
  <c r="F13" i="4" s="1"/>
  <c r="I27" i="3"/>
  <c r="I13" i="3" s="1"/>
  <c r="I48" i="3" s="1"/>
  <c r="I51" i="3" s="1"/>
  <c r="H27" i="3"/>
  <c r="H13" i="3" s="1"/>
  <c r="G27" i="3"/>
  <c r="G13" i="3" s="1"/>
  <c r="F27" i="3"/>
  <c r="F13" i="3" s="1"/>
  <c r="D27" i="3"/>
  <c r="D13" i="3" s="1"/>
  <c r="J12" i="3"/>
  <c r="J48" i="3"/>
  <c r="J51" i="3" s="1"/>
  <c r="I29" i="2"/>
  <c r="I21" i="2" s="1"/>
  <c r="I20" i="2" s="1"/>
  <c r="I34" i="2"/>
  <c r="H29" i="2"/>
  <c r="H21" i="2" s="1"/>
  <c r="H20" i="2" s="1"/>
  <c r="G29" i="2"/>
  <c r="G21" i="2" s="1"/>
  <c r="G20" i="2" s="1"/>
  <c r="F29" i="2"/>
  <c r="F21" i="2" s="1"/>
  <c r="F20" i="2" s="1"/>
  <c r="C21" i="2"/>
  <c r="C20" i="2" s="1"/>
  <c r="C14" i="2" s="1"/>
  <c r="F15" i="2"/>
  <c r="G15" i="2"/>
  <c r="H15" i="2"/>
  <c r="I15" i="2"/>
  <c r="F32" i="2"/>
  <c r="G32" i="2"/>
  <c r="H32" i="2"/>
  <c r="I32" i="2"/>
  <c r="F34" i="2"/>
  <c r="G34" i="2"/>
  <c r="H34" i="2"/>
  <c r="F49" i="2"/>
  <c r="G49" i="2"/>
  <c r="H49" i="2"/>
  <c r="I49" i="2"/>
  <c r="F60" i="2"/>
  <c r="G60" i="2"/>
  <c r="H60" i="2"/>
  <c r="I60" i="2"/>
  <c r="F70" i="2"/>
  <c r="F68" i="2" s="1"/>
  <c r="F67" i="2" s="1"/>
  <c r="G70" i="2"/>
  <c r="G68" i="2" s="1"/>
  <c r="H70" i="2"/>
  <c r="H68" i="2" s="1"/>
  <c r="I70" i="2"/>
  <c r="I68" i="2" s="1"/>
  <c r="F73" i="2"/>
  <c r="G73" i="2"/>
  <c r="H73" i="2"/>
  <c r="I73" i="2"/>
  <c r="F81" i="2"/>
  <c r="F80" i="2" s="1"/>
  <c r="F79" i="2" s="1"/>
  <c r="G81" i="2"/>
  <c r="G80" i="2" s="1"/>
  <c r="G79" i="2" s="1"/>
  <c r="H81" i="2"/>
  <c r="H80" i="2" s="1"/>
  <c r="H79" i="2" s="1"/>
  <c r="I81" i="2"/>
  <c r="I80" i="2" s="1"/>
  <c r="I79" i="2" s="1"/>
  <c r="F91" i="2"/>
  <c r="G91" i="2"/>
  <c r="H91" i="2"/>
  <c r="I91" i="2"/>
  <c r="J91" i="2"/>
  <c r="J81" i="2"/>
  <c r="J80" i="2" s="1"/>
  <c r="J79" i="2" s="1"/>
  <c r="J73" i="2"/>
  <c r="J70" i="2"/>
  <c r="J68" i="2" s="1"/>
  <c r="J60" i="2"/>
  <c r="J49" i="2"/>
  <c r="J34" i="2"/>
  <c r="J32" i="2"/>
  <c r="J21" i="2"/>
  <c r="J20" i="2" s="1"/>
  <c r="J15" i="2"/>
  <c r="D12" i="3" l="1"/>
  <c r="J67" i="2"/>
  <c r="D48" i="3"/>
  <c r="D51" i="3" s="1"/>
  <c r="G67" i="2"/>
  <c r="H12" i="3"/>
  <c r="H48" i="3"/>
  <c r="H67" i="2"/>
  <c r="J12" i="4"/>
  <c r="J85" i="4" s="1"/>
  <c r="J87" i="4" s="1"/>
  <c r="J116" i="4" s="1"/>
  <c r="F12" i="4"/>
  <c r="F85" i="4" s="1"/>
  <c r="F87" i="4" s="1"/>
  <c r="F116" i="4" s="1"/>
  <c r="F122" i="4" s="1"/>
  <c r="I12" i="4"/>
  <c r="I85" i="4" s="1"/>
  <c r="I87" i="4" s="1"/>
  <c r="I116" i="4" s="1"/>
  <c r="G12" i="4"/>
  <c r="D12" i="4"/>
  <c r="D85" i="4" s="1"/>
  <c r="D87" i="4" s="1"/>
  <c r="D116" i="4" s="1"/>
  <c r="E12" i="4"/>
  <c r="E85" i="4" s="1"/>
  <c r="E87" i="4" s="1"/>
  <c r="E116" i="4" s="1"/>
  <c r="I12" i="3"/>
  <c r="E12" i="3"/>
  <c r="E48" i="3"/>
  <c r="H51" i="3"/>
  <c r="G12" i="3"/>
  <c r="G48" i="3"/>
  <c r="G51" i="3" s="1"/>
  <c r="F12" i="3"/>
  <c r="F48" i="3"/>
  <c r="F51" i="3" s="1"/>
  <c r="I67" i="2"/>
  <c r="G31" i="2"/>
  <c r="G14" i="2" s="1"/>
  <c r="H31" i="2"/>
  <c r="F31" i="2"/>
  <c r="F14" i="2" s="1"/>
  <c r="F13" i="2" s="1"/>
  <c r="F89" i="2" s="1"/>
  <c r="I31" i="2"/>
  <c r="I14" i="2" s="1"/>
  <c r="J31" i="2"/>
  <c r="J14" i="2" s="1"/>
  <c r="J13" i="2" s="1"/>
  <c r="J89" i="2" s="1"/>
  <c r="W117" i="4"/>
  <c r="W24" i="4"/>
  <c r="W23" i="4" s="1"/>
  <c r="W29" i="4"/>
  <c r="W43" i="4"/>
  <c r="W48" i="4"/>
  <c r="W53" i="4"/>
  <c r="W66" i="4"/>
  <c r="W71" i="4"/>
  <c r="W89" i="4"/>
  <c r="W99" i="4"/>
  <c r="W97" i="4" s="1"/>
  <c r="W15" i="3"/>
  <c r="W17" i="3"/>
  <c r="W14" i="3" s="1"/>
  <c r="W28" i="3"/>
  <c r="W35" i="3"/>
  <c r="W42" i="3"/>
  <c r="W41" i="3" s="1"/>
  <c r="E51" i="3" l="1"/>
  <c r="G85" i="4"/>
  <c r="G87" i="4" s="1"/>
  <c r="G116" i="4" s="1"/>
  <c r="G122" i="4" s="1"/>
  <c r="G13" i="2"/>
  <c r="G89" i="2" s="1"/>
  <c r="G97" i="2" s="1"/>
  <c r="H14" i="2"/>
  <c r="J122" i="4"/>
  <c r="I122" i="4"/>
  <c r="W65" i="4"/>
  <c r="W64" i="4" s="1"/>
  <c r="D122" i="4"/>
  <c r="E122" i="4"/>
  <c r="I13" i="2"/>
  <c r="I89" i="2" s="1"/>
  <c r="I97" i="2" s="1"/>
  <c r="J97" i="2"/>
  <c r="F97" i="2"/>
  <c r="W15" i="4"/>
  <c r="W13" i="4" s="1"/>
  <c r="W42" i="4"/>
  <c r="W41" i="4" s="1"/>
  <c r="W94" i="4"/>
  <c r="W88" i="4" s="1"/>
  <c r="W27" i="3"/>
  <c r="W13" i="3" s="1"/>
  <c r="H13" i="2" l="1"/>
  <c r="H89" i="2" s="1"/>
  <c r="H97" i="2" s="1"/>
  <c r="W12" i="4"/>
  <c r="W12" i="3"/>
  <c r="W48" i="3"/>
  <c r="W85" i="4" l="1"/>
  <c r="W51" i="3"/>
  <c r="W87" i="4" l="1"/>
  <c r="W116" i="4" s="1"/>
  <c r="W122" i="4" s="1"/>
  <c r="W91" i="2" l="1"/>
  <c r="W32" i="2"/>
  <c r="W15" i="2" l="1"/>
  <c r="W21" i="2"/>
  <c r="W20" i="2" s="1"/>
  <c r="W34" i="2"/>
  <c r="W49" i="2"/>
  <c r="W60" i="2"/>
  <c r="W68" i="2"/>
  <c r="W73" i="2"/>
  <c r="W81" i="2"/>
  <c r="W80" i="2" s="1"/>
  <c r="W79" i="2" s="1"/>
  <c r="W31" i="2" l="1"/>
  <c r="W14" i="2" s="1"/>
  <c r="W67" i="2"/>
  <c r="W13" i="2" l="1"/>
  <c r="O117" i="4"/>
  <c r="W89" i="2" l="1"/>
  <c r="W97" i="2" s="1"/>
  <c r="O28" i="3"/>
  <c r="P53" i="4" l="1"/>
  <c r="V117" i="4" l="1"/>
  <c r="V104" i="4"/>
  <c r="V102" i="4" s="1"/>
  <c r="V99" i="4"/>
  <c r="V89" i="4"/>
  <c r="V71" i="4"/>
  <c r="V66" i="4"/>
  <c r="V53" i="4"/>
  <c r="V48" i="4"/>
  <c r="V43" i="4"/>
  <c r="V29" i="4"/>
  <c r="C24" i="4"/>
  <c r="C23" i="4" s="1"/>
  <c r="K24" i="4"/>
  <c r="K23" i="4" s="1"/>
  <c r="L24" i="4"/>
  <c r="L23" i="4" s="1"/>
  <c r="M24" i="4"/>
  <c r="M23" i="4" s="1"/>
  <c r="N24" i="4"/>
  <c r="N23" i="4" s="1"/>
  <c r="O24" i="4"/>
  <c r="O23" i="4" s="1"/>
  <c r="P24" i="4"/>
  <c r="P23" i="4" s="1"/>
  <c r="Q24" i="4"/>
  <c r="Q23" i="4" s="1"/>
  <c r="R24" i="4"/>
  <c r="R23" i="4" s="1"/>
  <c r="S24" i="4"/>
  <c r="S23" i="4" s="1"/>
  <c r="T24" i="4"/>
  <c r="T23" i="4" s="1"/>
  <c r="U24" i="4"/>
  <c r="U23" i="4" s="1"/>
  <c r="V24" i="4"/>
  <c r="V23" i="4" s="1"/>
  <c r="V16" i="4"/>
  <c r="V49" i="3"/>
  <c r="V42" i="3"/>
  <c r="V41" i="3" s="1"/>
  <c r="V35" i="3"/>
  <c r="V28" i="3"/>
  <c r="V17" i="3"/>
  <c r="V14" i="3" s="1"/>
  <c r="V15" i="3"/>
  <c r="V91" i="2"/>
  <c r="V65" i="4" l="1"/>
  <c r="V64" i="4" s="1"/>
  <c r="V97" i="4"/>
  <c r="V94" i="4" s="1"/>
  <c r="V88" i="4" s="1"/>
  <c r="V42" i="4"/>
  <c r="V41" i="4" s="1"/>
  <c r="V15" i="4"/>
  <c r="V13" i="4" s="1"/>
  <c r="V27" i="3"/>
  <c r="V13" i="3" s="1"/>
  <c r="V12" i="4" l="1"/>
  <c r="V85" i="4" s="1"/>
  <c r="V12" i="3"/>
  <c r="V48" i="3"/>
  <c r="V51" i="3" s="1"/>
  <c r="V87" i="4" l="1"/>
  <c r="V116" i="4" s="1"/>
  <c r="V122" i="4" s="1"/>
  <c r="V81" i="2"/>
  <c r="V80" i="2" s="1"/>
  <c r="V79" i="2" s="1"/>
  <c r="V73" i="2"/>
  <c r="V68" i="2"/>
  <c r="V60" i="2"/>
  <c r="V49" i="2"/>
  <c r="V34" i="2"/>
  <c r="V32" i="2"/>
  <c r="V21" i="2"/>
  <c r="V20" i="2" s="1"/>
  <c r="V15" i="2"/>
  <c r="V67" i="2" l="1"/>
  <c r="V31" i="2"/>
  <c r="V14" i="2" s="1"/>
  <c r="U16" i="4"/>
  <c r="T16" i="4"/>
  <c r="O16" i="4"/>
  <c r="P16" i="4"/>
  <c r="Q16" i="4"/>
  <c r="R16" i="4"/>
  <c r="S16" i="4"/>
  <c r="N16" i="4"/>
  <c r="N89" i="4"/>
  <c r="M89" i="4"/>
  <c r="L16" i="4"/>
  <c r="V13" i="2" l="1"/>
  <c r="V89" i="2" s="1"/>
  <c r="V97" i="2" s="1"/>
  <c r="C42" i="3"/>
  <c r="C41" i="3" s="1"/>
  <c r="K42" i="3"/>
  <c r="K41" i="3" s="1"/>
  <c r="L42" i="3"/>
  <c r="L41" i="3" s="1"/>
  <c r="M42" i="3"/>
  <c r="M41" i="3" s="1"/>
  <c r="N42" i="3"/>
  <c r="N41" i="3" s="1"/>
  <c r="O42" i="3"/>
  <c r="O41" i="3" s="1"/>
  <c r="P42" i="3"/>
  <c r="P41" i="3" s="1"/>
  <c r="Q42" i="3"/>
  <c r="Q41" i="3" s="1"/>
  <c r="R42" i="3"/>
  <c r="R41" i="3" s="1"/>
  <c r="S42" i="3"/>
  <c r="S41" i="3" s="1"/>
  <c r="T42" i="3"/>
  <c r="T41" i="3" s="1"/>
  <c r="U42" i="3"/>
  <c r="U41" i="3" s="1"/>
  <c r="R28" i="3" l="1"/>
  <c r="Q28" i="3"/>
  <c r="P28" i="3"/>
  <c r="T28" i="3"/>
  <c r="U28" i="3"/>
  <c r="S28" i="3"/>
  <c r="C35" i="3" l="1"/>
  <c r="K35" i="3"/>
  <c r="L35" i="3"/>
  <c r="M35" i="3"/>
  <c r="N35" i="3"/>
  <c r="O35" i="3"/>
  <c r="P35" i="3"/>
  <c r="Q35" i="3"/>
  <c r="R35" i="3"/>
  <c r="S35" i="3"/>
  <c r="T35" i="3"/>
  <c r="U35" i="3"/>
  <c r="K49" i="2"/>
  <c r="L49" i="2"/>
  <c r="M49" i="2"/>
  <c r="N49" i="2"/>
  <c r="O49" i="2"/>
  <c r="P49" i="2"/>
  <c r="Q49" i="2"/>
  <c r="R49" i="2"/>
  <c r="S49" i="2"/>
  <c r="T49" i="2"/>
  <c r="U49" i="2"/>
  <c r="Q15" i="4" l="1"/>
  <c r="R15" i="4"/>
  <c r="S15" i="4"/>
  <c r="C95" i="4" l="1"/>
  <c r="K95" i="4"/>
  <c r="L95" i="4"/>
  <c r="M95" i="4"/>
  <c r="N95" i="4"/>
  <c r="O95" i="4"/>
  <c r="P95" i="4"/>
  <c r="Q95" i="4"/>
  <c r="R95" i="4"/>
  <c r="S95" i="4"/>
  <c r="T95" i="4"/>
  <c r="U95" i="4"/>
  <c r="C99" i="4"/>
  <c r="K99" i="4"/>
  <c r="L99" i="4"/>
  <c r="M99" i="4"/>
  <c r="N99" i="4"/>
  <c r="O99" i="4"/>
  <c r="P99" i="4"/>
  <c r="R99" i="4"/>
  <c r="S99" i="4"/>
  <c r="T99" i="4"/>
  <c r="U99" i="4"/>
  <c r="C102" i="4"/>
  <c r="K104" i="4"/>
  <c r="K102" i="4" s="1"/>
  <c r="L104" i="4"/>
  <c r="L102" i="4" s="1"/>
  <c r="M104" i="4"/>
  <c r="M102" i="4" s="1"/>
  <c r="N104" i="4"/>
  <c r="N102" i="4" s="1"/>
  <c r="O104" i="4"/>
  <c r="O102" i="4" s="1"/>
  <c r="P104" i="4"/>
  <c r="P102" i="4" s="1"/>
  <c r="Q104" i="4"/>
  <c r="R104" i="4"/>
  <c r="R102" i="4" s="1"/>
  <c r="R97" i="4" s="1"/>
  <c r="S104" i="4"/>
  <c r="S102" i="4" s="1"/>
  <c r="T104" i="4"/>
  <c r="T102" i="4" s="1"/>
  <c r="T97" i="4" s="1"/>
  <c r="U104" i="4"/>
  <c r="U102" i="4" s="1"/>
  <c r="C73" i="4"/>
  <c r="K73" i="4"/>
  <c r="L73" i="4"/>
  <c r="M73" i="4"/>
  <c r="N73" i="4"/>
  <c r="O73" i="4"/>
  <c r="P73" i="4"/>
  <c r="Q73" i="4"/>
  <c r="R73" i="4"/>
  <c r="S73" i="4"/>
  <c r="T73" i="4"/>
  <c r="U73" i="4"/>
  <c r="K97" i="4" l="1"/>
  <c r="K94" i="4" s="1"/>
  <c r="L97" i="4"/>
  <c r="L94" i="4" s="1"/>
  <c r="C97" i="4"/>
  <c r="C94" i="4" s="1"/>
  <c r="C88" i="4" s="1"/>
  <c r="Q102" i="4"/>
  <c r="Q97" i="4" s="1"/>
  <c r="Q94" i="4" s="1"/>
  <c r="U97" i="4"/>
  <c r="U94" i="4" s="1"/>
  <c r="P97" i="4"/>
  <c r="P94" i="4" s="1"/>
  <c r="O97" i="4"/>
  <c r="O94" i="4" s="1"/>
  <c r="N97" i="4"/>
  <c r="N94" i="4" s="1"/>
  <c r="N88" i="4" s="1"/>
  <c r="S97" i="4"/>
  <c r="S94" i="4" s="1"/>
  <c r="M97" i="4"/>
  <c r="M94" i="4" s="1"/>
  <c r="M88" i="4" s="1"/>
  <c r="R94" i="4"/>
  <c r="T94" i="4"/>
  <c r="K73" i="2" l="1"/>
  <c r="L73" i="2"/>
  <c r="M73" i="2"/>
  <c r="N73" i="2"/>
  <c r="O73" i="2"/>
  <c r="P73" i="2"/>
  <c r="Q73" i="2"/>
  <c r="R73" i="2"/>
  <c r="S73" i="2"/>
  <c r="T73" i="2"/>
  <c r="U73" i="2"/>
  <c r="C68" i="2"/>
  <c r="C67" i="2" s="1"/>
  <c r="K70" i="2"/>
  <c r="L70" i="2"/>
  <c r="M70" i="2"/>
  <c r="O60" i="2" l="1"/>
  <c r="C53" i="4" l="1"/>
  <c r="K53" i="4"/>
  <c r="L53" i="4"/>
  <c r="M53" i="4"/>
  <c r="N53" i="4"/>
  <c r="O53" i="4"/>
  <c r="Q53" i="4"/>
  <c r="R53" i="4"/>
  <c r="S53" i="4"/>
  <c r="T53" i="4"/>
  <c r="U53" i="4"/>
  <c r="U89" i="4"/>
  <c r="U88" i="4" s="1"/>
  <c r="T52" i="4" l="1"/>
  <c r="S52" i="4"/>
  <c r="R52" i="4"/>
  <c r="Q52" i="4"/>
  <c r="P60" i="2"/>
  <c r="C15" i="4"/>
  <c r="K16" i="4"/>
  <c r="K15" i="4" s="1"/>
  <c r="L15" i="4"/>
  <c r="M16" i="4"/>
  <c r="M15" i="4" s="1"/>
  <c r="O15" i="4"/>
  <c r="P15" i="4"/>
  <c r="C29" i="4"/>
  <c r="K29" i="4"/>
  <c r="L29" i="4"/>
  <c r="M29" i="4"/>
  <c r="N29" i="4"/>
  <c r="O29" i="4"/>
  <c r="P29" i="4"/>
  <c r="C43" i="4"/>
  <c r="K43" i="4"/>
  <c r="L43" i="4"/>
  <c r="M43" i="4"/>
  <c r="N43" i="4"/>
  <c r="O43" i="4"/>
  <c r="P43" i="4"/>
  <c r="C48" i="4"/>
  <c r="K48" i="4"/>
  <c r="L48" i="4"/>
  <c r="M48" i="4"/>
  <c r="N48" i="4"/>
  <c r="O48" i="4"/>
  <c r="P48" i="4"/>
  <c r="C66" i="4"/>
  <c r="K66" i="4"/>
  <c r="L66" i="4"/>
  <c r="M66" i="4"/>
  <c r="M65" i="4" s="1"/>
  <c r="N66" i="4"/>
  <c r="O66" i="4"/>
  <c r="P66" i="4"/>
  <c r="C71" i="4"/>
  <c r="K71" i="4"/>
  <c r="L71" i="4"/>
  <c r="M71" i="4"/>
  <c r="N71" i="4"/>
  <c r="O71" i="4"/>
  <c r="P71" i="4"/>
  <c r="K89" i="4"/>
  <c r="K88" i="4" s="1"/>
  <c r="L89" i="4"/>
  <c r="L88" i="4" s="1"/>
  <c r="O89" i="4"/>
  <c r="O88" i="4" s="1"/>
  <c r="P89" i="4"/>
  <c r="P88" i="4" s="1"/>
  <c r="C117" i="4"/>
  <c r="K117" i="4"/>
  <c r="L117" i="4"/>
  <c r="M117" i="4"/>
  <c r="N117" i="4"/>
  <c r="P117" i="4"/>
  <c r="U15" i="4"/>
  <c r="U29" i="4"/>
  <c r="U43" i="4"/>
  <c r="U66" i="4"/>
  <c r="U71" i="4"/>
  <c r="U117" i="4"/>
  <c r="C15" i="3"/>
  <c r="K15" i="3"/>
  <c r="L15" i="3"/>
  <c r="M15" i="3"/>
  <c r="N15" i="3"/>
  <c r="O15" i="3"/>
  <c r="P15" i="3"/>
  <c r="Q15" i="3"/>
  <c r="C17" i="3"/>
  <c r="C14" i="3" s="1"/>
  <c r="K17" i="3"/>
  <c r="K14" i="3" s="1"/>
  <c r="L17" i="3"/>
  <c r="L14" i="3" s="1"/>
  <c r="M17" i="3"/>
  <c r="M14" i="3" s="1"/>
  <c r="N17" i="3"/>
  <c r="N14" i="3" s="1"/>
  <c r="O17" i="3"/>
  <c r="O14" i="3" s="1"/>
  <c r="P17" i="3"/>
  <c r="P14" i="3" s="1"/>
  <c r="Q17" i="3"/>
  <c r="Q14" i="3" s="1"/>
  <c r="C28" i="3"/>
  <c r="C27" i="3" s="1"/>
  <c r="K28" i="3"/>
  <c r="K27" i="3" s="1"/>
  <c r="L28" i="3"/>
  <c r="L27" i="3" s="1"/>
  <c r="M28" i="3"/>
  <c r="M27" i="3" s="1"/>
  <c r="N28" i="3"/>
  <c r="C49" i="3"/>
  <c r="K49" i="3"/>
  <c r="L49" i="3"/>
  <c r="M49" i="3"/>
  <c r="N49" i="3"/>
  <c r="O49" i="3"/>
  <c r="P49" i="3"/>
  <c r="Q49" i="3"/>
  <c r="U15" i="3"/>
  <c r="U17" i="3"/>
  <c r="U14" i="3" s="1"/>
  <c r="U27" i="3"/>
  <c r="U49" i="3"/>
  <c r="K15" i="2"/>
  <c r="L15" i="2"/>
  <c r="M15" i="2"/>
  <c r="N15" i="2"/>
  <c r="O15" i="2"/>
  <c r="P15" i="2"/>
  <c r="K21" i="2"/>
  <c r="K20" i="2" s="1"/>
  <c r="L21" i="2"/>
  <c r="L20" i="2" s="1"/>
  <c r="M21" i="2"/>
  <c r="M20" i="2" s="1"/>
  <c r="N21" i="2"/>
  <c r="N20" i="2" s="1"/>
  <c r="O21" i="2"/>
  <c r="O20" i="2" s="1"/>
  <c r="P21" i="2"/>
  <c r="P20" i="2" s="1"/>
  <c r="K32" i="2"/>
  <c r="L32" i="2"/>
  <c r="M32" i="2"/>
  <c r="N32" i="2"/>
  <c r="O32" i="2"/>
  <c r="P32" i="2"/>
  <c r="K34" i="2"/>
  <c r="L34" i="2"/>
  <c r="M34" i="2"/>
  <c r="N34" i="2"/>
  <c r="O34" i="2"/>
  <c r="P34" i="2"/>
  <c r="K60" i="2"/>
  <c r="L60" i="2"/>
  <c r="M60" i="2"/>
  <c r="N60" i="2"/>
  <c r="K68" i="2"/>
  <c r="K67" i="2" s="1"/>
  <c r="L68" i="2"/>
  <c r="L67" i="2" s="1"/>
  <c r="M68" i="2"/>
  <c r="M67" i="2" s="1"/>
  <c r="N68" i="2"/>
  <c r="N67" i="2" s="1"/>
  <c r="O68" i="2"/>
  <c r="O67" i="2" s="1"/>
  <c r="P68" i="2"/>
  <c r="P67" i="2" s="1"/>
  <c r="C81" i="2"/>
  <c r="C80" i="2" s="1"/>
  <c r="C79" i="2" s="1"/>
  <c r="K81" i="2"/>
  <c r="K80" i="2" s="1"/>
  <c r="K79" i="2" s="1"/>
  <c r="L81" i="2"/>
  <c r="L80" i="2" s="1"/>
  <c r="L79" i="2" s="1"/>
  <c r="M81" i="2"/>
  <c r="M80" i="2" s="1"/>
  <c r="M79" i="2" s="1"/>
  <c r="N81" i="2"/>
  <c r="N80" i="2" s="1"/>
  <c r="N79" i="2" s="1"/>
  <c r="O81" i="2"/>
  <c r="O80" i="2" s="1"/>
  <c r="O79" i="2" s="1"/>
  <c r="P81" i="2"/>
  <c r="P80" i="2" s="1"/>
  <c r="P79" i="2" s="1"/>
  <c r="C91" i="2"/>
  <c r="K91" i="2"/>
  <c r="L91" i="2"/>
  <c r="M91" i="2"/>
  <c r="N91" i="2"/>
  <c r="O91" i="2"/>
  <c r="P91" i="2"/>
  <c r="U15" i="2"/>
  <c r="U21" i="2"/>
  <c r="U20" i="2" s="1"/>
  <c r="U32" i="2"/>
  <c r="U34" i="2"/>
  <c r="U60" i="2"/>
  <c r="U68" i="2"/>
  <c r="U67" i="2" s="1"/>
  <c r="U81" i="2"/>
  <c r="U80" i="2" s="1"/>
  <c r="U79" i="2" s="1"/>
  <c r="U91" i="2"/>
  <c r="Q91" i="2"/>
  <c r="Q81" i="2"/>
  <c r="Q80" i="2" s="1"/>
  <c r="Q79" i="2" s="1"/>
  <c r="Q68" i="2"/>
  <c r="Q67" i="2" s="1"/>
  <c r="Q60" i="2"/>
  <c r="Q34" i="2"/>
  <c r="Q32" i="2"/>
  <c r="Q21" i="2"/>
  <c r="Q20" i="2" s="1"/>
  <c r="Q15" i="2"/>
  <c r="C13" i="2" l="1"/>
  <c r="C89" i="2" s="1"/>
  <c r="K65" i="4"/>
  <c r="K64" i="4" s="1"/>
  <c r="L65" i="4"/>
  <c r="P65" i="4"/>
  <c r="P64" i="4" s="1"/>
  <c r="C65" i="4"/>
  <c r="C64" i="4" s="1"/>
  <c r="U65" i="4"/>
  <c r="U64" i="4" s="1"/>
  <c r="O65" i="4"/>
  <c r="O64" i="4" s="1"/>
  <c r="N65" i="4"/>
  <c r="N64" i="4" s="1"/>
  <c r="K13" i="4"/>
  <c r="N15" i="4"/>
  <c r="N13" i="4" s="1"/>
  <c r="M64" i="4"/>
  <c r="L64" i="4"/>
  <c r="K42" i="4"/>
  <c r="K41" i="4" s="1"/>
  <c r="C42" i="4"/>
  <c r="C41" i="4" s="1"/>
  <c r="N27" i="3"/>
  <c r="N13" i="3" s="1"/>
  <c r="N12" i="3" s="1"/>
  <c r="M31" i="2"/>
  <c r="M14" i="2" s="1"/>
  <c r="M13" i="2" s="1"/>
  <c r="N31" i="2"/>
  <c r="N14" i="2" s="1"/>
  <c r="N13" i="2" s="1"/>
  <c r="N89" i="2" s="1"/>
  <c r="O13" i="4"/>
  <c r="O27" i="3"/>
  <c r="O13" i="3" s="1"/>
  <c r="O12" i="3" s="1"/>
  <c r="L31" i="2"/>
  <c r="Q31" i="2"/>
  <c r="Q14" i="2" s="1"/>
  <c r="Q13" i="2" s="1"/>
  <c r="K31" i="2"/>
  <c r="K14" i="2" s="1"/>
  <c r="K13" i="2" s="1"/>
  <c r="O31" i="2"/>
  <c r="O14" i="2" s="1"/>
  <c r="O13" i="2" s="1"/>
  <c r="P27" i="3"/>
  <c r="P13" i="3" s="1"/>
  <c r="P12" i="3" s="1"/>
  <c r="Q27" i="3"/>
  <c r="Q13" i="3" s="1"/>
  <c r="Q12" i="3" s="1"/>
  <c r="P42" i="4"/>
  <c r="P41" i="4" s="1"/>
  <c r="P13" i="4"/>
  <c r="L42" i="4"/>
  <c r="L41" i="4" s="1"/>
  <c r="M13" i="4"/>
  <c r="O42" i="4"/>
  <c r="O41" i="4" s="1"/>
  <c r="L13" i="4"/>
  <c r="N42" i="4"/>
  <c r="N41" i="4" s="1"/>
  <c r="M42" i="4"/>
  <c r="M41" i="4" s="1"/>
  <c r="C13" i="4"/>
  <c r="U42" i="4"/>
  <c r="U41" i="4" s="1"/>
  <c r="P31" i="2"/>
  <c r="P14" i="2" s="1"/>
  <c r="P13" i="2" s="1"/>
  <c r="U13" i="4"/>
  <c r="U13" i="3"/>
  <c r="C13" i="3"/>
  <c r="M13" i="3"/>
  <c r="M12" i="3" s="1"/>
  <c r="L13" i="3"/>
  <c r="L12" i="3" s="1"/>
  <c r="K13" i="3"/>
  <c r="K12" i="3" s="1"/>
  <c r="U31" i="2"/>
  <c r="U14" i="2" s="1"/>
  <c r="U13" i="2" s="1"/>
  <c r="R49" i="3"/>
  <c r="S49" i="3"/>
  <c r="T49" i="3"/>
  <c r="R91" i="2"/>
  <c r="S91" i="2"/>
  <c r="T91" i="2"/>
  <c r="R117" i="4"/>
  <c r="S117" i="4"/>
  <c r="T117" i="4"/>
  <c r="Q117" i="4"/>
  <c r="C12" i="3" l="1"/>
  <c r="L14" i="2"/>
  <c r="L13" i="2" s="1"/>
  <c r="L89" i="2" s="1"/>
  <c r="C12" i="4"/>
  <c r="C85" i="4" s="1"/>
  <c r="U48" i="3"/>
  <c r="U51" i="3" s="1"/>
  <c r="U12" i="3"/>
  <c r="M89" i="2"/>
  <c r="K89" i="2"/>
  <c r="N12" i="4"/>
  <c r="N85" i="4" s="1"/>
  <c r="M12" i="4"/>
  <c r="M85" i="4" s="1"/>
  <c r="K12" i="4"/>
  <c r="K85" i="4" s="1"/>
  <c r="Q89" i="2"/>
  <c r="L12" i="4"/>
  <c r="L85" i="4" s="1"/>
  <c r="P89" i="2"/>
  <c r="O12" i="4"/>
  <c r="O85" i="4" s="1"/>
  <c r="O89" i="2"/>
  <c r="O97" i="2" s="1"/>
  <c r="P12" i="4"/>
  <c r="P85" i="4" s="1"/>
  <c r="U12" i="4"/>
  <c r="U85" i="4" s="1"/>
  <c r="U89" i="2"/>
  <c r="M48" i="3"/>
  <c r="M51" i="3" s="1"/>
  <c r="O48" i="3"/>
  <c r="O51" i="3" s="1"/>
  <c r="K48" i="3"/>
  <c r="K51" i="3" s="1"/>
  <c r="C48" i="3"/>
  <c r="C51" i="3" s="1"/>
  <c r="Q48" i="3"/>
  <c r="N48" i="3"/>
  <c r="P48" i="3"/>
  <c r="L48" i="3"/>
  <c r="T15" i="4"/>
  <c r="T34" i="2"/>
  <c r="S34" i="2"/>
  <c r="S29" i="4"/>
  <c r="T29" i="4"/>
  <c r="S43" i="4"/>
  <c r="T43" i="4"/>
  <c r="S48" i="4"/>
  <c r="T48" i="4"/>
  <c r="S66" i="4"/>
  <c r="T66" i="4"/>
  <c r="S71" i="4"/>
  <c r="T71" i="4"/>
  <c r="S89" i="4"/>
  <c r="S88" i="4" s="1"/>
  <c r="T89" i="4"/>
  <c r="T88" i="4" s="1"/>
  <c r="S15" i="3"/>
  <c r="T15" i="3"/>
  <c r="S17" i="3"/>
  <c r="S14" i="3" s="1"/>
  <c r="T17" i="3"/>
  <c r="T14" i="3" s="1"/>
  <c r="S81" i="2"/>
  <c r="S80" i="2" s="1"/>
  <c r="S79" i="2" s="1"/>
  <c r="T81" i="2"/>
  <c r="T80" i="2" s="1"/>
  <c r="T79" i="2" s="1"/>
  <c r="S68" i="2"/>
  <c r="S67" i="2" s="1"/>
  <c r="T68" i="2"/>
  <c r="T67" i="2" s="1"/>
  <c r="S60" i="2"/>
  <c r="T60" i="2"/>
  <c r="S32" i="2"/>
  <c r="T32" i="2"/>
  <c r="S21" i="2"/>
  <c r="S20" i="2" s="1"/>
  <c r="T21" i="2"/>
  <c r="T20" i="2" s="1"/>
  <c r="S15" i="2"/>
  <c r="T15" i="2"/>
  <c r="S65" i="4" l="1"/>
  <c r="T65" i="4"/>
  <c r="N51" i="3"/>
  <c r="S64" i="4"/>
  <c r="T64" i="4"/>
  <c r="L51" i="3"/>
  <c r="Q97" i="2"/>
  <c r="M97" i="2"/>
  <c r="N97" i="2"/>
  <c r="C97" i="2"/>
  <c r="P97" i="2"/>
  <c r="K97" i="2"/>
  <c r="L97" i="2"/>
  <c r="C87" i="4"/>
  <c r="C116" i="4" s="1"/>
  <c r="C122" i="4" s="1"/>
  <c r="N87" i="4"/>
  <c r="N116" i="4" s="1"/>
  <c r="N122" i="4" s="1"/>
  <c r="U87" i="4"/>
  <c r="U116" i="4" s="1"/>
  <c r="U122" i="4" s="1"/>
  <c r="L87" i="4"/>
  <c r="L116" i="4" s="1"/>
  <c r="L122" i="4" s="1"/>
  <c r="P87" i="4"/>
  <c r="P116" i="4" s="1"/>
  <c r="P122" i="4" s="1"/>
  <c r="O87" i="4"/>
  <c r="O116" i="4" s="1"/>
  <c r="O122" i="4" s="1"/>
  <c r="M87" i="4"/>
  <c r="M116" i="4" s="1"/>
  <c r="M122" i="4"/>
  <c r="K87" i="4"/>
  <c r="K116" i="4" s="1"/>
  <c r="K122" i="4" s="1"/>
  <c r="U97" i="2"/>
  <c r="T31" i="2"/>
  <c r="T14" i="2" s="1"/>
  <c r="T13" i="2" s="1"/>
  <c r="P51" i="3"/>
  <c r="Q51" i="3"/>
  <c r="T13" i="4"/>
  <c r="S27" i="3"/>
  <c r="S13" i="3" s="1"/>
  <c r="S31" i="2"/>
  <c r="S14" i="2" s="1"/>
  <c r="S13" i="2" s="1"/>
  <c r="T42" i="4"/>
  <c r="T41" i="4" s="1"/>
  <c r="S42" i="4"/>
  <c r="S41" i="4" s="1"/>
  <c r="S13" i="4"/>
  <c r="R71" i="4"/>
  <c r="T27" i="3"/>
  <c r="T13" i="3" s="1"/>
  <c r="R17" i="3"/>
  <c r="R14" i="3" s="1"/>
  <c r="R29" i="4"/>
  <c r="Q43" i="4"/>
  <c r="Q66" i="4"/>
  <c r="Q29" i="4"/>
  <c r="Q48" i="4"/>
  <c r="Q71" i="4"/>
  <c r="Q89" i="4"/>
  <c r="Q88" i="4" s="1"/>
  <c r="R15" i="3"/>
  <c r="R60" i="2"/>
  <c r="R68" i="2"/>
  <c r="R67" i="2" s="1"/>
  <c r="R81" i="2"/>
  <c r="Q65" i="4" l="1"/>
  <c r="S48" i="3"/>
  <c r="S12" i="3"/>
  <c r="T48" i="3"/>
  <c r="T51" i="3" s="1"/>
  <c r="T12" i="3"/>
  <c r="S89" i="2"/>
  <c r="T89" i="2"/>
  <c r="S12" i="4"/>
  <c r="S85" i="4" s="1"/>
  <c r="T12" i="4"/>
  <c r="T85" i="4" s="1"/>
  <c r="R43" i="4"/>
  <c r="Q13" i="4"/>
  <c r="Q64" i="4"/>
  <c r="Q42" i="4"/>
  <c r="Q41" i="4" s="1"/>
  <c r="R48" i="4"/>
  <c r="R89" i="4"/>
  <c r="R88" i="4" s="1"/>
  <c r="R66" i="4"/>
  <c r="R65" i="4" s="1"/>
  <c r="R27" i="3"/>
  <c r="R13" i="3" s="1"/>
  <c r="R12" i="3" s="1"/>
  <c r="R34" i="2"/>
  <c r="R21" i="2"/>
  <c r="R32" i="2"/>
  <c r="R80" i="2"/>
  <c r="R15" i="2"/>
  <c r="S51" i="3" l="1"/>
  <c r="S97" i="2"/>
  <c r="T97" i="2"/>
  <c r="T87" i="4"/>
  <c r="T116" i="4" s="1"/>
  <c r="S87" i="4"/>
  <c r="S116" i="4" s="1"/>
  <c r="Q12" i="4"/>
  <c r="Q85" i="4" s="1"/>
  <c r="R42" i="4"/>
  <c r="R41" i="4" s="1"/>
  <c r="R13" i="4"/>
  <c r="R48" i="3"/>
  <c r="R51" i="3" s="1"/>
  <c r="R79" i="2"/>
  <c r="R31" i="2"/>
  <c r="R20" i="2"/>
  <c r="Q87" i="4" l="1"/>
  <c r="Q116" i="4" s="1"/>
  <c r="S122" i="4"/>
  <c r="T122" i="4"/>
  <c r="R64" i="4"/>
  <c r="R14" i="2"/>
  <c r="R13" i="2" s="1"/>
  <c r="Q122" i="4" l="1"/>
  <c r="R12" i="4"/>
  <c r="R85" i="4" s="1"/>
  <c r="R87" i="4" l="1"/>
  <c r="R116" i="4" s="1"/>
  <c r="R89" i="2"/>
  <c r="R97" i="2" l="1"/>
  <c r="R122" i="4"/>
  <c r="H12" i="4" l="1"/>
  <c r="H85" i="4" s="1"/>
  <c r="H87" i="4" s="1"/>
  <c r="H116" i="4" s="1"/>
  <c r="H122" i="4" s="1"/>
</calcChain>
</file>

<file path=xl/sharedStrings.xml><?xml version="1.0" encoding="utf-8"?>
<sst xmlns="http://schemas.openxmlformats.org/spreadsheetml/2006/main" count="432" uniqueCount="202">
  <si>
    <t>Otros</t>
  </si>
  <si>
    <t>Accesorios sobre los Impuestos a  los Ingresos</t>
  </si>
  <si>
    <t>Tarjetas de Turismo</t>
  </si>
  <si>
    <t>PROMESE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</si>
  <si>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</si>
  <si>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</si>
  <si>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</si>
  <si>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>Recuperación de Prestamos Internos</t>
  </si>
  <si>
    <t>Incremento de Pasivos Financieros</t>
  </si>
  <si>
    <t>Incremento de Pasivos Corrientes</t>
  </si>
  <si>
    <t>Incremento de Pasivos No Corrientes</t>
  </si>
  <si>
    <t>Colocación de Títulos, Valores de la Deuda Pública a Largo Plazo</t>
  </si>
  <si>
    <t>De la Deuda Pública Interna a Largo Plazo</t>
  </si>
  <si>
    <t>De la Deuda Pública Externa a Largo Plazo</t>
  </si>
  <si>
    <t>Obtención de Préstamos de la Deuda Pública a Largo Plazo</t>
  </si>
  <si>
    <t>Depósitos a Cargo del Estado o Fondos Especiales y de Terceros</t>
  </si>
  <si>
    <t>Devolución de Recursos a Empleados por Retenciones Excesivas por TSS</t>
  </si>
  <si>
    <t>Ingresos de la CUT No Presupuestaria</t>
  </si>
  <si>
    <t>C:\Documents and Settings\fperez\My Documents\Ingresos Mensuales 2004\Enero 2004.xls</t>
  </si>
  <si>
    <t xml:space="preserve">Fondo para Registro y Devolución de los Depositos en excesos en la Cuenta Unica del Tesoro </t>
  </si>
  <si>
    <t xml:space="preserve">     Excluye los Fondos Especiales y de Terceros e Ingresos de otras Direcciones e Instituciones y los depósitos en exceso de las recaudadoras.  </t>
  </si>
  <si>
    <t xml:space="preserve">Fondo para Registro y Devolución de los Depósitos en excesos en la Cuenta Única del Tesoro </t>
  </si>
  <si>
    <t>Disminición de Activos Financieros</t>
  </si>
  <si>
    <t>Incremento de documentos por pagar Externo de largo plazo</t>
  </si>
  <si>
    <t xml:space="preserve">(1) Cifras sujetas a rectificación.   Incluye los dólares convertidos a la tasa oficial. </t>
  </si>
  <si>
    <t>Devolución impuesto selectivo al consumo de combustibles</t>
  </si>
  <si>
    <t>Impuestos Sobre la Renta de las Personas</t>
  </si>
  <si>
    <t>Impuestos Sobre Los Ingresos de las Empresas</t>
  </si>
  <si>
    <t xml:space="preserve">Impuestos sobre los Ingresos Aplicados sin Distinción de Persona </t>
  </si>
  <si>
    <t>Impuestos sobre la Propiedad y Transacciones Financieras y de Capital</t>
  </si>
  <si>
    <t>Impuestos sobre Activos</t>
  </si>
  <si>
    <t>Impuesto sobre Operaciones Inmobiliarias</t>
  </si>
  <si>
    <t>Impuestos sobre Transferencias de Bienes Muebles</t>
  </si>
  <si>
    <t>Impuesto sobre las Sucesiones y Donaciones</t>
  </si>
  <si>
    <t>Impuesto sobre Cheques</t>
  </si>
  <si>
    <t>Accesorios sobre la Propiedad</t>
  </si>
  <si>
    <t>Impuestos sobre los Bienes y Servicios</t>
  </si>
  <si>
    <t>Impuestos Transferencias de Bienes Industrializados y Servicios</t>
  </si>
  <si>
    <t>Impuestos Adicionales y Selectivos sobre Bienes y Servicios</t>
  </si>
  <si>
    <t>Impuesto específico sobre los hidrocarburos, Ley No. 112-00</t>
  </si>
  <si>
    <t>Impuesto selectivo Ad Valorem sobre hidrocarburos, Ley No.557-05</t>
  </si>
  <si>
    <t>Impuesto adicional de RD$2.0 al consumo de gasoil y gasolina premium-regular</t>
  </si>
  <si>
    <t>Impuestos Selectivos a Productos Derivados del Alcohol</t>
  </si>
  <si>
    <t>Impuesto Selectivo a las Cervezas</t>
  </si>
  <si>
    <t>Impuesto Selectivo al Tabaco y los Cigarrillos</t>
  </si>
  <si>
    <t>Impuestos Selectivo a las Telecomunicaciones</t>
  </si>
  <si>
    <t>Impuestos Selectivo a los Seguros</t>
  </si>
  <si>
    <t>Impuestos Sobre el Uso de Bienes y Licencias</t>
  </si>
  <si>
    <t>Derecho de Circulación Vehículos de Motor</t>
  </si>
  <si>
    <t>Accesorios sobre Impuestos Internos a  Mercancías y  Servicios</t>
  </si>
  <si>
    <t>Salida de Pasajeros al Exterior por Aeropuertos</t>
  </si>
  <si>
    <t>Ventas de Bienes y Servicios</t>
  </si>
  <si>
    <t>Ventas de Mercancías del Estado</t>
  </si>
  <si>
    <t>Ventas Servicios del Estado</t>
  </si>
  <si>
    <t>Tasas</t>
  </si>
  <si>
    <t>Derechos Administrativos</t>
  </si>
  <si>
    <t>Rentas de la Propiedad</t>
  </si>
  <si>
    <t>Arriendo de Activos Tangibles No Producidos</t>
  </si>
  <si>
    <t>Regalia neta por fundicion- RNF</t>
  </si>
  <si>
    <t>Multas y Sanciones</t>
  </si>
  <si>
    <t>Ingresos Diversos</t>
  </si>
  <si>
    <t>Subtotal (I+II)</t>
  </si>
  <si>
    <t>III. Donaciones</t>
  </si>
  <si>
    <t>Subtotal con Donaciones (I+II+III)</t>
  </si>
  <si>
    <t>IV. Fuentes Financieras</t>
  </si>
  <si>
    <t xml:space="preserve">Obtención de Préstamos Internos a Corto Plazo </t>
  </si>
  <si>
    <t>De la Deuda Pública Interna  a Largo Plazo</t>
  </si>
  <si>
    <t>De la Deuda Pública Externa  a Largo Plazo</t>
  </si>
  <si>
    <t>PETROCARIBE</t>
  </si>
  <si>
    <t>V. Aplicaciones Financieras</t>
  </si>
  <si>
    <t>Subtotal con Donaciones, Fuentes y Aplicaciones Financieras (I+II+III+IV+V)</t>
  </si>
  <si>
    <t>VI. Otros Ingresos</t>
  </si>
  <si>
    <t>Total de Ingresos Reportados en el SIGEF (I+II+III+IV+V+VI)</t>
  </si>
  <si>
    <t>Ministerio de Hacienda de la República Dominicana</t>
  </si>
  <si>
    <t>Dirección General de Política y Legislación Tributaria</t>
  </si>
  <si>
    <t>Millones de Pesos Dominicanos (RD$)</t>
  </si>
  <si>
    <t xml:space="preserve"> Ingresos Fiscales por Partidas, Tesorería Nacional</t>
  </si>
  <si>
    <t>Partidas</t>
  </si>
  <si>
    <t>I. Ingresos Corrientes</t>
  </si>
  <si>
    <t>Impuestos</t>
  </si>
  <si>
    <t>Impuestos sobre los Ingresos</t>
  </si>
  <si>
    <t>Impuestos sobre la Propiedad</t>
  </si>
  <si>
    <t>Ingresos Fiscales por Partidas, Dirección General de Impuestos Internos</t>
  </si>
  <si>
    <t>Impuestos Internos sobre Mercancías y Servicios</t>
  </si>
  <si>
    <t xml:space="preserve">Impuestos sobre el Comercio y las Transacciones/Comercio Exterior </t>
  </si>
  <si>
    <t>Impuestos Ecológicos</t>
  </si>
  <si>
    <t>Impuestos Diversos</t>
  </si>
  <si>
    <t>Ingresos por Contraprestación</t>
  </si>
  <si>
    <t xml:space="preserve">Otros Ingresos </t>
  </si>
  <si>
    <t>II. Ingresos de Capital</t>
  </si>
  <si>
    <t>III. Otros Ingresos</t>
  </si>
  <si>
    <t>2) Para el 2015, las donaciones incluyen RD$93,475.6 millones producto de la compra a descuento de la deuda de PETROCARIBE adquirida por el Gobierno Dominicano.</t>
  </si>
  <si>
    <t>Ingresos Fiscales por Partidas, Dirección General de Aduanas</t>
  </si>
  <si>
    <t>Impuesto Selectivo a los Cervezas</t>
  </si>
  <si>
    <t>Impuesto Selectivo a las demás Mercancías</t>
  </si>
  <si>
    <t>Impuestos sobre el Comercio y las Transacciones Comercio Exterior</t>
  </si>
  <si>
    <t>Impuestos sobre las Importaciones</t>
  </si>
  <si>
    <t>Impuestos Arancelarios</t>
  </si>
  <si>
    <t>Subasta contingentes arancelarios</t>
  </si>
  <si>
    <t>Impuestos sobre las Exportaciones</t>
  </si>
  <si>
    <t>Otros Impuestos sobre el Comercio Exterior</t>
  </si>
  <si>
    <t>Salida de Pasajeros por la Región Fronteriza</t>
  </si>
  <si>
    <t>Transferencias Corrientes</t>
  </si>
  <si>
    <t>Subtotal (I)</t>
  </si>
  <si>
    <t>II. Otros Ingresos</t>
  </si>
  <si>
    <t>Total de Ingresos Reportados en el SIGEF (I+II)</t>
  </si>
  <si>
    <t xml:space="preserve">Notas: </t>
  </si>
  <si>
    <t>Fuente: Ministerio de Hacienda, Sistema Integrado de Gestión Financiera (SIGEF), Informe de Ejecución de Ingresos.</t>
  </si>
  <si>
    <t>1. Ingresos Corrientes</t>
  </si>
  <si>
    <t>Impuesto para Contribuir al Desarrollo de las Telecomunicaciones</t>
  </si>
  <si>
    <t>Impuesto por uso de servicio de las telecomunicaciones para el sistema de emergencia 9-1-1</t>
  </si>
  <si>
    <t>Licencias para Portar Armas de Fuego</t>
  </si>
  <si>
    <t>Impuestos sobre el Comercio y las Transacciones/Comercio Exterior</t>
  </si>
  <si>
    <t>Derechos Consulares</t>
  </si>
  <si>
    <t>Contribuciones Sociales</t>
  </si>
  <si>
    <t>Otras Ventas de Mercancías del Gobierno Central</t>
  </si>
  <si>
    <t>Ingresos de las Inst. Centralizadas en mercancías en la CUT</t>
  </si>
  <si>
    <t>Otras Ventas</t>
  </si>
  <si>
    <t>Otras Ventas de Servicios del Gobierno Central</t>
  </si>
  <si>
    <t>Ingresos de las Inst. Centralizadas en Servicios en la CUT</t>
  </si>
  <si>
    <t>Expedición y Renovación de Pasaportes</t>
  </si>
  <si>
    <t xml:space="preserve"> Rentas de Propiedad</t>
  </si>
  <si>
    <t>Dividendos por Inversiones Empresariales</t>
  </si>
  <si>
    <t>Dividendos de la Refinería</t>
  </si>
  <si>
    <t xml:space="preserve">Otros Dividendos </t>
  </si>
  <si>
    <t xml:space="preserve">Intereses </t>
  </si>
  <si>
    <t>Intereses por Colocación de Inversiones Financieras</t>
  </si>
  <si>
    <t xml:space="preserve">II. Ingresos de Capital </t>
  </si>
  <si>
    <t>Ventas de Activos No Financieros</t>
  </si>
  <si>
    <t>-Ingresos por diferencial del gas licuado de petróleo</t>
  </si>
  <si>
    <t>Impuestos sobre los Activos Financieros (Ley No.139-11)</t>
  </si>
  <si>
    <t>Disminución de otros activos financieros externos de largo plazo</t>
  </si>
  <si>
    <t>Venta de Acciones y Participaciones de Capital</t>
  </si>
  <si>
    <t>Impuestos sobre el uso de carreteras y puentes (peajes)</t>
  </si>
  <si>
    <t>Derechos Aeroportuarios</t>
  </si>
  <si>
    <t>17% Registro de Propiedad de Vehículo</t>
  </si>
  <si>
    <t xml:space="preserve">Imp. Específico Bancas de Apuestas de Lotería  </t>
  </si>
  <si>
    <t>Imp. Específico Bancas de Apuestas Deportivas</t>
  </si>
  <si>
    <t>Licencias para Operar Bancas de Apuestas</t>
  </si>
  <si>
    <t>Impuesto Sobre Tramitación de Documentos</t>
  </si>
  <si>
    <t>- Obtención de Préstamos Externos</t>
  </si>
  <si>
    <t>-</t>
  </si>
  <si>
    <t>Ventas de Formularios y Facturas Consulares</t>
  </si>
  <si>
    <t>Ingresos por Especificar</t>
  </si>
  <si>
    <t>Otras ventas de servicios</t>
  </si>
  <si>
    <t xml:space="preserve">Impuesto Selectivo a los Vehículos de Motor                                       </t>
  </si>
  <si>
    <t>Comisión Cambiaria</t>
  </si>
  <si>
    <t xml:space="preserve">Licencias para Operar Bancas de Apuestas  </t>
  </si>
  <si>
    <t>Conseción Falconbridge</t>
  </si>
  <si>
    <t>Ingresos sin Especificar</t>
  </si>
  <si>
    <t>Transferencias Capital</t>
  </si>
  <si>
    <t>Tasas de Expedición y Renovación de Pasaportes</t>
  </si>
  <si>
    <t>2% Adicional a las importaciones</t>
  </si>
  <si>
    <t>Arrendamientos</t>
  </si>
  <si>
    <t>Reliquidación Comisión Cambiaria</t>
  </si>
  <si>
    <t>Fondo General</t>
  </si>
  <si>
    <t xml:space="preserve">Recursos de Captación Directa del Ministerio de Interior y Policia </t>
  </si>
  <si>
    <t>- Licencia por subastas de productos agropecuarios</t>
  </si>
  <si>
    <t>Ventas de Activos Intangibles</t>
  </si>
  <si>
    <t xml:space="preserve">   Licencias sobre Maguina Tragamonedas</t>
  </si>
  <si>
    <t>Servicios de transporte (incluye OMSA, METRO)</t>
  </si>
  <si>
    <t>Ingresos de la CUT No Presupuestaria (10%Dividendos Banreservas)</t>
  </si>
  <si>
    <t>Ingresos de la CUT No Presupuestaria (15% pago de deudas)</t>
  </si>
  <si>
    <t>Ingresos de las Inst. Centralizadas en la CUT Presupuestaria</t>
  </si>
  <si>
    <t>- Otros</t>
  </si>
  <si>
    <t>Incremento de un 30% Selectivo Tabaco y Alcoholes</t>
  </si>
  <si>
    <t xml:space="preserve"> - Recursos de Captación Directa para el Fomento y Desarrollo del Gas Natural en el Parque vehicular</t>
  </si>
  <si>
    <t>Ingresos por Tenencia de Activos Financieros  (Instrumentos Derivados)</t>
  </si>
  <si>
    <t>Recursos de Captación Directa de la Procuradoria General de la República ( multas de tránsito)</t>
  </si>
  <si>
    <t>Venta de  Activos Fijos</t>
  </si>
  <si>
    <t>Recursos de Captación Directa del Ministerio de Salud Pública</t>
  </si>
  <si>
    <t>Fondo Protección Económica, Social, Laboral y  Salud de los  Trabajadores Dominicanos</t>
  </si>
  <si>
    <t>Donaciones Pecuniarias Privadas de Personas Físicas  y Jurídicas por  COVID-19 (CONEP)</t>
  </si>
  <si>
    <t>Transferencias Corrientes Rec. de Inst. Públicas Fin. No Monetarias (Superintendencia de Bancos)</t>
  </si>
  <si>
    <t>Transferencias Corrientes Rec. de Inst. Públicas públicas descentralizadas y autónomas no financieras</t>
  </si>
  <si>
    <t>Transferencias Corrientes de empresas públicas no financieras (Loteria Nacional)</t>
  </si>
  <si>
    <t>-  Otros Ingresos de las Inst. Centralizadas en Servicios en la CUT</t>
  </si>
  <si>
    <t>Fondo Patrimonial de Empresas Reformadas (Fonper)</t>
  </si>
  <si>
    <t>Importes a devengar por primas en colocaciones de títulos valores</t>
  </si>
  <si>
    <t>Incremento de Disponibilidades (Reintegros de Cheques de Períodos Anteriores)</t>
  </si>
  <si>
    <t>valores internos</t>
  </si>
  <si>
    <t>valores externos</t>
  </si>
  <si>
    <t xml:space="preserve">títulos internos </t>
  </si>
  <si>
    <t>títulos externos</t>
  </si>
  <si>
    <t>Intereses corridos internos y externos de largo plazo</t>
  </si>
  <si>
    <t>Primas por colocación de títulos valores internos y externos de largo plazo</t>
  </si>
  <si>
    <t>Contribución Solidaria del 5%</t>
  </si>
  <si>
    <t>Recargo 5% a las Exportaciones</t>
  </si>
  <si>
    <t>Recargo 5% a las Exportaciones-Bancentral</t>
  </si>
  <si>
    <t>Impuesto a la Propiedad Inmobiliaria (IPI) (Impuesto a las Viviendas Suntuarias)</t>
  </si>
  <si>
    <t>Compañías de Seguros</t>
  </si>
  <si>
    <t xml:space="preserve">Habitaciones de Hoteles </t>
  </si>
  <si>
    <t>Impuestos a la Venta de Pasajes al Exterior</t>
  </si>
  <si>
    <t>Dividendos Banco de Reservas</t>
  </si>
  <si>
    <t xml:space="preserve">Diferencial de Petróleo </t>
  </si>
  <si>
    <t>GLP</t>
  </si>
  <si>
    <t xml:space="preserve">Llamadas de Larga Distancia </t>
  </si>
  <si>
    <t>Fondo de Contribución Especial para la Gestión Integral de Residuos</t>
  </si>
  <si>
    <t>Disminución de Instrumentos Derivados</t>
  </si>
  <si>
    <t>2000-2021</t>
  </si>
  <si>
    <t xml:space="preserve">     Excluye los Depósitos a Cargo del Estado, Fondos Especiales y de Terceros, </t>
  </si>
  <si>
    <t xml:space="preserve">     Fondo de devolución impuesto Selectivo al consumo de combustibles, los depósitos en exceso de la recaudadora.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</si>
</sst>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* _(#,##0.0_)\ _P_-;* \(#,##0.0\)\ _P_-;_-* &quot;-&quot;??\ _P_-;_-@_-"/>
    <numFmt numFmtId="167" formatCode="_ * #,##0.00_ ;_ * \-#,##0.00_ ;_ * &quot;-&quot;??_ ;_ @_ "/>
    <numFmt numFmtId="168" formatCode="_([$€-2]* #,##0.00_);_([$€-2]* \(#,##0.00\);_([$€-2]* &quot;-&quot;??_)"/>
    <numFmt numFmtId="169" formatCode="#,##0.0000000000000_);\(#,##0.0000000000000\)"/>
  </numFmts>
  <fonts count="6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Segoe UI"/>
      <family val="2"/>
    </font>
    <font>
      <b/>
      <sz val="11"/>
      <color indexed="8"/>
      <name val="Arial"/>
      <family val="2"/>
    </font>
    <font>
      <b/>
      <sz val="10"/>
      <name val="Segoe UI"/>
      <family val="2"/>
    </font>
    <font>
      <sz val="10"/>
      <color indexed="8"/>
      <name val="Segoe UI"/>
      <family val="2"/>
    </font>
    <font>
      <sz val="10"/>
      <name val="Segoe UI"/>
      <family val="2"/>
    </font>
    <font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b/>
      <sz val="10"/>
      <color indexed="8"/>
      <name val="Segoe UI"/>
      <family val="2"/>
    </font>
    <font>
      <b/>
      <sz val="10"/>
      <color theme="0"/>
      <name val="Segoe UI"/>
      <family val="2"/>
    </font>
    <font>
      <sz val="12"/>
      <name val="Courier"/>
      <family val="3"/>
    </font>
    <font>
      <b/>
      <sz val="10"/>
      <name val="Arial"/>
      <family val="2"/>
    </font>
    <font>
      <sz val="11"/>
      <name val="Arial"/>
      <family val="2"/>
    </font>
    <font>
      <u/>
      <sz val="7"/>
      <color indexed="12"/>
      <name val="Arial"/>
      <family val="2"/>
    </font>
    <font>
      <b/>
      <u/>
      <sz val="7"/>
      <color indexed="12"/>
      <name val="Arial"/>
      <family val="2"/>
    </font>
    <font>
      <b/>
      <i/>
      <sz val="11"/>
      <color indexed="8"/>
      <name val="Segoe UI"/>
      <family val="2"/>
    </font>
    <font>
      <b/>
      <i/>
      <sz val="12"/>
      <color indexed="8"/>
      <name val="Segoe UI"/>
      <family val="2"/>
    </font>
    <font>
      <i/>
      <sz val="12"/>
      <color indexed="8"/>
      <name val="Segoe UI"/>
      <family val="2"/>
    </font>
    <font>
      <b/>
      <sz val="12"/>
      <color indexed="8"/>
      <name val="Segoe UI"/>
      <family val="2"/>
    </font>
    <font>
      <i/>
      <sz val="11"/>
      <color indexed="8"/>
      <name val="Segoe UI"/>
      <family val="2"/>
    </font>
    <font>
      <sz val="9"/>
      <color indexed="8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u/>
      <sz val="10"/>
      <color indexed="8"/>
      <name val="Segoe UI"/>
      <family val="2"/>
    </font>
    <font>
      <b/>
      <sz val="9"/>
      <name val="Segoe UI"/>
      <family val="2"/>
    </font>
    <font>
      <b/>
      <sz val="8"/>
      <color indexed="8"/>
      <name val="Segoe UI"/>
      <family val="2"/>
    </font>
    <font>
      <b/>
      <sz val="11"/>
      <color theme="0"/>
      <name val="Segoe UI"/>
      <family val="2"/>
    </font>
    <font>
      <b/>
      <sz val="14"/>
      <color theme="1"/>
      <name val="Segoe UI"/>
      <family val="2"/>
    </font>
    <font>
      <sz val="11"/>
      <color theme="1"/>
      <name val="Segoe UI"/>
      <family val="2"/>
    </font>
    <font>
      <sz val="12"/>
      <color indexed="8"/>
      <name val="Segoe UI"/>
      <family val="2"/>
    </font>
    <font>
      <sz val="12"/>
      <color theme="1"/>
      <name val="Segoe UI"/>
      <family val="2"/>
    </font>
    <font>
      <u/>
      <sz val="10"/>
      <color indexed="8"/>
      <name val="Segoe UI"/>
      <family val="2"/>
    </font>
    <font>
      <sz val="10"/>
      <color theme="1"/>
      <name val="Segoe U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5">
    <xf numFmtId="0" fontId="0" fillId="0" borderId="0"/>
    <xf numFmtId="43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5">
      <protection hidden="1"/>
    </xf>
    <xf numFmtId="0" fontId="12" fillId="16" borderId="5" applyNumberFormat="0" applyFont="0" applyBorder="0" applyAlignment="0" applyProtection="0">
      <protection hidden="1"/>
    </xf>
    <xf numFmtId="0" fontId="11" fillId="0" borderId="5">
      <protection hidden="1"/>
    </xf>
    <xf numFmtId="166" fontId="13" fillId="0" borderId="8" applyBorder="0">
      <alignment horizontal="center" vertical="center"/>
    </xf>
    <xf numFmtId="0" fontId="14" fillId="4" borderId="0" applyNumberFormat="0" applyBorder="0" applyAlignment="0" applyProtection="0"/>
    <xf numFmtId="0" fontId="15" fillId="16" borderId="9" applyNumberFormat="0" applyAlignment="0" applyProtection="0"/>
    <xf numFmtId="0" fontId="16" fillId="17" borderId="10" applyNumberFormat="0" applyAlignment="0" applyProtection="0"/>
    <xf numFmtId="0" fontId="17" fillId="0" borderId="11" applyNumberFormat="0" applyFill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7" borderId="9" applyNumberFormat="0" applyAlignment="0" applyProtection="0"/>
    <xf numFmtId="168" fontId="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22" fillId="0" borderId="5">
      <alignment horizontal="left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2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4" fillId="0" borderId="0">
      <alignment vertical="top"/>
    </xf>
    <xf numFmtId="0" fontId="2" fillId="0" borderId="0"/>
    <xf numFmtId="0" fontId="9" fillId="0" borderId="0"/>
    <xf numFmtId="0" fontId="2" fillId="0" borderId="0"/>
    <xf numFmtId="39" fontId="2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3" borderId="12" applyNumberFormat="0" applyFont="0" applyAlignment="0" applyProtection="0"/>
    <xf numFmtId="0" fontId="2" fillId="23" borderId="12" applyNumberFormat="0" applyFont="0" applyAlignment="0" applyProtection="0"/>
    <xf numFmtId="0" fontId="2" fillId="23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5" applyNumberFormat="0" applyFill="0" applyBorder="0" applyAlignment="0" applyProtection="0">
      <protection hidden="1"/>
    </xf>
    <xf numFmtId="0" fontId="27" fillId="16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18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5"/>
    <xf numFmtId="0" fontId="34" fillId="0" borderId="17" applyNumberFormat="0" applyFill="0" applyAlignment="0" applyProtection="0"/>
    <xf numFmtId="0" fontId="2" fillId="0" borderId="0"/>
    <xf numFmtId="39" fontId="37" fillId="0" borderId="0"/>
    <xf numFmtId="39" fontId="37" fillId="0" borderId="0"/>
    <xf numFmtId="0" fontId="2" fillId="0" borderId="0"/>
  </cellStyleXfs>
  <cellXfs count="352">
    <xf numFmtId="0" fontId="0" fillId="0" borderId="0" xfId="0"/>
    <xf numFmtId="0" fontId="0" fillId="0" borderId="0" xfId="0" applyBorder="1"/>
    <xf numFmtId="164" fontId="4" fillId="0" borderId="0" xfId="0" applyNumberFormat="1" applyFont="1" applyFill="1" applyBorder="1"/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 applyProtection="1"/>
    <xf numFmtId="164" fontId="7" fillId="0" borderId="0" xfId="0" applyNumberFormat="1" applyFont="1"/>
    <xf numFmtId="0" fontId="7" fillId="0" borderId="0" xfId="0" applyFont="1"/>
    <xf numFmtId="0" fontId="8" fillId="0" borderId="0" xfId="0" applyFont="1" applyFill="1" applyAlignment="1" applyProtection="1"/>
    <xf numFmtId="49" fontId="35" fillId="0" borderId="3" xfId="0" applyNumberFormat="1" applyFont="1" applyFill="1" applyBorder="1" applyAlignment="1" applyProtection="1"/>
    <xf numFmtId="49" fontId="6" fillId="0" borderId="3" xfId="0" applyNumberFormat="1" applyFont="1" applyFill="1" applyBorder="1" applyAlignment="1" applyProtection="1">
      <alignment horizontal="left" indent="2"/>
    </xf>
    <xf numFmtId="49" fontId="35" fillId="0" borderId="3" xfId="0" applyNumberFormat="1" applyFont="1" applyFill="1" applyBorder="1" applyAlignment="1" applyProtection="1">
      <alignment horizontal="left"/>
    </xf>
    <xf numFmtId="164" fontId="6" fillId="0" borderId="5" xfId="0" applyNumberFormat="1" applyFont="1" applyFill="1" applyBorder="1" applyProtection="1"/>
    <xf numFmtId="49" fontId="6" fillId="0" borderId="3" xfId="0" applyNumberFormat="1" applyFont="1" applyFill="1" applyBorder="1" applyAlignment="1" applyProtection="1">
      <alignment horizontal="left" indent="1"/>
    </xf>
    <xf numFmtId="164" fontId="35" fillId="0" borderId="0" xfId="0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/>
    <xf numFmtId="164" fontId="35" fillId="25" borderId="7" xfId="0" applyNumberFormat="1" applyFont="1" applyFill="1" applyBorder="1" applyAlignment="1" applyProtection="1">
      <alignment horizontal="right" vertical="center"/>
    </xf>
    <xf numFmtId="49" fontId="35" fillId="25" borderId="1" xfId="0" applyNumberFormat="1" applyFont="1" applyFill="1" applyBorder="1" applyAlignment="1" applyProtection="1">
      <alignment horizontal="left"/>
    </xf>
    <xf numFmtId="49" fontId="35" fillId="25" borderId="1" xfId="0" applyNumberFormat="1" applyFont="1" applyFill="1" applyBorder="1" applyAlignment="1" applyProtection="1">
      <alignment horizontal="left" vertical="center"/>
    </xf>
    <xf numFmtId="49" fontId="35" fillId="25" borderId="1" xfId="0" applyNumberFormat="1" applyFont="1" applyFill="1" applyBorder="1" applyAlignment="1" applyProtection="1">
      <alignment vertical="center"/>
    </xf>
    <xf numFmtId="164" fontId="7" fillId="0" borderId="0" xfId="0" applyNumberFormat="1" applyFont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/>
    <xf numFmtId="164" fontId="2" fillId="0" borderId="0" xfId="0" applyNumberFormat="1" applyFont="1" applyBorder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53" applyFont="1" applyAlignment="1" applyProtection="1"/>
    <xf numFmtId="0" fontId="0" fillId="0" borderId="0" xfId="0" applyFill="1" applyBorder="1"/>
    <xf numFmtId="164" fontId="2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/>
    <xf numFmtId="0" fontId="43" fillId="0" borderId="0" xfId="0" applyFont="1" applyFill="1" applyAlignment="1" applyProtection="1">
      <alignment horizontal="center"/>
    </xf>
    <xf numFmtId="0" fontId="44" fillId="0" borderId="0" xfId="0" applyFont="1" applyFill="1" applyBorder="1"/>
    <xf numFmtId="39" fontId="35" fillId="0" borderId="3" xfId="173" applyFont="1" applyFill="1" applyBorder="1" applyAlignment="1" applyProtection="1"/>
    <xf numFmtId="164" fontId="35" fillId="0" borderId="3" xfId="171" applyNumberFormat="1" applyFont="1" applyFill="1" applyBorder="1"/>
    <xf numFmtId="49" fontId="35" fillId="0" borderId="3" xfId="173" applyNumberFormat="1" applyFont="1" applyFill="1" applyBorder="1" applyAlignment="1" applyProtection="1">
      <alignment horizontal="left" indent="1"/>
    </xf>
    <xf numFmtId="164" fontId="7" fillId="0" borderId="3" xfId="171" applyNumberFormat="1" applyFont="1" applyFill="1" applyBorder="1" applyAlignment="1" applyProtection="1">
      <alignment horizontal="right"/>
    </xf>
    <xf numFmtId="164" fontId="5" fillId="0" borderId="5" xfId="171" applyNumberFormat="1" applyFont="1" applyFill="1" applyBorder="1" applyAlignment="1" applyProtection="1">
      <alignment horizontal="right"/>
    </xf>
    <xf numFmtId="164" fontId="5" fillId="0" borderId="3" xfId="171" applyNumberFormat="1" applyFont="1" applyFill="1" applyBorder="1" applyAlignment="1" applyProtection="1">
      <alignment horizontal="right"/>
    </xf>
    <xf numFmtId="0" fontId="5" fillId="0" borderId="3" xfId="0" applyFont="1" applyBorder="1"/>
    <xf numFmtId="49" fontId="6" fillId="0" borderId="3" xfId="171" applyNumberFormat="1" applyFont="1" applyFill="1" applyBorder="1" applyAlignment="1" applyProtection="1">
      <alignment horizontal="left" indent="2"/>
    </xf>
    <xf numFmtId="164" fontId="35" fillId="0" borderId="3" xfId="171" applyNumberFormat="1" applyFont="1" applyFill="1" applyBorder="1" applyProtection="1"/>
    <xf numFmtId="39" fontId="35" fillId="0" borderId="3" xfId="173" applyFont="1" applyFill="1" applyBorder="1"/>
    <xf numFmtId="49" fontId="5" fillId="0" borderId="3" xfId="171" applyNumberFormat="1" applyFont="1" applyFill="1" applyBorder="1" applyAlignment="1" applyProtection="1">
      <alignment horizontal="left"/>
    </xf>
    <xf numFmtId="164" fontId="35" fillId="0" borderId="5" xfId="171" applyNumberFormat="1" applyFont="1" applyFill="1" applyBorder="1" applyAlignment="1" applyProtection="1"/>
    <xf numFmtId="39" fontId="35" fillId="0" borderId="3" xfId="173" applyFont="1" applyFill="1" applyBorder="1" applyAlignment="1" applyProtection="1">
      <alignment horizontal="left" indent="1"/>
    </xf>
    <xf numFmtId="39" fontId="6" fillId="0" borderId="3" xfId="173" applyFont="1" applyFill="1" applyBorder="1" applyAlignment="1" applyProtection="1">
      <alignment horizontal="left" indent="2"/>
    </xf>
    <xf numFmtId="164" fontId="6" fillId="0" borderId="0" xfId="171" applyNumberFormat="1" applyFont="1" applyFill="1" applyBorder="1" applyAlignment="1" applyProtection="1">
      <alignment vertical="center"/>
    </xf>
    <xf numFmtId="0" fontId="7" fillId="0" borderId="0" xfId="0" applyFont="1" applyFill="1" applyBorder="1"/>
    <xf numFmtId="164" fontId="7" fillId="0" borderId="0" xfId="0" applyNumberFormat="1" applyFont="1" applyFill="1" applyBorder="1"/>
    <xf numFmtId="0" fontId="47" fillId="0" borderId="0" xfId="0" applyFont="1" applyFill="1" applyAlignment="1" applyProtection="1"/>
    <xf numFmtId="0" fontId="48" fillId="0" borderId="0" xfId="0" applyFont="1"/>
    <xf numFmtId="0" fontId="6" fillId="0" borderId="0" xfId="0" applyFont="1" applyFill="1" applyBorder="1"/>
    <xf numFmtId="0" fontId="7" fillId="0" borderId="0" xfId="0" applyFont="1" applyBorder="1"/>
    <xf numFmtId="0" fontId="35" fillId="0" borderId="0" xfId="0" applyFont="1" applyFill="1"/>
    <xf numFmtId="0" fontId="45" fillId="0" borderId="0" xfId="0" applyFont="1" applyFill="1"/>
    <xf numFmtId="0" fontId="49" fillId="0" borderId="0" xfId="0" applyFont="1" applyFill="1" applyBorder="1"/>
    <xf numFmtId="0" fontId="35" fillId="0" borderId="0" xfId="0" applyFont="1" applyFill="1" applyBorder="1" applyAlignment="1" applyProtection="1">
      <alignment horizontal="left" vertical="center"/>
    </xf>
    <xf numFmtId="0" fontId="35" fillId="0" borderId="3" xfId="171" applyFont="1" applyFill="1" applyBorder="1" applyAlignment="1" applyProtection="1"/>
    <xf numFmtId="164" fontId="35" fillId="0" borderId="0" xfId="171" applyNumberFormat="1" applyFont="1" applyFill="1" applyBorder="1" applyProtection="1"/>
    <xf numFmtId="164" fontId="35" fillId="0" borderId="3" xfId="171" applyNumberFormat="1" applyFont="1" applyFill="1" applyBorder="1" applyAlignment="1" applyProtection="1"/>
    <xf numFmtId="164" fontId="35" fillId="0" borderId="0" xfId="171" applyNumberFormat="1" applyFont="1" applyFill="1" applyBorder="1" applyAlignment="1" applyProtection="1"/>
    <xf numFmtId="164" fontId="6" fillId="0" borderId="3" xfId="171" applyNumberFormat="1" applyFont="1" applyFill="1" applyBorder="1" applyAlignment="1" applyProtection="1"/>
    <xf numFmtId="49" fontId="6" fillId="0" borderId="3" xfId="172" applyNumberFormat="1" applyFont="1" applyFill="1" applyBorder="1" applyAlignment="1" applyProtection="1">
      <alignment horizontal="left" indent="2"/>
    </xf>
    <xf numFmtId="0" fontId="35" fillId="0" borderId="3" xfId="171" applyFont="1" applyFill="1" applyBorder="1" applyAlignment="1" applyProtection="1">
      <alignment horizontal="left" indent="1"/>
    </xf>
    <xf numFmtId="49" fontId="35" fillId="0" borderId="3" xfId="116" applyNumberFormat="1" applyFont="1" applyFill="1" applyBorder="1" applyAlignment="1" applyProtection="1">
      <alignment horizontal="left" indent="1"/>
    </xf>
    <xf numFmtId="49" fontId="35" fillId="0" borderId="3" xfId="116" applyNumberFormat="1" applyFont="1" applyFill="1" applyBorder="1" applyAlignment="1" applyProtection="1">
      <alignment horizontal="left"/>
    </xf>
    <xf numFmtId="164" fontId="35" fillId="0" borderId="3" xfId="116" applyNumberFormat="1" applyFont="1" applyFill="1" applyBorder="1" applyProtection="1"/>
    <xf numFmtId="164" fontId="6" fillId="0" borderId="5" xfId="171" applyNumberFormat="1" applyFont="1" applyFill="1" applyBorder="1" applyAlignment="1" applyProtection="1">
      <alignment vertical="center"/>
    </xf>
    <xf numFmtId="164" fontId="6" fillId="0" borderId="3" xfId="171" applyNumberFormat="1" applyFont="1" applyFill="1" applyBorder="1" applyAlignment="1" applyProtection="1">
      <alignment vertical="center"/>
    </xf>
    <xf numFmtId="164" fontId="35" fillId="0" borderId="0" xfId="171" applyNumberFormat="1" applyFont="1" applyFill="1" applyBorder="1" applyAlignment="1" applyProtection="1">
      <alignment vertical="center"/>
    </xf>
    <xf numFmtId="43" fontId="47" fillId="0" borderId="0" xfId="0" applyNumberFormat="1" applyFont="1" applyAlignment="1">
      <alignment horizontal="right"/>
    </xf>
    <xf numFmtId="164" fontId="35" fillId="0" borderId="0" xfId="171" applyNumberFormat="1" applyFont="1" applyFill="1" applyBorder="1"/>
    <xf numFmtId="164" fontId="7" fillId="0" borderId="0" xfId="171" applyNumberFormat="1" applyFont="1" applyFill="1" applyBorder="1" applyAlignment="1" applyProtection="1">
      <alignment horizontal="right"/>
    </xf>
    <xf numFmtId="49" fontId="35" fillId="0" borderId="3" xfId="0" applyNumberFormat="1" applyFont="1" applyFill="1" applyBorder="1" applyAlignment="1" applyProtection="1">
      <alignment horizontal="left" indent="1"/>
    </xf>
    <xf numFmtId="164" fontId="6" fillId="0" borderId="3" xfId="171" applyNumberFormat="1" applyFont="1" applyFill="1" applyBorder="1" applyProtection="1"/>
    <xf numFmtId="164" fontId="35" fillId="0" borderId="5" xfId="171" applyNumberFormat="1" applyFont="1" applyFill="1" applyBorder="1" applyProtection="1"/>
    <xf numFmtId="164" fontId="35" fillId="0" borderId="3" xfId="112" applyNumberFormat="1" applyFont="1" applyFill="1" applyBorder="1" applyProtection="1"/>
    <xf numFmtId="49" fontId="35" fillId="0" borderId="3" xfId="0" applyNumberFormat="1" applyFont="1" applyFill="1" applyBorder="1" applyAlignment="1" applyProtection="1">
      <alignment horizontal="left" indent="2"/>
    </xf>
    <xf numFmtId="49" fontId="35" fillId="0" borderId="3" xfId="0" applyNumberFormat="1" applyFont="1" applyFill="1" applyBorder="1" applyAlignment="1" applyProtection="1">
      <alignment horizontal="left" indent="3"/>
    </xf>
    <xf numFmtId="49" fontId="6" fillId="0" borderId="3" xfId="0" applyNumberFormat="1" applyFont="1" applyFill="1" applyBorder="1" applyAlignment="1" applyProtection="1">
      <alignment horizontal="left" indent="4"/>
    </xf>
    <xf numFmtId="164" fontId="35" fillId="0" borderId="5" xfId="171" applyNumberFormat="1" applyFont="1" applyFill="1" applyBorder="1"/>
    <xf numFmtId="164" fontId="5" fillId="0" borderId="3" xfId="0" applyNumberFormat="1" applyFont="1" applyFill="1" applyBorder="1"/>
    <xf numFmtId="164" fontId="35" fillId="0" borderId="5" xfId="0" applyNumberFormat="1" applyFont="1" applyFill="1" applyBorder="1" applyProtection="1"/>
    <xf numFmtId="164" fontId="50" fillId="0" borderId="5" xfId="0" applyNumberFormat="1" applyFont="1" applyFill="1" applyBorder="1" applyProtection="1"/>
    <xf numFmtId="164" fontId="6" fillId="0" borderId="3" xfId="0" applyNumberFormat="1" applyFont="1" applyFill="1" applyBorder="1" applyProtection="1"/>
    <xf numFmtId="49" fontId="35" fillId="0" borderId="3" xfId="0" applyNumberFormat="1" applyFont="1" applyFill="1" applyBorder="1" applyAlignment="1" applyProtection="1">
      <alignment horizontal="left" indent="2"/>
      <protection locked="0"/>
    </xf>
    <xf numFmtId="49" fontId="6" fillId="0" borderId="3" xfId="0" applyNumberFormat="1" applyFont="1" applyFill="1" applyBorder="1" applyAlignment="1" applyProtection="1">
      <alignment horizontal="left" indent="3"/>
      <protection locked="0"/>
    </xf>
    <xf numFmtId="164" fontId="35" fillId="0" borderId="3" xfId="0" applyNumberFormat="1" applyFont="1" applyFill="1" applyBorder="1" applyProtection="1"/>
    <xf numFmtId="49" fontId="6" fillId="0" borderId="0" xfId="0" applyNumberFormat="1" applyFont="1" applyFill="1" applyBorder="1" applyAlignment="1" applyProtection="1">
      <alignment horizontal="left" indent="1"/>
    </xf>
    <xf numFmtId="164" fontId="6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/>
    <xf numFmtId="0" fontId="35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43" fontId="6" fillId="0" borderId="5" xfId="1" applyFont="1" applyFill="1" applyBorder="1" applyAlignment="1" applyProtection="1">
      <alignment vertical="center"/>
    </xf>
    <xf numFmtId="164" fontId="35" fillId="0" borderId="5" xfId="112" applyNumberFormat="1" applyFont="1" applyFill="1" applyBorder="1"/>
    <xf numFmtId="49" fontId="35" fillId="0" borderId="3" xfId="173" applyNumberFormat="1" applyFont="1" applyFill="1" applyBorder="1" applyAlignment="1" applyProtection="1">
      <alignment horizontal="left" indent="2"/>
    </xf>
    <xf numFmtId="0" fontId="36" fillId="24" borderId="7" xfId="0" applyFont="1" applyFill="1" applyBorder="1" applyAlignment="1" applyProtection="1">
      <alignment horizontal="center" vertical="center"/>
    </xf>
    <xf numFmtId="164" fontId="35" fillId="25" borderId="7" xfId="171" applyNumberFormat="1" applyFont="1" applyFill="1" applyBorder="1" applyAlignment="1">
      <alignment vertical="center"/>
    </xf>
    <xf numFmtId="0" fontId="35" fillId="0" borderId="3" xfId="171" applyFont="1" applyFill="1" applyBorder="1" applyAlignment="1" applyProtection="1">
      <alignment horizontal="left"/>
    </xf>
    <xf numFmtId="0" fontId="35" fillId="0" borderId="3" xfId="171" applyFont="1" applyFill="1" applyBorder="1" applyAlignment="1" applyProtection="1">
      <alignment horizontal="left" indent="2"/>
    </xf>
    <xf numFmtId="0" fontId="36" fillId="24" borderId="1" xfId="171" applyFont="1" applyFill="1" applyBorder="1" applyAlignment="1" applyProtection="1">
      <alignment horizontal="left" vertical="center"/>
    </xf>
    <xf numFmtId="0" fontId="36" fillId="24" borderId="1" xfId="171" applyFont="1" applyFill="1" applyBorder="1" applyAlignment="1" applyProtection="1">
      <alignment horizontal="center" vertical="center"/>
    </xf>
    <xf numFmtId="0" fontId="36" fillId="24" borderId="18" xfId="171" applyFont="1" applyFill="1" applyBorder="1" applyAlignment="1" applyProtection="1">
      <alignment horizontal="center" vertical="center"/>
    </xf>
    <xf numFmtId="49" fontId="35" fillId="0" borderId="3" xfId="171" applyNumberFormat="1" applyFont="1" applyFill="1" applyBorder="1" applyAlignment="1" applyProtection="1">
      <alignment horizontal="left" indent="2"/>
    </xf>
    <xf numFmtId="49" fontId="6" fillId="0" borderId="3" xfId="172" applyNumberFormat="1" applyFont="1" applyFill="1" applyBorder="1" applyAlignment="1" applyProtection="1">
      <alignment horizontal="left" indent="3"/>
    </xf>
    <xf numFmtId="49" fontId="6" fillId="0" borderId="3" xfId="0" applyNumberFormat="1" applyFont="1" applyFill="1" applyBorder="1" applyAlignment="1" applyProtection="1">
      <alignment horizontal="left" indent="3"/>
    </xf>
    <xf numFmtId="49" fontId="6" fillId="0" borderId="3" xfId="171" applyNumberFormat="1" applyFont="1" applyFill="1" applyBorder="1" applyAlignment="1" applyProtection="1">
      <alignment horizontal="left" indent="3"/>
    </xf>
    <xf numFmtId="49" fontId="6" fillId="0" borderId="3" xfId="116" applyNumberFormat="1" applyFont="1" applyFill="1" applyBorder="1" applyAlignment="1" applyProtection="1">
      <alignment horizontal="left" indent="3"/>
    </xf>
    <xf numFmtId="0" fontId="5" fillId="0" borderId="3" xfId="0" applyFont="1" applyBorder="1" applyAlignment="1">
      <alignment horizontal="left" indent="1"/>
    </xf>
    <xf numFmtId="49" fontId="35" fillId="0" borderId="3" xfId="116" applyNumberFormat="1" applyFont="1" applyFill="1" applyBorder="1" applyAlignment="1" applyProtection="1">
      <alignment horizontal="left" indent="2"/>
    </xf>
    <xf numFmtId="49" fontId="50" fillId="0" borderId="3" xfId="0" applyNumberFormat="1" applyFont="1" applyFill="1" applyBorder="1" applyAlignment="1" applyProtection="1">
      <alignment horizontal="left" indent="1"/>
    </xf>
    <xf numFmtId="49" fontId="6" fillId="0" borderId="3" xfId="0" applyNumberFormat="1" applyFont="1" applyFill="1" applyBorder="1" applyAlignment="1" applyProtection="1">
      <alignment horizontal="left" indent="4"/>
      <protection locked="0"/>
    </xf>
    <xf numFmtId="49" fontId="35" fillId="0" borderId="19" xfId="0" applyNumberFormat="1" applyFont="1" applyFill="1" applyBorder="1" applyAlignment="1" applyProtection="1">
      <alignment horizontal="left" indent="1"/>
    </xf>
    <xf numFmtId="164" fontId="35" fillId="0" borderId="4" xfId="0" applyNumberFormat="1" applyFont="1" applyFill="1" applyBorder="1" applyProtection="1"/>
    <xf numFmtId="164" fontId="6" fillId="0" borderId="5" xfId="0" applyNumberFormat="1" applyFont="1" applyFill="1" applyBorder="1" applyAlignment="1" applyProtection="1">
      <alignment vertical="center"/>
    </xf>
    <xf numFmtId="0" fontId="5" fillId="25" borderId="1" xfId="0" applyFont="1" applyFill="1" applyBorder="1"/>
    <xf numFmtId="164" fontId="35" fillId="25" borderId="7" xfId="0" applyNumberFormat="1" applyFont="1" applyFill="1" applyBorder="1" applyAlignment="1" applyProtection="1">
      <alignment vertical="center"/>
    </xf>
    <xf numFmtId="164" fontId="51" fillId="0" borderId="0" xfId="0" applyNumberFormat="1" applyFont="1"/>
    <xf numFmtId="49" fontId="52" fillId="0" borderId="0" xfId="0" applyNumberFormat="1" applyFont="1" applyFill="1" applyBorder="1" applyAlignment="1" applyProtection="1"/>
    <xf numFmtId="0" fontId="53" fillId="24" borderId="1" xfId="0" applyFont="1" applyFill="1" applyBorder="1" applyAlignment="1">
      <alignment horizontal="left" vertical="center"/>
    </xf>
    <xf numFmtId="0" fontId="53" fillId="24" borderId="7" xfId="0" applyFont="1" applyFill="1" applyBorder="1" applyAlignment="1" applyProtection="1">
      <alignment horizontal="center" vertical="center"/>
    </xf>
    <xf numFmtId="0" fontId="42" fillId="0" borderId="0" xfId="0" applyFont="1" applyFill="1" applyAlignment="1" applyProtection="1"/>
    <xf numFmtId="0" fontId="35" fillId="25" borderId="1" xfId="171" applyFont="1" applyFill="1" applyBorder="1" applyAlignment="1" applyProtection="1">
      <alignment horizontal="left" vertical="center"/>
    </xf>
    <xf numFmtId="164" fontId="35" fillId="25" borderId="7" xfId="171" applyNumberFormat="1" applyFont="1" applyFill="1" applyBorder="1" applyAlignment="1" applyProtection="1">
      <alignment vertical="center"/>
    </xf>
    <xf numFmtId="164" fontId="35" fillId="0" borderId="5" xfId="171" applyNumberFormat="1" applyFont="1" applyFill="1" applyBorder="1" applyAlignment="1" applyProtection="1">
      <alignment vertical="center"/>
    </xf>
    <xf numFmtId="49" fontId="35" fillId="0" borderId="0" xfId="0" applyNumberFormat="1" applyFont="1" applyFill="1" applyBorder="1" applyAlignment="1" applyProtection="1">
      <alignment horizontal="left"/>
    </xf>
    <xf numFmtId="164" fontId="35" fillId="25" borderId="1" xfId="171" applyNumberFormat="1" applyFont="1" applyFill="1" applyBorder="1" applyAlignment="1" applyProtection="1">
      <alignment vertical="center"/>
    </xf>
    <xf numFmtId="49" fontId="6" fillId="0" borderId="3" xfId="171" applyNumberFormat="1" applyFont="1" applyFill="1" applyBorder="1" applyAlignment="1" applyProtection="1">
      <alignment horizontal="left" wrapText="1" indent="3"/>
    </xf>
    <xf numFmtId="0" fontId="7" fillId="0" borderId="3" xfId="171" applyFont="1" applyFill="1" applyBorder="1" applyAlignment="1" applyProtection="1">
      <alignment horizontal="left" indent="3"/>
    </xf>
    <xf numFmtId="164" fontId="35" fillId="0" borderId="3" xfId="173" applyNumberFormat="1" applyFont="1" applyFill="1" applyBorder="1" applyAlignment="1" applyProtection="1">
      <alignment horizontal="left" indent="2"/>
    </xf>
    <xf numFmtId="49" fontId="6" fillId="0" borderId="3" xfId="173" applyNumberFormat="1" applyFont="1" applyFill="1" applyBorder="1" applyAlignment="1" applyProtection="1">
      <alignment horizontal="left" indent="3"/>
    </xf>
    <xf numFmtId="49" fontId="7" fillId="0" borderId="3" xfId="171" applyNumberFormat="1" applyFont="1" applyFill="1" applyBorder="1" applyAlignment="1" applyProtection="1">
      <alignment horizontal="left" indent="3"/>
    </xf>
    <xf numFmtId="0" fontId="36" fillId="24" borderId="1" xfId="0" applyFont="1" applyFill="1" applyBorder="1" applyAlignment="1" applyProtection="1">
      <alignment horizontal="left" vertical="center"/>
    </xf>
    <xf numFmtId="0" fontId="35" fillId="0" borderId="19" xfId="171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indent="4"/>
    </xf>
    <xf numFmtId="0" fontId="6" fillId="0" borderId="3" xfId="0" applyFont="1" applyFill="1" applyBorder="1" applyAlignment="1" applyProtection="1">
      <alignment horizontal="left" wrapText="1" indent="4"/>
    </xf>
    <xf numFmtId="49" fontId="35" fillId="0" borderId="3" xfId="0" applyNumberFormat="1" applyFont="1" applyBorder="1" applyAlignment="1">
      <alignment horizontal="left" indent="3"/>
    </xf>
    <xf numFmtId="49" fontId="35" fillId="0" borderId="3" xfId="112" applyNumberFormat="1" applyFont="1" applyFill="1" applyBorder="1" applyAlignment="1" applyProtection="1">
      <alignment horizontal="left" indent="1"/>
    </xf>
    <xf numFmtId="49" fontId="35" fillId="0" borderId="3" xfId="0" applyNumberFormat="1" applyFont="1" applyFill="1" applyBorder="1" applyAlignment="1" applyProtection="1">
      <alignment horizontal="left" vertical="center" indent="2"/>
    </xf>
    <xf numFmtId="0" fontId="6" fillId="0" borderId="3" xfId="171" applyFont="1" applyFill="1" applyBorder="1" applyAlignment="1" applyProtection="1">
      <alignment horizontal="left" vertical="center" wrapText="1" indent="1"/>
    </xf>
    <xf numFmtId="49" fontId="6" fillId="0" borderId="0" xfId="0" applyNumberFormat="1" applyFont="1" applyFill="1" applyBorder="1" applyAlignment="1" applyProtection="1">
      <alignment horizontal="left" wrapText="1" indent="1"/>
    </xf>
    <xf numFmtId="164" fontId="35" fillId="0" borderId="0" xfId="112" applyNumberFormat="1" applyFont="1" applyFill="1" applyBorder="1"/>
    <xf numFmtId="0" fontId="36" fillId="24" borderId="7" xfId="171" applyFont="1" applyFill="1" applyBorder="1" applyAlignment="1" applyProtection="1">
      <alignment horizontal="center" vertical="center"/>
    </xf>
    <xf numFmtId="164" fontId="6" fillId="0" borderId="5" xfId="171" applyNumberFormat="1" applyFont="1" applyFill="1" applyBorder="1" applyAlignment="1" applyProtection="1"/>
    <xf numFmtId="0" fontId="36" fillId="24" borderId="18" xfId="0" applyFont="1" applyFill="1" applyBorder="1" applyAlignment="1" applyProtection="1">
      <alignment horizontal="center" vertical="center"/>
    </xf>
    <xf numFmtId="164" fontId="7" fillId="0" borderId="5" xfId="171" applyNumberFormat="1" applyFont="1" applyFill="1" applyBorder="1" applyAlignment="1" applyProtection="1">
      <alignment horizontal="right"/>
    </xf>
    <xf numFmtId="164" fontId="6" fillId="0" borderId="5" xfId="171" applyNumberFormat="1" applyFont="1" applyFill="1" applyBorder="1" applyProtection="1"/>
    <xf numFmtId="164" fontId="35" fillId="0" borderId="5" xfId="112" applyNumberFormat="1" applyFont="1" applyFill="1" applyBorder="1" applyProtection="1"/>
    <xf numFmtId="0" fontId="53" fillId="24" borderId="1" xfId="0" applyFont="1" applyFill="1" applyBorder="1" applyAlignment="1">
      <alignment horizontal="center" vertical="center"/>
    </xf>
    <xf numFmtId="164" fontId="35" fillId="0" borderId="3" xfId="112" applyNumberFormat="1" applyFont="1" applyFill="1" applyBorder="1"/>
    <xf numFmtId="164" fontId="35" fillId="25" borderId="1" xfId="171" applyNumberFormat="1" applyFont="1" applyFill="1" applyBorder="1" applyAlignment="1">
      <alignment vertical="center"/>
    </xf>
    <xf numFmtId="164" fontId="35" fillId="25" borderId="1" xfId="0" applyNumberFormat="1" applyFont="1" applyFill="1" applyBorder="1" applyAlignment="1" applyProtection="1">
      <alignment horizontal="right" vertical="center"/>
    </xf>
    <xf numFmtId="164" fontId="50" fillId="0" borderId="3" xfId="0" applyNumberFormat="1" applyFont="1" applyFill="1" applyBorder="1" applyProtection="1"/>
    <xf numFmtId="164" fontId="35" fillId="25" borderId="1" xfId="0" applyNumberFormat="1" applyFont="1" applyFill="1" applyBorder="1" applyProtection="1"/>
    <xf numFmtId="164" fontId="35" fillId="0" borderId="19" xfId="0" applyNumberFormat="1" applyFont="1" applyFill="1" applyBorder="1" applyProtection="1"/>
    <xf numFmtId="164" fontId="35" fillId="25" borderId="1" xfId="0" applyNumberFormat="1" applyFont="1" applyFill="1" applyBorder="1" applyAlignment="1" applyProtection="1">
      <alignment vertical="center"/>
    </xf>
    <xf numFmtId="0" fontId="35" fillId="0" borderId="3" xfId="0" applyFont="1" applyFill="1" applyBorder="1" applyAlignment="1" applyProtection="1">
      <alignment horizontal="left" vertical="center"/>
    </xf>
    <xf numFmtId="49" fontId="6" fillId="0" borderId="3" xfId="116" applyNumberFormat="1" applyFont="1" applyFill="1" applyBorder="1" applyAlignment="1" applyProtection="1">
      <alignment horizontal="left" indent="1"/>
    </xf>
    <xf numFmtId="43" fontId="6" fillId="0" borderId="3" xfId="1" applyFont="1" applyFill="1" applyBorder="1" applyAlignment="1" applyProtection="1"/>
    <xf numFmtId="43" fontId="6" fillId="0" borderId="5" xfId="1" applyFont="1" applyFill="1" applyBorder="1" applyAlignment="1" applyProtection="1"/>
    <xf numFmtId="49" fontId="6" fillId="0" borderId="3" xfId="173" applyNumberFormat="1" applyFont="1" applyFill="1" applyBorder="1" applyAlignment="1" applyProtection="1">
      <alignment horizontal="left" wrapText="1" indent="3"/>
    </xf>
    <xf numFmtId="43" fontId="7" fillId="0" borderId="3" xfId="1" applyFont="1" applyFill="1" applyBorder="1" applyAlignment="1" applyProtection="1">
      <alignment horizontal="right" vertical="center"/>
    </xf>
    <xf numFmtId="43" fontId="7" fillId="0" borderId="5" xfId="1" applyFont="1" applyFill="1" applyBorder="1" applyAlignment="1" applyProtection="1">
      <alignment horizontal="right" vertical="center"/>
    </xf>
    <xf numFmtId="43" fontId="6" fillId="0" borderId="0" xfId="1" applyFont="1" applyFill="1" applyBorder="1" applyProtection="1"/>
    <xf numFmtId="43" fontId="6" fillId="0" borderId="3" xfId="1" applyFont="1" applyFill="1" applyBorder="1" applyProtection="1"/>
    <xf numFmtId="43" fontId="6" fillId="0" borderId="5" xfId="1" applyFont="1" applyFill="1" applyBorder="1" applyProtection="1"/>
    <xf numFmtId="43" fontId="6" fillId="0" borderId="3" xfId="1" applyFont="1" applyFill="1" applyBorder="1" applyAlignment="1" applyProtection="1">
      <alignment vertical="center"/>
    </xf>
    <xf numFmtId="164" fontId="8" fillId="0" borderId="0" xfId="0" applyNumberFormat="1" applyFont="1" applyFill="1" applyAlignment="1" applyProtection="1"/>
    <xf numFmtId="0" fontId="35" fillId="0" borderId="0" xfId="171" applyFont="1" applyFill="1" applyBorder="1" applyAlignment="1" applyProtection="1">
      <alignment horizontal="left" vertical="center"/>
    </xf>
    <xf numFmtId="43" fontId="35" fillId="0" borderId="5" xfId="1" applyFont="1" applyFill="1" applyBorder="1" applyAlignment="1" applyProtection="1">
      <alignment vertical="center"/>
    </xf>
    <xf numFmtId="43" fontId="6" fillId="0" borderId="3" xfId="1" applyFont="1" applyFill="1" applyBorder="1" applyAlignment="1" applyProtection="1">
      <alignment horizontal="center"/>
    </xf>
    <xf numFmtId="164" fontId="6" fillId="0" borderId="3" xfId="171" applyNumberFormat="1" applyFont="1" applyFill="1" applyBorder="1" applyAlignment="1" applyProtection="1">
      <alignment horizontal="left" indent="4"/>
    </xf>
    <xf numFmtId="0" fontId="0" fillId="0" borderId="3" xfId="0" applyBorder="1" applyAlignment="1">
      <alignment horizontal="left" indent="3"/>
    </xf>
    <xf numFmtId="43" fontId="35" fillId="0" borderId="3" xfId="1" applyFont="1" applyFill="1" applyBorder="1" applyAlignment="1" applyProtection="1"/>
    <xf numFmtId="43" fontId="35" fillId="0" borderId="5" xfId="1" applyFont="1" applyFill="1" applyBorder="1" applyAlignment="1" applyProtection="1"/>
    <xf numFmtId="43" fontId="35" fillId="0" borderId="0" xfId="1" applyFont="1" applyFill="1" applyBorder="1" applyAlignment="1" applyProtection="1"/>
    <xf numFmtId="165" fontId="7" fillId="0" borderId="3" xfId="1" applyNumberFormat="1" applyFont="1" applyFill="1" applyBorder="1" applyAlignment="1" applyProtection="1">
      <alignment horizontal="right" vertical="center"/>
    </xf>
    <xf numFmtId="164" fontId="6" fillId="0" borderId="3" xfId="171" applyNumberFormat="1" applyFont="1" applyFill="1" applyBorder="1"/>
    <xf numFmtId="164" fontId="3" fillId="0" borderId="0" xfId="0" applyNumberFormat="1" applyFont="1" applyFill="1" applyBorder="1" applyAlignment="1" applyProtection="1"/>
    <xf numFmtId="43" fontId="7" fillId="0" borderId="3" xfId="1" applyFont="1" applyFill="1" applyBorder="1" applyAlignment="1" applyProtection="1">
      <alignment horizontal="right"/>
    </xf>
    <xf numFmtId="164" fontId="7" fillId="0" borderId="3" xfId="0" applyNumberFormat="1" applyFont="1" applyFill="1" applyBorder="1"/>
    <xf numFmtId="165" fontId="6" fillId="0" borderId="3" xfId="1" applyNumberFormat="1" applyFont="1" applyFill="1" applyBorder="1" applyProtection="1"/>
    <xf numFmtId="43" fontId="35" fillId="0" borderId="3" xfId="1" applyFont="1" applyFill="1" applyBorder="1" applyProtection="1"/>
    <xf numFmtId="43" fontId="35" fillId="0" borderId="5" xfId="1" applyFont="1" applyFill="1" applyBorder="1" applyProtection="1"/>
    <xf numFmtId="165" fontId="35" fillId="0" borderId="3" xfId="1" applyNumberFormat="1" applyFont="1" applyFill="1" applyBorder="1" applyAlignment="1" applyProtection="1"/>
    <xf numFmtId="43" fontId="7" fillId="0" borderId="5" xfId="1" applyFont="1" applyFill="1" applyBorder="1" applyAlignment="1" applyProtection="1">
      <alignment horizontal="right"/>
    </xf>
    <xf numFmtId="164" fontId="6" fillId="0" borderId="3" xfId="1" applyNumberFormat="1" applyFont="1" applyFill="1" applyBorder="1" applyAlignment="1" applyProtection="1"/>
    <xf numFmtId="164" fontId="7" fillId="0" borderId="3" xfId="1" applyNumberFormat="1" applyFont="1" applyFill="1" applyBorder="1" applyAlignment="1" applyProtection="1">
      <alignment horizontal="right" vertical="center"/>
    </xf>
    <xf numFmtId="43" fontId="35" fillId="0" borderId="3" xfId="1" applyFont="1" applyFill="1" applyBorder="1"/>
    <xf numFmtId="43" fontId="35" fillId="0" borderId="0" xfId="1" applyFont="1" applyFill="1" applyBorder="1"/>
    <xf numFmtId="49" fontId="35" fillId="0" borderId="3" xfId="0" applyNumberFormat="1" applyFont="1" applyFill="1" applyBorder="1" applyAlignment="1" applyProtection="1">
      <alignment vertical="center"/>
    </xf>
    <xf numFmtId="164" fontId="35" fillId="0" borderId="3" xfId="171" applyNumberFormat="1" applyFont="1" applyFill="1" applyBorder="1" applyAlignment="1" applyProtection="1">
      <alignment vertical="center"/>
    </xf>
    <xf numFmtId="164" fontId="35" fillId="0" borderId="6" xfId="171" applyNumberFormat="1" applyFont="1" applyFill="1" applyBorder="1" applyAlignment="1" applyProtection="1"/>
    <xf numFmtId="43" fontId="5" fillId="0" borderId="3" xfId="1" applyFont="1" applyFill="1" applyBorder="1" applyAlignment="1" applyProtection="1">
      <alignment horizontal="right"/>
    </xf>
    <xf numFmtId="165" fontId="6" fillId="0" borderId="3" xfId="1" applyNumberFormat="1" applyFont="1" applyFill="1" applyBorder="1" applyAlignment="1" applyProtection="1"/>
    <xf numFmtId="43" fontId="2" fillId="0" borderId="0" xfId="1" applyFont="1" applyFill="1" applyBorder="1"/>
    <xf numFmtId="43" fontId="2" fillId="0" borderId="0" xfId="1" applyFont="1" applyBorder="1"/>
    <xf numFmtId="164" fontId="38" fillId="0" borderId="0" xfId="0" applyNumberFormat="1" applyFont="1" applyBorder="1"/>
    <xf numFmtId="164" fontId="2" fillId="0" borderId="0" xfId="1" applyNumberFormat="1" applyFont="1" applyBorder="1"/>
    <xf numFmtId="43" fontId="6" fillId="0" borderId="6" xfId="1" applyFont="1" applyFill="1" applyBorder="1" applyAlignment="1" applyProtection="1">
      <alignment vertical="center"/>
    </xf>
    <xf numFmtId="164" fontId="35" fillId="25" borderId="2" xfId="171" applyNumberFormat="1" applyFont="1" applyFill="1" applyBorder="1" applyAlignment="1" applyProtection="1">
      <alignment vertical="center"/>
    </xf>
    <xf numFmtId="43" fontId="6" fillId="0" borderId="6" xfId="1" applyFont="1" applyFill="1" applyBorder="1" applyAlignment="1" applyProtection="1"/>
    <xf numFmtId="164" fontId="6" fillId="0" borderId="6" xfId="171" applyNumberFormat="1" applyFont="1" applyFill="1" applyBorder="1" applyAlignment="1" applyProtection="1"/>
    <xf numFmtId="43" fontId="35" fillId="0" borderId="6" xfId="1" applyFont="1" applyFill="1" applyBorder="1" applyAlignment="1" applyProtection="1"/>
    <xf numFmtId="43" fontId="2" fillId="0" borderId="0" xfId="0" applyNumberFormat="1" applyFont="1" applyBorder="1"/>
    <xf numFmtId="164" fontId="2" fillId="0" borderId="0" xfId="0" applyNumberFormat="1" applyFont="1" applyBorder="1" applyAlignment="1">
      <alignment vertical="center"/>
    </xf>
    <xf numFmtId="43" fontId="35" fillId="0" borderId="6" xfId="1" applyFont="1" applyFill="1" applyBorder="1" applyAlignment="1" applyProtection="1">
      <alignment vertical="center"/>
    </xf>
    <xf numFmtId="164" fontId="35" fillId="0" borderId="6" xfId="171" applyNumberFormat="1" applyFont="1" applyFill="1" applyBorder="1" applyAlignment="1" applyProtection="1">
      <alignment vertical="center"/>
    </xf>
    <xf numFmtId="164" fontId="7" fillId="0" borderId="5" xfId="171" applyNumberFormat="1" applyFont="1" applyFill="1" applyBorder="1" applyAlignment="1" applyProtection="1">
      <alignment horizontal="right" vertical="center"/>
    </xf>
    <xf numFmtId="43" fontId="0" fillId="0" borderId="0" xfId="1" applyFont="1" applyFill="1" applyBorder="1"/>
    <xf numFmtId="43" fontId="5" fillId="0" borderId="5" xfId="1" applyFont="1" applyFill="1" applyBorder="1" applyAlignment="1" applyProtection="1">
      <alignment horizontal="right"/>
    </xf>
    <xf numFmtId="43" fontId="6" fillId="0" borderId="3" xfId="1" applyFont="1" applyFill="1" applyBorder="1"/>
    <xf numFmtId="43" fontId="6" fillId="0" borderId="5" xfId="1" applyFont="1" applyFill="1" applyBorder="1"/>
    <xf numFmtId="164" fontId="35" fillId="0" borderId="6" xfId="171" applyNumberFormat="1" applyFont="1" applyFill="1" applyBorder="1" applyProtection="1"/>
    <xf numFmtId="43" fontId="5" fillId="0" borderId="0" xfId="1" applyFont="1" applyFill="1" applyBorder="1" applyAlignment="1" applyProtection="1">
      <alignment horizontal="right"/>
    </xf>
    <xf numFmtId="0" fontId="53" fillId="24" borderId="21" xfId="0" applyFont="1" applyFill="1" applyBorder="1" applyAlignment="1" applyProtection="1">
      <alignment horizontal="center" vertical="center"/>
    </xf>
    <xf numFmtId="0" fontId="53" fillId="24" borderId="22" xfId="0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164" fontId="6" fillId="27" borderId="3" xfId="171" applyNumberFormat="1" applyFont="1" applyFill="1" applyBorder="1" applyProtection="1"/>
    <xf numFmtId="164" fontId="6" fillId="27" borderId="5" xfId="171" applyNumberFormat="1" applyFont="1" applyFill="1" applyBorder="1" applyProtection="1"/>
    <xf numFmtId="164" fontId="2" fillId="27" borderId="0" xfId="0" applyNumberFormat="1" applyFont="1" applyFill="1" applyBorder="1"/>
    <xf numFmtId="164" fontId="2" fillId="0" borderId="0" xfId="1" applyNumberFormat="1" applyFont="1" applyFill="1" applyBorder="1"/>
    <xf numFmtId="43" fontId="35" fillId="0" borderId="5" xfId="1" applyFont="1" applyFill="1" applyBorder="1"/>
    <xf numFmtId="165" fontId="6" fillId="0" borderId="5" xfId="1" applyNumberFormat="1" applyFont="1" applyFill="1" applyBorder="1" applyProtection="1"/>
    <xf numFmtId="164" fontId="5" fillId="0" borderId="5" xfId="0" applyNumberFormat="1" applyFont="1" applyFill="1" applyBorder="1"/>
    <xf numFmtId="164" fontId="47" fillId="0" borderId="5" xfId="171" applyNumberFormat="1" applyFont="1" applyFill="1" applyBorder="1" applyProtection="1"/>
    <xf numFmtId="43" fontId="7" fillId="0" borderId="3" xfId="1" applyFont="1" applyFill="1" applyBorder="1"/>
    <xf numFmtId="43" fontId="7" fillId="0" borderId="5" xfId="1" applyFont="1" applyFill="1" applyBorder="1"/>
    <xf numFmtId="164" fontId="38" fillId="0" borderId="0" xfId="0" applyNumberFormat="1" applyFont="1" applyFill="1" applyBorder="1"/>
    <xf numFmtId="49" fontId="6" fillId="27" borderId="3" xfId="0" applyNumberFormat="1" applyFont="1" applyFill="1" applyBorder="1" applyAlignment="1" applyProtection="1">
      <alignment horizontal="left" indent="3"/>
    </xf>
    <xf numFmtId="43" fontId="35" fillId="27" borderId="3" xfId="1" applyFont="1" applyFill="1" applyBorder="1" applyProtection="1"/>
    <xf numFmtId="164" fontId="2" fillId="27" borderId="0" xfId="1" applyNumberFormat="1" applyFont="1" applyFill="1" applyBorder="1"/>
    <xf numFmtId="43" fontId="38" fillId="0" borderId="0" xfId="1" applyFont="1" applyFill="1" applyBorder="1"/>
    <xf numFmtId="165" fontId="7" fillId="0" borderId="0" xfId="0" applyNumberFormat="1" applyFont="1" applyFill="1" applyBorder="1"/>
    <xf numFmtId="165" fontId="7" fillId="0" borderId="0" xfId="0" applyNumberFormat="1" applyFont="1" applyBorder="1"/>
    <xf numFmtId="165" fontId="2" fillId="0" borderId="0" xfId="0" applyNumberFormat="1" applyFont="1" applyBorder="1"/>
    <xf numFmtId="165" fontId="6" fillId="0" borderId="0" xfId="0" applyNumberFormat="1" applyFont="1" applyFill="1" applyBorder="1" applyAlignment="1" applyProtection="1"/>
    <xf numFmtId="49" fontId="24" fillId="0" borderId="3" xfId="171" applyNumberFormat="1" applyFont="1" applyFill="1" applyBorder="1" applyAlignment="1" applyProtection="1">
      <alignment horizontal="left" indent="2"/>
    </xf>
    <xf numFmtId="164" fontId="2" fillId="0" borderId="5" xfId="0" applyNumberFormat="1" applyFont="1" applyBorder="1"/>
    <xf numFmtId="164" fontId="6" fillId="0" borderId="5" xfId="1" applyNumberFormat="1" applyFont="1" applyFill="1" applyBorder="1" applyAlignment="1" applyProtection="1"/>
    <xf numFmtId="164" fontId="6" fillId="0" borderId="3" xfId="0" applyNumberFormat="1" applyFont="1" applyFill="1" applyBorder="1" applyAlignment="1" applyProtection="1">
      <alignment horizontal="left" indent="5"/>
    </xf>
    <xf numFmtId="164" fontId="6" fillId="27" borderId="3" xfId="0" applyNumberFormat="1" applyFont="1" applyFill="1" applyBorder="1" applyAlignment="1" applyProtection="1">
      <alignment horizontal="left" indent="5"/>
    </xf>
    <xf numFmtId="0" fontId="36" fillId="24" borderId="2" xfId="171" applyFont="1" applyFill="1" applyBorder="1" applyAlignment="1" applyProtection="1">
      <alignment horizontal="center" vertical="center"/>
    </xf>
    <xf numFmtId="164" fontId="35" fillId="0" borderId="6" xfId="112" applyNumberFormat="1" applyFont="1" applyFill="1" applyBorder="1"/>
    <xf numFmtId="164" fontId="2" fillId="0" borderId="6" xfId="0" applyNumberFormat="1" applyFont="1" applyBorder="1"/>
    <xf numFmtId="43" fontId="2" fillId="0" borderId="6" xfId="1" applyFont="1" applyBorder="1"/>
    <xf numFmtId="164" fontId="38" fillId="0" borderId="6" xfId="0" applyNumberFormat="1" applyFont="1" applyBorder="1"/>
    <xf numFmtId="164" fontId="2" fillId="0" borderId="6" xfId="1" applyNumberFormat="1" applyFont="1" applyBorder="1"/>
    <xf numFmtId="43" fontId="2" fillId="0" borderId="6" xfId="0" applyNumberFormat="1" applyFont="1" applyBorder="1"/>
    <xf numFmtId="164" fontId="2" fillId="0" borderId="6" xfId="0" applyNumberFormat="1" applyFont="1" applyBorder="1" applyAlignment="1">
      <alignment vertical="center"/>
    </xf>
    <xf numFmtId="169" fontId="2" fillId="0" borderId="0" xfId="0" applyNumberFormat="1" applyFont="1"/>
    <xf numFmtId="165" fontId="5" fillId="27" borderId="23" xfId="1" applyNumberFormat="1" applyFont="1" applyFill="1" applyBorder="1" applyAlignment="1">
      <alignment horizontal="right" vertical="center"/>
    </xf>
    <xf numFmtId="49" fontId="5" fillId="27" borderId="24" xfId="0" applyNumberFormat="1" applyFont="1" applyFill="1" applyBorder="1" applyAlignment="1" applyProtection="1">
      <alignment horizontal="left" vertical="center"/>
    </xf>
    <xf numFmtId="165" fontId="5" fillId="27" borderId="24" xfId="1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/>
    <xf numFmtId="164" fontId="35" fillId="25" borderId="18" xfId="171" applyNumberFormat="1" applyFont="1" applyFill="1" applyBorder="1" applyAlignment="1">
      <alignment vertical="center"/>
    </xf>
    <xf numFmtId="164" fontId="35" fillId="25" borderId="18" xfId="0" applyNumberFormat="1" applyFont="1" applyFill="1" applyBorder="1" applyAlignment="1" applyProtection="1">
      <alignment horizontal="right" vertical="center"/>
    </xf>
    <xf numFmtId="164" fontId="35" fillId="0" borderId="0" xfId="0" applyNumberFormat="1" applyFont="1" applyFill="1" applyBorder="1" applyProtection="1"/>
    <xf numFmtId="164" fontId="50" fillId="0" borderId="0" xfId="0" applyNumberFormat="1" applyFont="1" applyFill="1" applyBorder="1" applyProtection="1"/>
    <xf numFmtId="164" fontId="35" fillId="25" borderId="18" xfId="0" applyNumberFormat="1" applyFont="1" applyFill="1" applyBorder="1" applyProtection="1"/>
    <xf numFmtId="164" fontId="35" fillId="0" borderId="25" xfId="0" applyNumberFormat="1" applyFont="1" applyFill="1" applyBorder="1" applyProtection="1"/>
    <xf numFmtId="164" fontId="35" fillId="25" borderId="18" xfId="0" applyNumberFormat="1" applyFont="1" applyFill="1" applyBorder="1" applyAlignment="1" applyProtection="1">
      <alignment vertical="center"/>
    </xf>
    <xf numFmtId="164" fontId="2" fillId="0" borderId="5" xfId="0" applyNumberFormat="1" applyFont="1" applyFill="1" applyBorder="1"/>
    <xf numFmtId="164" fontId="2" fillId="0" borderId="5" xfId="0" applyNumberFormat="1" applyFont="1" applyFill="1" applyBorder="1" applyAlignment="1">
      <alignment vertical="center"/>
    </xf>
    <xf numFmtId="0" fontId="2" fillId="0" borderId="5" xfId="0" applyFont="1" applyFill="1" applyBorder="1"/>
    <xf numFmtId="164" fontId="2" fillId="27" borderId="5" xfId="0" applyNumberFormat="1" applyFont="1" applyFill="1" applyBorder="1"/>
    <xf numFmtId="164" fontId="2" fillId="0" borderId="5" xfId="1" applyNumberFormat="1" applyFont="1" applyFill="1" applyBorder="1"/>
    <xf numFmtId="164" fontId="38" fillId="0" borderId="5" xfId="0" applyNumberFormat="1" applyFont="1" applyFill="1" applyBorder="1"/>
    <xf numFmtId="43" fontId="2" fillId="0" borderId="5" xfId="1" applyFont="1" applyFill="1" applyBorder="1"/>
    <xf numFmtId="164" fontId="2" fillId="27" borderId="5" xfId="1" applyNumberFormat="1" applyFont="1" applyFill="1" applyBorder="1"/>
    <xf numFmtId="43" fontId="0" fillId="0" borderId="5" xfId="1" applyFont="1" applyFill="1" applyBorder="1"/>
    <xf numFmtId="43" fontId="38" fillId="0" borderId="5" xfId="1" applyFont="1" applyFill="1" applyBorder="1"/>
    <xf numFmtId="43" fontId="56" fillId="0" borderId="5" xfId="1" applyFont="1" applyFill="1" applyBorder="1" applyProtection="1"/>
    <xf numFmtId="49" fontId="6" fillId="27" borderId="3" xfId="0" applyNumberFormat="1" applyFont="1" applyFill="1" applyBorder="1" applyAlignment="1" applyProtection="1">
      <alignment horizontal="left" indent="1"/>
    </xf>
    <xf numFmtId="43" fontId="56" fillId="27" borderId="5" xfId="1" applyFont="1" applyFill="1" applyBorder="1" applyProtection="1"/>
    <xf numFmtId="43" fontId="56" fillId="26" borderId="5" xfId="1" applyFont="1" applyFill="1" applyBorder="1" applyProtection="1"/>
    <xf numFmtId="43" fontId="57" fillId="27" borderId="5" xfId="1" applyFont="1" applyFill="1" applyBorder="1"/>
    <xf numFmtId="43" fontId="57" fillId="26" borderId="5" xfId="1" applyFont="1" applyFill="1" applyBorder="1"/>
    <xf numFmtId="49" fontId="6" fillId="0" borderId="0" xfId="0" applyNumberFormat="1" applyFont="1" applyFill="1" applyBorder="1" applyAlignment="1" applyProtection="1">
      <alignment horizontal="left" indent="2"/>
    </xf>
    <xf numFmtId="164" fontId="5" fillId="0" borderId="0" xfId="171" applyNumberFormat="1" applyFont="1" applyFill="1" applyBorder="1" applyAlignment="1" applyProtection="1">
      <alignment horizontal="right"/>
    </xf>
    <xf numFmtId="43" fontId="7" fillId="0" borderId="0" xfId="1" applyFont="1" applyFill="1" applyBorder="1" applyAlignment="1" applyProtection="1">
      <alignment horizontal="right"/>
    </xf>
    <xf numFmtId="43" fontId="6" fillId="0" borderId="0" xfId="1" applyFont="1" applyFill="1" applyBorder="1"/>
    <xf numFmtId="164" fontId="35" fillId="25" borderId="18" xfId="171" applyNumberFormat="1" applyFont="1" applyFill="1" applyBorder="1" applyAlignment="1" applyProtection="1">
      <alignment vertical="center"/>
    </xf>
    <xf numFmtId="164" fontId="2" fillId="0" borderId="5" xfId="0" applyNumberFormat="1" applyFont="1" applyBorder="1" applyAlignment="1">
      <alignment vertical="center"/>
    </xf>
    <xf numFmtId="43" fontId="2" fillId="0" borderId="5" xfId="1" applyFont="1" applyBorder="1"/>
    <xf numFmtId="164" fontId="38" fillId="0" borderId="5" xfId="0" applyNumberFormat="1" applyFont="1" applyBorder="1"/>
    <xf numFmtId="49" fontId="6" fillId="27" borderId="3" xfId="0" applyNumberFormat="1" applyFont="1" applyFill="1" applyBorder="1" applyAlignment="1" applyProtection="1">
      <alignment horizontal="left" indent="4"/>
    </xf>
    <xf numFmtId="43" fontId="6" fillId="27" borderId="3" xfId="1" applyFont="1" applyFill="1" applyBorder="1" applyProtection="1"/>
    <xf numFmtId="43" fontId="56" fillId="0" borderId="3" xfId="1" applyFont="1" applyFill="1" applyBorder="1" applyProtection="1"/>
    <xf numFmtId="43" fontId="56" fillId="27" borderId="3" xfId="1" applyFont="1" applyFill="1" applyBorder="1" applyProtection="1"/>
    <xf numFmtId="164" fontId="2" fillId="0" borderId="3" xfId="0" applyNumberFormat="1" applyFont="1" applyFill="1" applyBorder="1"/>
    <xf numFmtId="43" fontId="56" fillId="26" borderId="3" xfId="1" applyFont="1" applyFill="1" applyBorder="1" applyProtection="1"/>
    <xf numFmtId="165" fontId="35" fillId="0" borderId="5" xfId="1" applyNumberFormat="1" applyFont="1" applyFill="1" applyBorder="1" applyAlignment="1" applyProtection="1">
      <alignment vertical="center"/>
    </xf>
    <xf numFmtId="165" fontId="7" fillId="0" borderId="3" xfId="1" applyNumberFormat="1" applyFont="1" applyFill="1" applyBorder="1" applyAlignment="1" applyProtection="1">
      <alignment horizontal="right"/>
    </xf>
    <xf numFmtId="164" fontId="2" fillId="0" borderId="0" xfId="0" applyNumberFormat="1" applyFont="1"/>
    <xf numFmtId="164" fontId="47" fillId="0" borderId="0" xfId="0" applyNumberFormat="1" applyFont="1" applyFill="1" applyAlignment="1" applyProtection="1"/>
    <xf numFmtId="164" fontId="48" fillId="0" borderId="0" xfId="0" applyNumberFormat="1" applyFont="1" applyBorder="1"/>
    <xf numFmtId="164" fontId="48" fillId="0" borderId="0" xfId="0" applyNumberFormat="1" applyFont="1"/>
    <xf numFmtId="49" fontId="58" fillId="0" borderId="3" xfId="0" applyNumberFormat="1" applyFont="1" applyFill="1" applyBorder="1" applyAlignment="1" applyProtection="1">
      <alignment horizontal="left" indent="4"/>
    </xf>
    <xf numFmtId="164" fontId="58" fillId="0" borderId="3" xfId="171" applyNumberFormat="1" applyFont="1" applyFill="1" applyBorder="1" applyProtection="1"/>
    <xf numFmtId="164" fontId="58" fillId="0" borderId="5" xfId="171" applyNumberFormat="1" applyFont="1" applyFill="1" applyBorder="1" applyProtection="1"/>
    <xf numFmtId="164" fontId="58" fillId="0" borderId="0" xfId="171" applyNumberFormat="1" applyFont="1" applyFill="1" applyBorder="1" applyProtection="1"/>
    <xf numFmtId="43" fontId="5" fillId="0" borderId="3" xfId="1" applyFont="1" applyFill="1" applyBorder="1"/>
    <xf numFmtId="49" fontId="58" fillId="0" borderId="3" xfId="0" applyNumberFormat="1" applyFont="1" applyFill="1" applyBorder="1" applyAlignment="1" applyProtection="1">
      <alignment horizontal="left" indent="1"/>
    </xf>
    <xf numFmtId="165" fontId="6" fillId="27" borderId="3" xfId="1" applyNumberFormat="1" applyFont="1" applyFill="1" applyBorder="1" applyProtection="1"/>
    <xf numFmtId="49" fontId="35" fillId="0" borderId="3" xfId="0" applyNumberFormat="1" applyFont="1" applyFill="1" applyBorder="1" applyAlignment="1" applyProtection="1">
      <alignment horizontal="left" indent="3"/>
      <protection locked="0"/>
    </xf>
    <xf numFmtId="164" fontId="5" fillId="26" borderId="0" xfId="171" applyNumberFormat="1" applyFont="1" applyFill="1" applyBorder="1" applyProtection="1"/>
    <xf numFmtId="43" fontId="7" fillId="26" borderId="0" xfId="1" applyFont="1" applyFill="1" applyBorder="1" applyProtection="1"/>
    <xf numFmtId="164" fontId="7" fillId="26" borderId="0" xfId="171" applyNumberFormat="1" applyFont="1" applyFill="1" applyBorder="1" applyProtection="1"/>
    <xf numFmtId="0" fontId="59" fillId="26" borderId="0" xfId="0" applyFont="1" applyFill="1"/>
    <xf numFmtId="164" fontId="5" fillId="26" borderId="0" xfId="0" applyNumberFormat="1" applyFont="1" applyFill="1" applyBorder="1" applyProtection="1"/>
    <xf numFmtId="164" fontId="5" fillId="26" borderId="3" xfId="171" applyNumberFormat="1" applyFont="1" applyFill="1" applyBorder="1" applyProtection="1"/>
    <xf numFmtId="164" fontId="7" fillId="26" borderId="3" xfId="171" applyNumberFormat="1" applyFont="1" applyFill="1" applyBorder="1" applyProtection="1"/>
    <xf numFmtId="43" fontId="7" fillId="26" borderId="3" xfId="1" applyFont="1" applyFill="1" applyBorder="1" applyProtection="1"/>
    <xf numFmtId="164" fontId="59" fillId="26" borderId="3" xfId="0" applyNumberFormat="1" applyFont="1" applyFill="1" applyBorder="1"/>
    <xf numFmtId="43" fontId="59" fillId="26" borderId="3" xfId="1" applyFont="1" applyFill="1" applyBorder="1"/>
    <xf numFmtId="164" fontId="7" fillId="26" borderId="3" xfId="0" applyNumberFormat="1" applyFont="1" applyFill="1" applyBorder="1" applyProtection="1"/>
    <xf numFmtId="164" fontId="7" fillId="26" borderId="26" xfId="0" applyNumberFormat="1" applyFont="1" applyFill="1" applyBorder="1" applyProtection="1"/>
    <xf numFmtId="164" fontId="5" fillId="26" borderId="5" xfId="171" applyNumberFormat="1" applyFont="1" applyFill="1" applyBorder="1" applyProtection="1"/>
    <xf numFmtId="164" fontId="7" fillId="26" borderId="5" xfId="171" applyNumberFormat="1" applyFont="1" applyFill="1" applyBorder="1" applyProtection="1"/>
    <xf numFmtId="43" fontId="7" fillId="26" borderId="5" xfId="1" applyFont="1" applyFill="1" applyBorder="1" applyProtection="1"/>
    <xf numFmtId="164" fontId="5" fillId="26" borderId="5" xfId="0" applyNumberFormat="1" applyFont="1" applyFill="1" applyBorder="1" applyProtection="1"/>
    <xf numFmtId="164" fontId="7" fillId="26" borderId="27" xfId="0" applyNumberFormat="1" applyFont="1" applyFill="1" applyBorder="1" applyProtection="1"/>
    <xf numFmtId="43" fontId="6" fillId="26" borderId="3" xfId="1" applyFont="1" applyFill="1" applyBorder="1" applyProtection="1"/>
    <xf numFmtId="49" fontId="6" fillId="0" borderId="3" xfId="0" applyNumberFormat="1" applyFont="1" applyFill="1" applyBorder="1" applyAlignment="1" applyProtection="1">
      <alignment horizontal="left" indent="2"/>
      <protection locked="0"/>
    </xf>
    <xf numFmtId="164" fontId="5" fillId="26" borderId="3" xfId="0" applyNumberFormat="1" applyFont="1" applyFill="1" applyBorder="1" applyProtection="1"/>
    <xf numFmtId="164" fontId="7" fillId="26" borderId="5" xfId="0" applyNumberFormat="1" applyFont="1" applyFill="1" applyBorder="1" applyProtection="1"/>
    <xf numFmtId="164" fontId="35" fillId="25" borderId="7" xfId="0" applyNumberFormat="1" applyFont="1" applyFill="1" applyBorder="1" applyProtection="1"/>
    <xf numFmtId="164" fontId="47" fillId="0" borderId="0" xfId="0" applyNumberFormat="1" applyFont="1" applyAlignment="1">
      <alignment horizontal="right"/>
    </xf>
    <xf numFmtId="164" fontId="7" fillId="0" borderId="0" xfId="1" applyNumberFormat="1" applyFont="1" applyFill="1" applyBorder="1"/>
    <xf numFmtId="0" fontId="0" fillId="0" borderId="0" xfId="0" applyFont="1"/>
    <xf numFmtId="43" fontId="6" fillId="27" borderId="5" xfId="1" applyFont="1" applyFill="1" applyBorder="1" applyProtection="1"/>
    <xf numFmtId="0" fontId="46" fillId="0" borderId="20" xfId="0" applyFont="1" applyFill="1" applyBorder="1" applyAlignment="1" applyProtection="1">
      <alignment horizontal="center"/>
    </xf>
    <xf numFmtId="0" fontId="46" fillId="0" borderId="0" xfId="0" applyFont="1" applyFill="1" applyAlignment="1" applyProtection="1">
      <alignment horizontal="center"/>
    </xf>
    <xf numFmtId="0" fontId="45" fillId="0" borderId="0" xfId="0" applyFont="1" applyFill="1" applyAlignment="1" applyProtection="1">
      <alignment horizontal="center"/>
    </xf>
    <xf numFmtId="0" fontId="54" fillId="26" borderId="0" xfId="0" applyFont="1" applyFill="1" applyBorder="1" applyAlignment="1">
      <alignment horizontal="center" vertical="center"/>
    </xf>
    <xf numFmtId="0" fontId="42" fillId="0" borderId="0" xfId="0" applyFont="1" applyFill="1" applyAlignment="1" applyProtection="1">
      <alignment horizontal="center"/>
    </xf>
    <xf numFmtId="165" fontId="6" fillId="0" borderId="3" xfId="1" applyNumberFormat="1" applyFont="1" applyFill="1" applyBorder="1" applyAlignment="1" applyProtection="1">
      <alignment vertical="center"/>
    </xf>
    <xf numFmtId="165" fontId="2" fillId="0" borderId="6" xfId="0" applyNumberFormat="1" applyFont="1" applyBorder="1"/>
    <xf numFmtId="43" fontId="6" fillId="0" borderId="0" xfId="1" applyFont="1" applyFill="1" applyBorder="1" applyAlignment="1" applyProtection="1"/>
    <xf numFmtId="0" fontId="59" fillId="26" borderId="5" xfId="0" applyFont="1" applyFill="1" applyBorder="1"/>
    <xf numFmtId="43" fontId="56" fillId="0" borderId="0" xfId="1" applyFont="1" applyFill="1" applyBorder="1" applyProtection="1"/>
    <xf numFmtId="164" fontId="6" fillId="0" borderId="6" xfId="0" applyNumberFormat="1" applyFont="1" applyFill="1" applyBorder="1" applyProtection="1"/>
    <xf numFmtId="49" fontId="6" fillId="0" borderId="5" xfId="0" applyNumberFormat="1" applyFont="1" applyFill="1" applyBorder="1" applyAlignment="1" applyProtection="1">
      <alignment horizontal="left" indent="1"/>
    </xf>
    <xf numFmtId="164" fontId="38" fillId="0" borderId="6" xfId="0" applyNumberFormat="1" applyFont="1" applyFill="1" applyBorder="1"/>
    <xf numFmtId="43" fontId="2" fillId="27" borderId="0" xfId="1" applyFont="1" applyFill="1" applyBorder="1"/>
    <xf numFmtId="165" fontId="2" fillId="0" borderId="0" xfId="1" applyNumberFormat="1" applyFont="1" applyFill="1" applyBorder="1"/>
    <xf numFmtId="165" fontId="38" fillId="0" borderId="0" xfId="1" applyNumberFormat="1" applyFont="1" applyFill="1" applyBorder="1"/>
    <xf numFmtId="164" fontId="35" fillId="0" borderId="6" xfId="0" applyNumberFormat="1" applyFont="1" applyFill="1" applyBorder="1" applyProtection="1"/>
    <xf numFmtId="0" fontId="55" fillId="26" borderId="20" xfId="0" applyFont="1" applyFill="1" applyBorder="1" applyAlignment="1">
      <alignment horizontal="center" vertical="center"/>
    </xf>
  </cellXfs>
  <cellStyles count="175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Array" xfId="20" xr:uid="{00000000-0005-0000-0000-000012000000}"/>
    <cellStyle name="Array Enter" xfId="21" xr:uid="{00000000-0005-0000-0000-000013000000}"/>
    <cellStyle name="Array_Sheet1" xfId="22" xr:uid="{00000000-0005-0000-0000-000014000000}"/>
    <cellStyle name="base paren" xfId="23" xr:uid="{00000000-0005-0000-0000-000015000000}"/>
    <cellStyle name="Buena 2" xfId="24" xr:uid="{00000000-0005-0000-0000-000016000000}"/>
    <cellStyle name="Cálculo 2" xfId="25" xr:uid="{00000000-0005-0000-0000-000017000000}"/>
    <cellStyle name="Celda de comprobación 2" xfId="26" xr:uid="{00000000-0005-0000-0000-000018000000}"/>
    <cellStyle name="Celda vinculada 2" xfId="27" xr:uid="{00000000-0005-0000-0000-000019000000}"/>
    <cellStyle name="Comma 2" xfId="28" xr:uid="{00000000-0005-0000-0000-00001A000000}"/>
    <cellStyle name="Comma 2 2" xfId="29" xr:uid="{00000000-0005-0000-0000-00001B000000}"/>
    <cellStyle name="Comma 2 3" xfId="30" xr:uid="{00000000-0005-0000-0000-00001C000000}"/>
    <cellStyle name="Comma 2_Sheet1" xfId="31" xr:uid="{00000000-0005-0000-0000-00001D000000}"/>
    <cellStyle name="Comma 3" xfId="32" xr:uid="{00000000-0005-0000-0000-00001E000000}"/>
    <cellStyle name="Comma 3 2" xfId="33" xr:uid="{00000000-0005-0000-0000-00001F000000}"/>
    <cellStyle name="Comma 3 3" xfId="34" xr:uid="{00000000-0005-0000-0000-000020000000}"/>
    <cellStyle name="Comma 4" xfId="35" xr:uid="{00000000-0005-0000-0000-000021000000}"/>
    <cellStyle name="Comma 4 2" xfId="36" xr:uid="{00000000-0005-0000-0000-000022000000}"/>
    <cellStyle name="Comma 4 3" xfId="37" xr:uid="{00000000-0005-0000-0000-000023000000}"/>
    <cellStyle name="Comma 5" xfId="38" xr:uid="{00000000-0005-0000-0000-000024000000}"/>
    <cellStyle name="Comma 6" xfId="39" xr:uid="{00000000-0005-0000-0000-000025000000}"/>
    <cellStyle name="Comma 7" xfId="40" xr:uid="{00000000-0005-0000-0000-000026000000}"/>
    <cellStyle name="Comma 8" xfId="41" xr:uid="{00000000-0005-0000-0000-000027000000}"/>
    <cellStyle name="Comma 9" xfId="42" xr:uid="{00000000-0005-0000-0000-000028000000}"/>
    <cellStyle name="Comma 9 2" xfId="43" xr:uid="{00000000-0005-0000-0000-000029000000}"/>
    <cellStyle name="Encabezado 4 2" xfId="44" xr:uid="{00000000-0005-0000-0000-00002A000000}"/>
    <cellStyle name="Énfasis1 2" xfId="45" xr:uid="{00000000-0005-0000-0000-00002B000000}"/>
    <cellStyle name="Énfasis2 2" xfId="46" xr:uid="{00000000-0005-0000-0000-00002C000000}"/>
    <cellStyle name="Énfasis3 2" xfId="47" xr:uid="{00000000-0005-0000-0000-00002D000000}"/>
    <cellStyle name="Énfasis4 2" xfId="48" xr:uid="{00000000-0005-0000-0000-00002E000000}"/>
    <cellStyle name="Énfasis5 2" xfId="49" xr:uid="{00000000-0005-0000-0000-00002F000000}"/>
    <cellStyle name="Énfasis6 2" xfId="50" xr:uid="{00000000-0005-0000-0000-000030000000}"/>
    <cellStyle name="Entrada 2" xfId="51" xr:uid="{00000000-0005-0000-0000-000031000000}"/>
    <cellStyle name="Euro" xfId="52" xr:uid="{00000000-0005-0000-0000-000032000000}"/>
    <cellStyle name="Hipervínculo 2" xfId="53" xr:uid="{00000000-0005-0000-0000-000033000000}"/>
    <cellStyle name="Incorrecto 2" xfId="54" xr:uid="{00000000-0005-0000-0000-000034000000}"/>
    <cellStyle name="MacroCode" xfId="55" xr:uid="{00000000-0005-0000-0000-000035000000}"/>
    <cellStyle name="Millares" xfId="1" builtinId="3"/>
    <cellStyle name="Millares 10" xfId="56" xr:uid="{00000000-0005-0000-0000-000037000000}"/>
    <cellStyle name="Millares 10 2" xfId="57" xr:uid="{00000000-0005-0000-0000-000038000000}"/>
    <cellStyle name="Millares 10 2 2" xfId="58" xr:uid="{00000000-0005-0000-0000-000039000000}"/>
    <cellStyle name="Millares 10 3" xfId="59" xr:uid="{00000000-0005-0000-0000-00003A000000}"/>
    <cellStyle name="Millares 10 4" xfId="60" xr:uid="{00000000-0005-0000-0000-00003B000000}"/>
    <cellStyle name="Millares 10 5" xfId="61" xr:uid="{00000000-0005-0000-0000-00003C000000}"/>
    <cellStyle name="Millares 10 6" xfId="62" xr:uid="{00000000-0005-0000-0000-00003D000000}"/>
    <cellStyle name="Millares 11" xfId="63" xr:uid="{00000000-0005-0000-0000-00003E000000}"/>
    <cellStyle name="Millares 11 2" xfId="64" xr:uid="{00000000-0005-0000-0000-00003F000000}"/>
    <cellStyle name="Millares 12" xfId="65" xr:uid="{00000000-0005-0000-0000-000040000000}"/>
    <cellStyle name="Millares 13" xfId="66" xr:uid="{00000000-0005-0000-0000-000041000000}"/>
    <cellStyle name="Millares 14" xfId="67" xr:uid="{00000000-0005-0000-0000-000042000000}"/>
    <cellStyle name="Millares 2" xfId="68" xr:uid="{00000000-0005-0000-0000-000043000000}"/>
    <cellStyle name="Millares 2 2" xfId="69" xr:uid="{00000000-0005-0000-0000-000044000000}"/>
    <cellStyle name="Millares 2 2 2" xfId="70" xr:uid="{00000000-0005-0000-0000-000045000000}"/>
    <cellStyle name="Millares 2 2 3" xfId="71" xr:uid="{00000000-0005-0000-0000-000046000000}"/>
    <cellStyle name="Millares 2 3" xfId="72" xr:uid="{00000000-0005-0000-0000-000047000000}"/>
    <cellStyle name="Millares 2 4" xfId="73" xr:uid="{00000000-0005-0000-0000-000048000000}"/>
    <cellStyle name="Millares 2 5" xfId="74" xr:uid="{00000000-0005-0000-0000-000049000000}"/>
    <cellStyle name="Millares 2_DGA" xfId="75" xr:uid="{00000000-0005-0000-0000-00004A000000}"/>
    <cellStyle name="Millares 3" xfId="76" xr:uid="{00000000-0005-0000-0000-00004B000000}"/>
    <cellStyle name="Millares 3 2" xfId="77" xr:uid="{00000000-0005-0000-0000-00004C000000}"/>
    <cellStyle name="Millares 3 2 2" xfId="78" xr:uid="{00000000-0005-0000-0000-00004D000000}"/>
    <cellStyle name="Millares 3 2 3" xfId="79" xr:uid="{00000000-0005-0000-0000-00004E000000}"/>
    <cellStyle name="Millares 3 3" xfId="80" xr:uid="{00000000-0005-0000-0000-00004F000000}"/>
    <cellStyle name="Millares 3 4" xfId="81" xr:uid="{00000000-0005-0000-0000-000050000000}"/>
    <cellStyle name="Millares 3 5" xfId="82" xr:uid="{00000000-0005-0000-0000-000051000000}"/>
    <cellStyle name="Millares 3_DGA" xfId="83" xr:uid="{00000000-0005-0000-0000-000052000000}"/>
    <cellStyle name="Millares 4" xfId="84" xr:uid="{00000000-0005-0000-0000-000053000000}"/>
    <cellStyle name="Millares 4 2" xfId="85" xr:uid="{00000000-0005-0000-0000-000054000000}"/>
    <cellStyle name="Millares 4 3" xfId="86" xr:uid="{00000000-0005-0000-0000-000055000000}"/>
    <cellStyle name="Millares 4 4" xfId="87" xr:uid="{00000000-0005-0000-0000-000056000000}"/>
    <cellStyle name="Millares 4 5" xfId="88" xr:uid="{00000000-0005-0000-0000-000057000000}"/>
    <cellStyle name="Millares 4 6" xfId="89" xr:uid="{00000000-0005-0000-0000-000058000000}"/>
    <cellStyle name="Millares 4_DGA" xfId="90" xr:uid="{00000000-0005-0000-0000-000059000000}"/>
    <cellStyle name="Millares 5" xfId="91" xr:uid="{00000000-0005-0000-0000-00005A000000}"/>
    <cellStyle name="Millares 5 2" xfId="92" xr:uid="{00000000-0005-0000-0000-00005B000000}"/>
    <cellStyle name="Millares 5 3" xfId="93" xr:uid="{00000000-0005-0000-0000-00005C000000}"/>
    <cellStyle name="Millares 5_DGA" xfId="94" xr:uid="{00000000-0005-0000-0000-00005D000000}"/>
    <cellStyle name="Millares 6" xfId="95" xr:uid="{00000000-0005-0000-0000-00005E000000}"/>
    <cellStyle name="Millares 7" xfId="96" xr:uid="{00000000-0005-0000-0000-00005F000000}"/>
    <cellStyle name="Millares 7 2" xfId="97" xr:uid="{00000000-0005-0000-0000-000060000000}"/>
    <cellStyle name="Millares 8" xfId="98" xr:uid="{00000000-0005-0000-0000-000061000000}"/>
    <cellStyle name="Millares 8 2" xfId="99" xr:uid="{00000000-0005-0000-0000-000062000000}"/>
    <cellStyle name="Millares 8 3" xfId="100" xr:uid="{00000000-0005-0000-0000-000063000000}"/>
    <cellStyle name="Millares 9" xfId="101" xr:uid="{00000000-0005-0000-0000-000064000000}"/>
    <cellStyle name="Millares 9 2" xfId="102" xr:uid="{00000000-0005-0000-0000-000065000000}"/>
    <cellStyle name="Millares 9 2 2" xfId="103" xr:uid="{00000000-0005-0000-0000-000066000000}"/>
    <cellStyle name="Millares 9 3" xfId="104" xr:uid="{00000000-0005-0000-0000-000067000000}"/>
    <cellStyle name="Millares 9 4" xfId="105" xr:uid="{00000000-0005-0000-0000-000068000000}"/>
    <cellStyle name="Millares 9 5" xfId="106" xr:uid="{00000000-0005-0000-0000-000069000000}"/>
    <cellStyle name="Millares 9 6" xfId="107" xr:uid="{00000000-0005-0000-0000-00006A000000}"/>
    <cellStyle name="Neutral 2" xfId="108" xr:uid="{00000000-0005-0000-0000-00006B000000}"/>
    <cellStyle name="Normal" xfId="0" builtinId="0"/>
    <cellStyle name="Normal 10" xfId="109" xr:uid="{00000000-0005-0000-0000-00006D000000}"/>
    <cellStyle name="Normal 2" xfId="110" xr:uid="{00000000-0005-0000-0000-00006E000000}"/>
    <cellStyle name="Normal 2 2" xfId="111" xr:uid="{00000000-0005-0000-0000-00006F000000}"/>
    <cellStyle name="Normal 2 2 2" xfId="112" xr:uid="{00000000-0005-0000-0000-000070000000}"/>
    <cellStyle name="Normal 2 2 2 2" xfId="174" xr:uid="{00000000-0005-0000-0000-000071000000}"/>
    <cellStyle name="Normal 2 3" xfId="113" xr:uid="{00000000-0005-0000-0000-000072000000}"/>
    <cellStyle name="Normal 2 4" xfId="114" xr:uid="{00000000-0005-0000-0000-000073000000}"/>
    <cellStyle name="Normal 2_DGA" xfId="115" xr:uid="{00000000-0005-0000-0000-000074000000}"/>
    <cellStyle name="Normal 3" xfId="116" xr:uid="{00000000-0005-0000-0000-000075000000}"/>
    <cellStyle name="Normal 3 2" xfId="117" xr:uid="{00000000-0005-0000-0000-000076000000}"/>
    <cellStyle name="Normal 3 3" xfId="118" xr:uid="{00000000-0005-0000-0000-000077000000}"/>
    <cellStyle name="Normal 3 4" xfId="119" xr:uid="{00000000-0005-0000-0000-000078000000}"/>
    <cellStyle name="Normal 3 5" xfId="120" xr:uid="{00000000-0005-0000-0000-000079000000}"/>
    <cellStyle name="Normal 3_Sheet1" xfId="121" xr:uid="{00000000-0005-0000-0000-00007A000000}"/>
    <cellStyle name="Normal 4" xfId="122" xr:uid="{00000000-0005-0000-0000-00007B000000}"/>
    <cellStyle name="Normal 5" xfId="123" xr:uid="{00000000-0005-0000-0000-00007C000000}"/>
    <cellStyle name="Normal 5 2" xfId="124" xr:uid="{00000000-0005-0000-0000-00007D000000}"/>
    <cellStyle name="Normal 5 3" xfId="125" xr:uid="{00000000-0005-0000-0000-00007E000000}"/>
    <cellStyle name="Normal 5 4" xfId="126" xr:uid="{00000000-0005-0000-0000-00007F000000}"/>
    <cellStyle name="Normal 6" xfId="127" xr:uid="{00000000-0005-0000-0000-000080000000}"/>
    <cellStyle name="Normal 6 2" xfId="128" xr:uid="{00000000-0005-0000-0000-000081000000}"/>
    <cellStyle name="Normal 6 2 2" xfId="129" xr:uid="{00000000-0005-0000-0000-000082000000}"/>
    <cellStyle name="Normal 6 2 3" xfId="130" xr:uid="{00000000-0005-0000-0000-000083000000}"/>
    <cellStyle name="Normal 6 3" xfId="131" xr:uid="{00000000-0005-0000-0000-000084000000}"/>
    <cellStyle name="Normal 6 4" xfId="132" xr:uid="{00000000-0005-0000-0000-000085000000}"/>
    <cellStyle name="Normal 7" xfId="133" xr:uid="{00000000-0005-0000-0000-000086000000}"/>
    <cellStyle name="Normal 7 2" xfId="134" xr:uid="{00000000-0005-0000-0000-000087000000}"/>
    <cellStyle name="Normal 7 2 2" xfId="135" xr:uid="{00000000-0005-0000-0000-000088000000}"/>
    <cellStyle name="Normal 7 3" xfId="136" xr:uid="{00000000-0005-0000-0000-000089000000}"/>
    <cellStyle name="Normal 7 4" xfId="137" xr:uid="{00000000-0005-0000-0000-00008A000000}"/>
    <cellStyle name="Normal 7 5" xfId="138" xr:uid="{00000000-0005-0000-0000-00008B000000}"/>
    <cellStyle name="Normal 8" xfId="139" xr:uid="{00000000-0005-0000-0000-00008C000000}"/>
    <cellStyle name="Normal 8 2" xfId="140" xr:uid="{00000000-0005-0000-0000-00008D000000}"/>
    <cellStyle name="Normal 9" xfId="141" xr:uid="{00000000-0005-0000-0000-00008E000000}"/>
    <cellStyle name="Normal 9 2" xfId="142" xr:uid="{00000000-0005-0000-0000-00008F000000}"/>
    <cellStyle name="Normal 9 3" xfId="143" xr:uid="{00000000-0005-0000-0000-000090000000}"/>
    <cellStyle name="Normal_COMPARACION 2002-2001" xfId="171" xr:uid="{00000000-0005-0000-0000-000091000000}"/>
    <cellStyle name="Normal_Hoja4" xfId="172" xr:uid="{00000000-0005-0000-0000-000092000000}"/>
    <cellStyle name="Normal_Hoja6" xfId="173" xr:uid="{00000000-0005-0000-0000-000093000000}"/>
    <cellStyle name="Notas 2" xfId="144" xr:uid="{00000000-0005-0000-0000-000094000000}"/>
    <cellStyle name="Notas 2 2" xfId="145" xr:uid="{00000000-0005-0000-0000-000095000000}"/>
    <cellStyle name="Notas 2_Sheet1" xfId="146" xr:uid="{00000000-0005-0000-0000-000096000000}"/>
    <cellStyle name="Percent 2" xfId="147" xr:uid="{00000000-0005-0000-0000-000097000000}"/>
    <cellStyle name="Percent 2 2" xfId="148" xr:uid="{00000000-0005-0000-0000-000098000000}"/>
    <cellStyle name="Percent 3" xfId="149" xr:uid="{00000000-0005-0000-0000-000099000000}"/>
    <cellStyle name="Percent 4" xfId="150" xr:uid="{00000000-0005-0000-0000-00009A000000}"/>
    <cellStyle name="Percent 5" xfId="151" xr:uid="{00000000-0005-0000-0000-00009B000000}"/>
    <cellStyle name="Percent 6" xfId="152" xr:uid="{00000000-0005-0000-0000-00009C000000}"/>
    <cellStyle name="Percent 7" xfId="153" xr:uid="{00000000-0005-0000-0000-00009D000000}"/>
    <cellStyle name="Percent 7 2" xfId="154" xr:uid="{00000000-0005-0000-0000-00009E000000}"/>
    <cellStyle name="Porcentual 2" xfId="155" xr:uid="{00000000-0005-0000-0000-00009F000000}"/>
    <cellStyle name="Porcentual 2 2" xfId="156" xr:uid="{00000000-0005-0000-0000-0000A0000000}"/>
    <cellStyle name="Porcentual 2 3" xfId="157" xr:uid="{00000000-0005-0000-0000-0000A1000000}"/>
    <cellStyle name="Porcentual 3" xfId="158" xr:uid="{00000000-0005-0000-0000-0000A2000000}"/>
    <cellStyle name="Porcentual 3 2" xfId="159" xr:uid="{00000000-0005-0000-0000-0000A3000000}"/>
    <cellStyle name="Porcentual 4" xfId="160" xr:uid="{00000000-0005-0000-0000-0000A4000000}"/>
    <cellStyle name="Red Text" xfId="161" xr:uid="{00000000-0005-0000-0000-0000A5000000}"/>
    <cellStyle name="Salida 2" xfId="162" xr:uid="{00000000-0005-0000-0000-0000A6000000}"/>
    <cellStyle name="Texto de advertencia 2" xfId="163" xr:uid="{00000000-0005-0000-0000-0000A7000000}"/>
    <cellStyle name="Texto explicativo 2" xfId="164" xr:uid="{00000000-0005-0000-0000-0000A8000000}"/>
    <cellStyle name="Título 1 2" xfId="165" xr:uid="{00000000-0005-0000-0000-0000A9000000}"/>
    <cellStyle name="Título 2 2" xfId="166" xr:uid="{00000000-0005-0000-0000-0000AA000000}"/>
    <cellStyle name="Título 3 2" xfId="167" xr:uid="{00000000-0005-0000-0000-0000AB000000}"/>
    <cellStyle name="Título 4" xfId="168" xr:uid="{00000000-0005-0000-0000-0000AC000000}"/>
    <cellStyle name="TopGrey" xfId="169" xr:uid="{00000000-0005-0000-0000-0000AD000000}"/>
    <cellStyle name="Total 2" xfId="170" xr:uid="{00000000-0005-0000-0000-0000A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28575</xdr:rowOff>
    </xdr:from>
    <xdr:to>
      <xdr:col>11</xdr:col>
      <xdr:colOff>592870</xdr:colOff>
      <xdr:row>5</xdr:row>
      <xdr:rowOff>153504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0" y="28575"/>
          <a:ext cx="945295" cy="9917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238125</xdr:colOff>
      <xdr:row>0</xdr:row>
      <xdr:rowOff>0</xdr:rowOff>
    </xdr:from>
    <xdr:to>
      <xdr:col>11</xdr:col>
      <xdr:colOff>611920</xdr:colOff>
      <xdr:row>4</xdr:row>
      <xdr:rowOff>124929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0"/>
          <a:ext cx="945295" cy="991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0</xdr:row>
      <xdr:rowOff>0</xdr:rowOff>
    </xdr:from>
    <xdr:to>
      <xdr:col>11</xdr:col>
      <xdr:colOff>288070</xdr:colOff>
      <xdr:row>4</xdr:row>
      <xdr:rowOff>267804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0" y="0"/>
          <a:ext cx="945295" cy="9917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G927"/>
  <sheetViews>
    <sheetView showGridLines="0" tabSelected="1" topLeftCell="A86" zoomScaleNormal="100" workbookViewId="0">
      <selection activeCell="B102" sqref="B102"/>
    </sheetView>
  </sheetViews>
  <sheetFormatPr baseColWidth="10" defaultRowHeight="14.25"/>
  <cols>
    <col min="1" max="1" width="2.140625" customWidth="1"/>
    <col min="2" max="2" width="75" style="6" customWidth="1"/>
    <col min="3" max="17" width="10.7109375" style="6" customWidth="1"/>
    <col min="18" max="20" width="10" style="6" customWidth="1"/>
    <col min="21" max="23" width="11.42578125" style="1"/>
    <col min="24" max="24" width="14.85546875" customWidth="1"/>
    <col min="26" max="26" width="17.28515625" bestFit="1" customWidth="1"/>
    <col min="244" max="244" width="0.85546875" customWidth="1"/>
    <col min="245" max="245" width="73.28515625" customWidth="1"/>
    <col min="246" max="253" width="8.5703125" customWidth="1"/>
    <col min="254" max="256" width="10" customWidth="1"/>
    <col min="257" max="257" width="10.85546875" customWidth="1"/>
    <col min="258" max="258" width="10.7109375" customWidth="1"/>
    <col min="259" max="266" width="8.28515625" customWidth="1"/>
    <col min="267" max="267" width="10.140625" customWidth="1"/>
    <col min="268" max="268" width="8.7109375" customWidth="1"/>
    <col min="269" max="269" width="10.140625" customWidth="1"/>
    <col min="270" max="270" width="10.5703125" customWidth="1"/>
    <col min="271" max="271" width="10" customWidth="1"/>
    <col min="272" max="272" width="9.5703125" customWidth="1"/>
    <col min="273" max="273" width="9" customWidth="1"/>
    <col min="500" max="500" width="0.85546875" customWidth="1"/>
    <col min="501" max="501" width="73.28515625" customWidth="1"/>
    <col min="502" max="509" width="8.5703125" customWidth="1"/>
    <col min="510" max="512" width="10" customWidth="1"/>
    <col min="513" max="513" width="10.85546875" customWidth="1"/>
    <col min="514" max="514" width="10.7109375" customWidth="1"/>
    <col min="515" max="522" width="8.28515625" customWidth="1"/>
    <col min="523" max="523" width="10.140625" customWidth="1"/>
    <col min="524" max="524" width="8.7109375" customWidth="1"/>
    <col min="525" max="525" width="10.140625" customWidth="1"/>
    <col min="526" max="526" width="10.5703125" customWidth="1"/>
    <col min="527" max="527" width="10" customWidth="1"/>
    <col min="528" max="528" width="9.5703125" customWidth="1"/>
    <col min="529" max="529" width="9" customWidth="1"/>
    <col min="756" max="756" width="0.85546875" customWidth="1"/>
    <col min="757" max="757" width="73.28515625" customWidth="1"/>
    <col min="758" max="765" width="8.5703125" customWidth="1"/>
    <col min="766" max="768" width="10" customWidth="1"/>
    <col min="769" max="769" width="10.85546875" customWidth="1"/>
    <col min="770" max="770" width="10.7109375" customWidth="1"/>
    <col min="771" max="778" width="8.28515625" customWidth="1"/>
    <col min="779" max="779" width="10.140625" customWidth="1"/>
    <col min="780" max="780" width="8.7109375" customWidth="1"/>
    <col min="781" max="781" width="10.140625" customWidth="1"/>
    <col min="782" max="782" width="10.5703125" customWidth="1"/>
    <col min="783" max="783" width="10" customWidth="1"/>
    <col min="784" max="784" width="9.5703125" customWidth="1"/>
    <col min="785" max="785" width="9" customWidth="1"/>
    <col min="1012" max="1012" width="0.85546875" customWidth="1"/>
    <col min="1013" max="1013" width="73.28515625" customWidth="1"/>
    <col min="1014" max="1021" width="8.5703125" customWidth="1"/>
    <col min="1022" max="1024" width="10" customWidth="1"/>
    <col min="1025" max="1025" width="10.85546875" customWidth="1"/>
    <col min="1026" max="1026" width="10.7109375" customWidth="1"/>
    <col min="1027" max="1034" width="8.28515625" customWidth="1"/>
    <col min="1035" max="1035" width="10.140625" customWidth="1"/>
    <col min="1036" max="1036" width="8.7109375" customWidth="1"/>
    <col min="1037" max="1037" width="10.140625" customWidth="1"/>
    <col min="1038" max="1038" width="10.5703125" customWidth="1"/>
    <col min="1039" max="1039" width="10" customWidth="1"/>
    <col min="1040" max="1040" width="9.5703125" customWidth="1"/>
    <col min="1041" max="1041" width="9" customWidth="1"/>
    <col min="1268" max="1268" width="0.85546875" customWidth="1"/>
    <col min="1269" max="1269" width="73.28515625" customWidth="1"/>
    <col min="1270" max="1277" width="8.5703125" customWidth="1"/>
    <col min="1278" max="1280" width="10" customWidth="1"/>
    <col min="1281" max="1281" width="10.85546875" customWidth="1"/>
    <col min="1282" max="1282" width="10.7109375" customWidth="1"/>
    <col min="1283" max="1290" width="8.28515625" customWidth="1"/>
    <col min="1291" max="1291" width="10.140625" customWidth="1"/>
    <col min="1292" max="1292" width="8.7109375" customWidth="1"/>
    <col min="1293" max="1293" width="10.140625" customWidth="1"/>
    <col min="1294" max="1294" width="10.5703125" customWidth="1"/>
    <col min="1295" max="1295" width="10" customWidth="1"/>
    <col min="1296" max="1296" width="9.5703125" customWidth="1"/>
    <col min="1297" max="1297" width="9" customWidth="1"/>
    <col min="1524" max="1524" width="0.85546875" customWidth="1"/>
    <col min="1525" max="1525" width="73.28515625" customWidth="1"/>
    <col min="1526" max="1533" width="8.5703125" customWidth="1"/>
    <col min="1534" max="1536" width="10" customWidth="1"/>
    <col min="1537" max="1537" width="10.85546875" customWidth="1"/>
    <col min="1538" max="1538" width="10.7109375" customWidth="1"/>
    <col min="1539" max="1546" width="8.28515625" customWidth="1"/>
    <col min="1547" max="1547" width="10.140625" customWidth="1"/>
    <col min="1548" max="1548" width="8.7109375" customWidth="1"/>
    <col min="1549" max="1549" width="10.140625" customWidth="1"/>
    <col min="1550" max="1550" width="10.5703125" customWidth="1"/>
    <col min="1551" max="1551" width="10" customWidth="1"/>
    <col min="1552" max="1552" width="9.5703125" customWidth="1"/>
    <col min="1553" max="1553" width="9" customWidth="1"/>
    <col min="1780" max="1780" width="0.85546875" customWidth="1"/>
    <col min="1781" max="1781" width="73.28515625" customWidth="1"/>
    <col min="1782" max="1789" width="8.5703125" customWidth="1"/>
    <col min="1790" max="1792" width="10" customWidth="1"/>
    <col min="1793" max="1793" width="10.85546875" customWidth="1"/>
    <col min="1794" max="1794" width="10.7109375" customWidth="1"/>
    <col min="1795" max="1802" width="8.28515625" customWidth="1"/>
    <col min="1803" max="1803" width="10.140625" customWidth="1"/>
    <col min="1804" max="1804" width="8.7109375" customWidth="1"/>
    <col min="1805" max="1805" width="10.140625" customWidth="1"/>
    <col min="1806" max="1806" width="10.5703125" customWidth="1"/>
    <col min="1807" max="1807" width="10" customWidth="1"/>
    <col min="1808" max="1808" width="9.5703125" customWidth="1"/>
    <col min="1809" max="1809" width="9" customWidth="1"/>
    <col min="2036" max="2036" width="0.85546875" customWidth="1"/>
    <col min="2037" max="2037" width="73.28515625" customWidth="1"/>
    <col min="2038" max="2045" width="8.5703125" customWidth="1"/>
    <col min="2046" max="2048" width="10" customWidth="1"/>
    <col min="2049" max="2049" width="10.85546875" customWidth="1"/>
    <col min="2050" max="2050" width="10.7109375" customWidth="1"/>
    <col min="2051" max="2058" width="8.28515625" customWidth="1"/>
    <col min="2059" max="2059" width="10.140625" customWidth="1"/>
    <col min="2060" max="2060" width="8.7109375" customWidth="1"/>
    <col min="2061" max="2061" width="10.140625" customWidth="1"/>
    <col min="2062" max="2062" width="10.5703125" customWidth="1"/>
    <col min="2063" max="2063" width="10" customWidth="1"/>
    <col min="2064" max="2064" width="9.5703125" customWidth="1"/>
    <col min="2065" max="2065" width="9" customWidth="1"/>
    <col min="2292" max="2292" width="0.85546875" customWidth="1"/>
    <col min="2293" max="2293" width="73.28515625" customWidth="1"/>
    <col min="2294" max="2301" width="8.5703125" customWidth="1"/>
    <col min="2302" max="2304" width="10" customWidth="1"/>
    <col min="2305" max="2305" width="10.85546875" customWidth="1"/>
    <col min="2306" max="2306" width="10.7109375" customWidth="1"/>
    <col min="2307" max="2314" width="8.28515625" customWidth="1"/>
    <col min="2315" max="2315" width="10.140625" customWidth="1"/>
    <col min="2316" max="2316" width="8.7109375" customWidth="1"/>
    <col min="2317" max="2317" width="10.140625" customWidth="1"/>
    <col min="2318" max="2318" width="10.5703125" customWidth="1"/>
    <col min="2319" max="2319" width="10" customWidth="1"/>
    <col min="2320" max="2320" width="9.5703125" customWidth="1"/>
    <col min="2321" max="2321" width="9" customWidth="1"/>
    <col min="2548" max="2548" width="0.85546875" customWidth="1"/>
    <col min="2549" max="2549" width="73.28515625" customWidth="1"/>
    <col min="2550" max="2557" width="8.5703125" customWidth="1"/>
    <col min="2558" max="2560" width="10" customWidth="1"/>
    <col min="2561" max="2561" width="10.85546875" customWidth="1"/>
    <col min="2562" max="2562" width="10.7109375" customWidth="1"/>
    <col min="2563" max="2570" width="8.28515625" customWidth="1"/>
    <col min="2571" max="2571" width="10.140625" customWidth="1"/>
    <col min="2572" max="2572" width="8.7109375" customWidth="1"/>
    <col min="2573" max="2573" width="10.140625" customWidth="1"/>
    <col min="2574" max="2574" width="10.5703125" customWidth="1"/>
    <col min="2575" max="2575" width="10" customWidth="1"/>
    <col min="2576" max="2576" width="9.5703125" customWidth="1"/>
    <col min="2577" max="2577" width="9" customWidth="1"/>
    <col min="2804" max="2804" width="0.85546875" customWidth="1"/>
    <col min="2805" max="2805" width="73.28515625" customWidth="1"/>
    <col min="2806" max="2813" width="8.5703125" customWidth="1"/>
    <col min="2814" max="2816" width="10" customWidth="1"/>
    <col min="2817" max="2817" width="10.85546875" customWidth="1"/>
    <col min="2818" max="2818" width="10.7109375" customWidth="1"/>
    <col min="2819" max="2826" width="8.28515625" customWidth="1"/>
    <col min="2827" max="2827" width="10.140625" customWidth="1"/>
    <col min="2828" max="2828" width="8.7109375" customWidth="1"/>
    <col min="2829" max="2829" width="10.140625" customWidth="1"/>
    <col min="2830" max="2830" width="10.5703125" customWidth="1"/>
    <col min="2831" max="2831" width="10" customWidth="1"/>
    <col min="2832" max="2832" width="9.5703125" customWidth="1"/>
    <col min="2833" max="2833" width="9" customWidth="1"/>
    <col min="3060" max="3060" width="0.85546875" customWidth="1"/>
    <col min="3061" max="3061" width="73.28515625" customWidth="1"/>
    <col min="3062" max="3069" width="8.5703125" customWidth="1"/>
    <col min="3070" max="3072" width="10" customWidth="1"/>
    <col min="3073" max="3073" width="10.85546875" customWidth="1"/>
    <col min="3074" max="3074" width="10.7109375" customWidth="1"/>
    <col min="3075" max="3082" width="8.28515625" customWidth="1"/>
    <col min="3083" max="3083" width="10.140625" customWidth="1"/>
    <col min="3084" max="3084" width="8.7109375" customWidth="1"/>
    <col min="3085" max="3085" width="10.140625" customWidth="1"/>
    <col min="3086" max="3086" width="10.5703125" customWidth="1"/>
    <col min="3087" max="3087" width="10" customWidth="1"/>
    <col min="3088" max="3088" width="9.5703125" customWidth="1"/>
    <col min="3089" max="3089" width="9" customWidth="1"/>
    <col min="3316" max="3316" width="0.85546875" customWidth="1"/>
    <col min="3317" max="3317" width="73.28515625" customWidth="1"/>
    <col min="3318" max="3325" width="8.5703125" customWidth="1"/>
    <col min="3326" max="3328" width="10" customWidth="1"/>
    <col min="3329" max="3329" width="10.85546875" customWidth="1"/>
    <col min="3330" max="3330" width="10.7109375" customWidth="1"/>
    <col min="3331" max="3338" width="8.28515625" customWidth="1"/>
    <col min="3339" max="3339" width="10.140625" customWidth="1"/>
    <col min="3340" max="3340" width="8.7109375" customWidth="1"/>
    <col min="3341" max="3341" width="10.140625" customWidth="1"/>
    <col min="3342" max="3342" width="10.5703125" customWidth="1"/>
    <col min="3343" max="3343" width="10" customWidth="1"/>
    <col min="3344" max="3344" width="9.5703125" customWidth="1"/>
    <col min="3345" max="3345" width="9" customWidth="1"/>
    <col min="3572" max="3572" width="0.85546875" customWidth="1"/>
    <col min="3573" max="3573" width="73.28515625" customWidth="1"/>
    <col min="3574" max="3581" width="8.5703125" customWidth="1"/>
    <col min="3582" max="3584" width="10" customWidth="1"/>
    <col min="3585" max="3585" width="10.85546875" customWidth="1"/>
    <col min="3586" max="3586" width="10.7109375" customWidth="1"/>
    <col min="3587" max="3594" width="8.28515625" customWidth="1"/>
    <col min="3595" max="3595" width="10.140625" customWidth="1"/>
    <col min="3596" max="3596" width="8.7109375" customWidth="1"/>
    <col min="3597" max="3597" width="10.140625" customWidth="1"/>
    <col min="3598" max="3598" width="10.5703125" customWidth="1"/>
    <col min="3599" max="3599" width="10" customWidth="1"/>
    <col min="3600" max="3600" width="9.5703125" customWidth="1"/>
    <col min="3601" max="3601" width="9" customWidth="1"/>
    <col min="3828" max="3828" width="0.85546875" customWidth="1"/>
    <col min="3829" max="3829" width="73.28515625" customWidth="1"/>
    <col min="3830" max="3837" width="8.5703125" customWidth="1"/>
    <col min="3838" max="3840" width="10" customWidth="1"/>
    <col min="3841" max="3841" width="10.85546875" customWidth="1"/>
    <col min="3842" max="3842" width="10.7109375" customWidth="1"/>
    <col min="3843" max="3850" width="8.28515625" customWidth="1"/>
    <col min="3851" max="3851" width="10.140625" customWidth="1"/>
    <col min="3852" max="3852" width="8.7109375" customWidth="1"/>
    <col min="3853" max="3853" width="10.140625" customWidth="1"/>
    <col min="3854" max="3854" width="10.5703125" customWidth="1"/>
    <col min="3855" max="3855" width="10" customWidth="1"/>
    <col min="3856" max="3856" width="9.5703125" customWidth="1"/>
    <col min="3857" max="3857" width="9" customWidth="1"/>
    <col min="4084" max="4084" width="0.85546875" customWidth="1"/>
    <col min="4085" max="4085" width="73.28515625" customWidth="1"/>
    <col min="4086" max="4093" width="8.5703125" customWidth="1"/>
    <col min="4094" max="4096" width="10" customWidth="1"/>
    <col min="4097" max="4097" width="10.85546875" customWidth="1"/>
    <col min="4098" max="4098" width="10.7109375" customWidth="1"/>
    <col min="4099" max="4106" width="8.28515625" customWidth="1"/>
    <col min="4107" max="4107" width="10.140625" customWidth="1"/>
    <col min="4108" max="4108" width="8.7109375" customWidth="1"/>
    <col min="4109" max="4109" width="10.140625" customWidth="1"/>
    <col min="4110" max="4110" width="10.5703125" customWidth="1"/>
    <col min="4111" max="4111" width="10" customWidth="1"/>
    <col min="4112" max="4112" width="9.5703125" customWidth="1"/>
    <col min="4113" max="4113" width="9" customWidth="1"/>
    <col min="4340" max="4340" width="0.85546875" customWidth="1"/>
    <col min="4341" max="4341" width="73.28515625" customWidth="1"/>
    <col min="4342" max="4349" width="8.5703125" customWidth="1"/>
    <col min="4350" max="4352" width="10" customWidth="1"/>
    <col min="4353" max="4353" width="10.85546875" customWidth="1"/>
    <col min="4354" max="4354" width="10.7109375" customWidth="1"/>
    <col min="4355" max="4362" width="8.28515625" customWidth="1"/>
    <col min="4363" max="4363" width="10.140625" customWidth="1"/>
    <col min="4364" max="4364" width="8.7109375" customWidth="1"/>
    <col min="4365" max="4365" width="10.140625" customWidth="1"/>
    <col min="4366" max="4366" width="10.5703125" customWidth="1"/>
    <col min="4367" max="4367" width="10" customWidth="1"/>
    <col min="4368" max="4368" width="9.5703125" customWidth="1"/>
    <col min="4369" max="4369" width="9" customWidth="1"/>
    <col min="4596" max="4596" width="0.85546875" customWidth="1"/>
    <col min="4597" max="4597" width="73.28515625" customWidth="1"/>
    <col min="4598" max="4605" width="8.5703125" customWidth="1"/>
    <col min="4606" max="4608" width="10" customWidth="1"/>
    <col min="4609" max="4609" width="10.85546875" customWidth="1"/>
    <col min="4610" max="4610" width="10.7109375" customWidth="1"/>
    <col min="4611" max="4618" width="8.28515625" customWidth="1"/>
    <col min="4619" max="4619" width="10.140625" customWidth="1"/>
    <col min="4620" max="4620" width="8.7109375" customWidth="1"/>
    <col min="4621" max="4621" width="10.140625" customWidth="1"/>
    <col min="4622" max="4622" width="10.5703125" customWidth="1"/>
    <col min="4623" max="4623" width="10" customWidth="1"/>
    <col min="4624" max="4624" width="9.5703125" customWidth="1"/>
    <col min="4625" max="4625" width="9" customWidth="1"/>
    <col min="4852" max="4852" width="0.85546875" customWidth="1"/>
    <col min="4853" max="4853" width="73.28515625" customWidth="1"/>
    <col min="4854" max="4861" width="8.5703125" customWidth="1"/>
    <col min="4862" max="4864" width="10" customWidth="1"/>
    <col min="4865" max="4865" width="10.85546875" customWidth="1"/>
    <col min="4866" max="4866" width="10.7109375" customWidth="1"/>
    <col min="4867" max="4874" width="8.28515625" customWidth="1"/>
    <col min="4875" max="4875" width="10.140625" customWidth="1"/>
    <col min="4876" max="4876" width="8.7109375" customWidth="1"/>
    <col min="4877" max="4877" width="10.140625" customWidth="1"/>
    <col min="4878" max="4878" width="10.5703125" customWidth="1"/>
    <col min="4879" max="4879" width="10" customWidth="1"/>
    <col min="4880" max="4880" width="9.5703125" customWidth="1"/>
    <col min="4881" max="4881" width="9" customWidth="1"/>
    <col min="5108" max="5108" width="0.85546875" customWidth="1"/>
    <col min="5109" max="5109" width="73.28515625" customWidth="1"/>
    <col min="5110" max="5117" width="8.5703125" customWidth="1"/>
    <col min="5118" max="5120" width="10" customWidth="1"/>
    <col min="5121" max="5121" width="10.85546875" customWidth="1"/>
    <col min="5122" max="5122" width="10.7109375" customWidth="1"/>
    <col min="5123" max="5130" width="8.28515625" customWidth="1"/>
    <col min="5131" max="5131" width="10.140625" customWidth="1"/>
    <col min="5132" max="5132" width="8.7109375" customWidth="1"/>
    <col min="5133" max="5133" width="10.140625" customWidth="1"/>
    <col min="5134" max="5134" width="10.5703125" customWidth="1"/>
    <col min="5135" max="5135" width="10" customWidth="1"/>
    <col min="5136" max="5136" width="9.5703125" customWidth="1"/>
    <col min="5137" max="5137" width="9" customWidth="1"/>
    <col min="5364" max="5364" width="0.85546875" customWidth="1"/>
    <col min="5365" max="5365" width="73.28515625" customWidth="1"/>
    <col min="5366" max="5373" width="8.5703125" customWidth="1"/>
    <col min="5374" max="5376" width="10" customWidth="1"/>
    <col min="5377" max="5377" width="10.85546875" customWidth="1"/>
    <col min="5378" max="5378" width="10.7109375" customWidth="1"/>
    <col min="5379" max="5386" width="8.28515625" customWidth="1"/>
    <col min="5387" max="5387" width="10.140625" customWidth="1"/>
    <col min="5388" max="5388" width="8.7109375" customWidth="1"/>
    <col min="5389" max="5389" width="10.140625" customWidth="1"/>
    <col min="5390" max="5390" width="10.5703125" customWidth="1"/>
    <col min="5391" max="5391" width="10" customWidth="1"/>
    <col min="5392" max="5392" width="9.5703125" customWidth="1"/>
    <col min="5393" max="5393" width="9" customWidth="1"/>
    <col min="5620" max="5620" width="0.85546875" customWidth="1"/>
    <col min="5621" max="5621" width="73.28515625" customWidth="1"/>
    <col min="5622" max="5629" width="8.5703125" customWidth="1"/>
    <col min="5630" max="5632" width="10" customWidth="1"/>
    <col min="5633" max="5633" width="10.85546875" customWidth="1"/>
    <col min="5634" max="5634" width="10.7109375" customWidth="1"/>
    <col min="5635" max="5642" width="8.28515625" customWidth="1"/>
    <col min="5643" max="5643" width="10.140625" customWidth="1"/>
    <col min="5644" max="5644" width="8.7109375" customWidth="1"/>
    <col min="5645" max="5645" width="10.140625" customWidth="1"/>
    <col min="5646" max="5646" width="10.5703125" customWidth="1"/>
    <col min="5647" max="5647" width="10" customWidth="1"/>
    <col min="5648" max="5648" width="9.5703125" customWidth="1"/>
    <col min="5649" max="5649" width="9" customWidth="1"/>
    <col min="5876" max="5876" width="0.85546875" customWidth="1"/>
    <col min="5877" max="5877" width="73.28515625" customWidth="1"/>
    <col min="5878" max="5885" width="8.5703125" customWidth="1"/>
    <col min="5886" max="5888" width="10" customWidth="1"/>
    <col min="5889" max="5889" width="10.85546875" customWidth="1"/>
    <col min="5890" max="5890" width="10.7109375" customWidth="1"/>
    <col min="5891" max="5898" width="8.28515625" customWidth="1"/>
    <col min="5899" max="5899" width="10.140625" customWidth="1"/>
    <col min="5900" max="5900" width="8.7109375" customWidth="1"/>
    <col min="5901" max="5901" width="10.140625" customWidth="1"/>
    <col min="5902" max="5902" width="10.5703125" customWidth="1"/>
    <col min="5903" max="5903" width="10" customWidth="1"/>
    <col min="5904" max="5904" width="9.5703125" customWidth="1"/>
    <col min="5905" max="5905" width="9" customWidth="1"/>
    <col min="6132" max="6132" width="0.85546875" customWidth="1"/>
    <col min="6133" max="6133" width="73.28515625" customWidth="1"/>
    <col min="6134" max="6141" width="8.5703125" customWidth="1"/>
    <col min="6142" max="6144" width="10" customWidth="1"/>
    <col min="6145" max="6145" width="10.85546875" customWidth="1"/>
    <col min="6146" max="6146" width="10.7109375" customWidth="1"/>
    <col min="6147" max="6154" width="8.28515625" customWidth="1"/>
    <col min="6155" max="6155" width="10.140625" customWidth="1"/>
    <col min="6156" max="6156" width="8.7109375" customWidth="1"/>
    <col min="6157" max="6157" width="10.140625" customWidth="1"/>
    <col min="6158" max="6158" width="10.5703125" customWidth="1"/>
    <col min="6159" max="6159" width="10" customWidth="1"/>
    <col min="6160" max="6160" width="9.5703125" customWidth="1"/>
    <col min="6161" max="6161" width="9" customWidth="1"/>
    <col min="6388" max="6388" width="0.85546875" customWidth="1"/>
    <col min="6389" max="6389" width="73.28515625" customWidth="1"/>
    <col min="6390" max="6397" width="8.5703125" customWidth="1"/>
    <col min="6398" max="6400" width="10" customWidth="1"/>
    <col min="6401" max="6401" width="10.85546875" customWidth="1"/>
    <col min="6402" max="6402" width="10.7109375" customWidth="1"/>
    <col min="6403" max="6410" width="8.28515625" customWidth="1"/>
    <col min="6411" max="6411" width="10.140625" customWidth="1"/>
    <col min="6412" max="6412" width="8.7109375" customWidth="1"/>
    <col min="6413" max="6413" width="10.140625" customWidth="1"/>
    <col min="6414" max="6414" width="10.5703125" customWidth="1"/>
    <col min="6415" max="6415" width="10" customWidth="1"/>
    <col min="6416" max="6416" width="9.5703125" customWidth="1"/>
    <col min="6417" max="6417" width="9" customWidth="1"/>
    <col min="6644" max="6644" width="0.85546875" customWidth="1"/>
    <col min="6645" max="6645" width="73.28515625" customWidth="1"/>
    <col min="6646" max="6653" width="8.5703125" customWidth="1"/>
    <col min="6654" max="6656" width="10" customWidth="1"/>
    <col min="6657" max="6657" width="10.85546875" customWidth="1"/>
    <col min="6658" max="6658" width="10.7109375" customWidth="1"/>
    <col min="6659" max="6666" width="8.28515625" customWidth="1"/>
    <col min="6667" max="6667" width="10.140625" customWidth="1"/>
    <col min="6668" max="6668" width="8.7109375" customWidth="1"/>
    <col min="6669" max="6669" width="10.140625" customWidth="1"/>
    <col min="6670" max="6670" width="10.5703125" customWidth="1"/>
    <col min="6671" max="6671" width="10" customWidth="1"/>
    <col min="6672" max="6672" width="9.5703125" customWidth="1"/>
    <col min="6673" max="6673" width="9" customWidth="1"/>
    <col min="6900" max="6900" width="0.85546875" customWidth="1"/>
    <col min="6901" max="6901" width="73.28515625" customWidth="1"/>
    <col min="6902" max="6909" width="8.5703125" customWidth="1"/>
    <col min="6910" max="6912" width="10" customWidth="1"/>
    <col min="6913" max="6913" width="10.85546875" customWidth="1"/>
    <col min="6914" max="6914" width="10.7109375" customWidth="1"/>
    <col min="6915" max="6922" width="8.28515625" customWidth="1"/>
    <col min="6923" max="6923" width="10.140625" customWidth="1"/>
    <col min="6924" max="6924" width="8.7109375" customWidth="1"/>
    <col min="6925" max="6925" width="10.140625" customWidth="1"/>
    <col min="6926" max="6926" width="10.5703125" customWidth="1"/>
    <col min="6927" max="6927" width="10" customWidth="1"/>
    <col min="6928" max="6928" width="9.5703125" customWidth="1"/>
    <col min="6929" max="6929" width="9" customWidth="1"/>
    <col min="7156" max="7156" width="0.85546875" customWidth="1"/>
    <col min="7157" max="7157" width="73.28515625" customWidth="1"/>
    <col min="7158" max="7165" width="8.5703125" customWidth="1"/>
    <col min="7166" max="7168" width="10" customWidth="1"/>
    <col min="7169" max="7169" width="10.85546875" customWidth="1"/>
    <col min="7170" max="7170" width="10.7109375" customWidth="1"/>
    <col min="7171" max="7178" width="8.28515625" customWidth="1"/>
    <col min="7179" max="7179" width="10.140625" customWidth="1"/>
    <col min="7180" max="7180" width="8.7109375" customWidth="1"/>
    <col min="7181" max="7181" width="10.140625" customWidth="1"/>
    <col min="7182" max="7182" width="10.5703125" customWidth="1"/>
    <col min="7183" max="7183" width="10" customWidth="1"/>
    <col min="7184" max="7184" width="9.5703125" customWidth="1"/>
    <col min="7185" max="7185" width="9" customWidth="1"/>
    <col min="7412" max="7412" width="0.85546875" customWidth="1"/>
    <col min="7413" max="7413" width="73.28515625" customWidth="1"/>
    <col min="7414" max="7421" width="8.5703125" customWidth="1"/>
    <col min="7422" max="7424" width="10" customWidth="1"/>
    <col min="7425" max="7425" width="10.85546875" customWidth="1"/>
    <col min="7426" max="7426" width="10.7109375" customWidth="1"/>
    <col min="7427" max="7434" width="8.28515625" customWidth="1"/>
    <col min="7435" max="7435" width="10.140625" customWidth="1"/>
    <col min="7436" max="7436" width="8.7109375" customWidth="1"/>
    <col min="7437" max="7437" width="10.140625" customWidth="1"/>
    <col min="7438" max="7438" width="10.5703125" customWidth="1"/>
    <col min="7439" max="7439" width="10" customWidth="1"/>
    <col min="7440" max="7440" width="9.5703125" customWidth="1"/>
    <col min="7441" max="7441" width="9" customWidth="1"/>
    <col min="7668" max="7668" width="0.85546875" customWidth="1"/>
    <col min="7669" max="7669" width="73.28515625" customWidth="1"/>
    <col min="7670" max="7677" width="8.5703125" customWidth="1"/>
    <col min="7678" max="7680" width="10" customWidth="1"/>
    <col min="7681" max="7681" width="10.85546875" customWidth="1"/>
    <col min="7682" max="7682" width="10.7109375" customWidth="1"/>
    <col min="7683" max="7690" width="8.28515625" customWidth="1"/>
    <col min="7691" max="7691" width="10.140625" customWidth="1"/>
    <col min="7692" max="7692" width="8.7109375" customWidth="1"/>
    <col min="7693" max="7693" width="10.140625" customWidth="1"/>
    <col min="7694" max="7694" width="10.5703125" customWidth="1"/>
    <col min="7695" max="7695" width="10" customWidth="1"/>
    <col min="7696" max="7696" width="9.5703125" customWidth="1"/>
    <col min="7697" max="7697" width="9" customWidth="1"/>
    <col min="7924" max="7924" width="0.85546875" customWidth="1"/>
    <col min="7925" max="7925" width="73.28515625" customWidth="1"/>
    <col min="7926" max="7933" width="8.5703125" customWidth="1"/>
    <col min="7934" max="7936" width="10" customWidth="1"/>
    <col min="7937" max="7937" width="10.85546875" customWidth="1"/>
    <col min="7938" max="7938" width="10.7109375" customWidth="1"/>
    <col min="7939" max="7946" width="8.28515625" customWidth="1"/>
    <col min="7947" max="7947" width="10.140625" customWidth="1"/>
    <col min="7948" max="7948" width="8.7109375" customWidth="1"/>
    <col min="7949" max="7949" width="10.140625" customWidth="1"/>
    <col min="7950" max="7950" width="10.5703125" customWidth="1"/>
    <col min="7951" max="7951" width="10" customWidth="1"/>
    <col min="7952" max="7952" width="9.5703125" customWidth="1"/>
    <col min="7953" max="7953" width="9" customWidth="1"/>
    <col min="8180" max="8180" width="0.85546875" customWidth="1"/>
    <col min="8181" max="8181" width="73.28515625" customWidth="1"/>
    <col min="8182" max="8189" width="8.5703125" customWidth="1"/>
    <col min="8190" max="8192" width="10" customWidth="1"/>
    <col min="8193" max="8193" width="10.85546875" customWidth="1"/>
    <col min="8194" max="8194" width="10.7109375" customWidth="1"/>
    <col min="8195" max="8202" width="8.28515625" customWidth="1"/>
    <col min="8203" max="8203" width="10.140625" customWidth="1"/>
    <col min="8204" max="8204" width="8.7109375" customWidth="1"/>
    <col min="8205" max="8205" width="10.140625" customWidth="1"/>
    <col min="8206" max="8206" width="10.5703125" customWidth="1"/>
    <col min="8207" max="8207" width="10" customWidth="1"/>
    <col min="8208" max="8208" width="9.5703125" customWidth="1"/>
    <col min="8209" max="8209" width="9" customWidth="1"/>
    <col min="8436" max="8436" width="0.85546875" customWidth="1"/>
    <col min="8437" max="8437" width="73.28515625" customWidth="1"/>
    <col min="8438" max="8445" width="8.5703125" customWidth="1"/>
    <col min="8446" max="8448" width="10" customWidth="1"/>
    <col min="8449" max="8449" width="10.85546875" customWidth="1"/>
    <col min="8450" max="8450" width="10.7109375" customWidth="1"/>
    <col min="8451" max="8458" width="8.28515625" customWidth="1"/>
    <col min="8459" max="8459" width="10.140625" customWidth="1"/>
    <col min="8460" max="8460" width="8.7109375" customWidth="1"/>
    <col min="8461" max="8461" width="10.140625" customWidth="1"/>
    <col min="8462" max="8462" width="10.5703125" customWidth="1"/>
    <col min="8463" max="8463" width="10" customWidth="1"/>
    <col min="8464" max="8464" width="9.5703125" customWidth="1"/>
    <col min="8465" max="8465" width="9" customWidth="1"/>
    <col min="8692" max="8692" width="0.85546875" customWidth="1"/>
    <col min="8693" max="8693" width="73.28515625" customWidth="1"/>
    <col min="8694" max="8701" width="8.5703125" customWidth="1"/>
    <col min="8702" max="8704" width="10" customWidth="1"/>
    <col min="8705" max="8705" width="10.85546875" customWidth="1"/>
    <col min="8706" max="8706" width="10.7109375" customWidth="1"/>
    <col min="8707" max="8714" width="8.28515625" customWidth="1"/>
    <col min="8715" max="8715" width="10.140625" customWidth="1"/>
    <col min="8716" max="8716" width="8.7109375" customWidth="1"/>
    <col min="8717" max="8717" width="10.140625" customWidth="1"/>
    <col min="8718" max="8718" width="10.5703125" customWidth="1"/>
    <col min="8719" max="8719" width="10" customWidth="1"/>
    <col min="8720" max="8720" width="9.5703125" customWidth="1"/>
    <col min="8721" max="8721" width="9" customWidth="1"/>
    <col min="8948" max="8948" width="0.85546875" customWidth="1"/>
    <col min="8949" max="8949" width="73.28515625" customWidth="1"/>
    <col min="8950" max="8957" width="8.5703125" customWidth="1"/>
    <col min="8958" max="8960" width="10" customWidth="1"/>
    <col min="8961" max="8961" width="10.85546875" customWidth="1"/>
    <col min="8962" max="8962" width="10.7109375" customWidth="1"/>
    <col min="8963" max="8970" width="8.28515625" customWidth="1"/>
    <col min="8971" max="8971" width="10.140625" customWidth="1"/>
    <col min="8972" max="8972" width="8.7109375" customWidth="1"/>
    <col min="8973" max="8973" width="10.140625" customWidth="1"/>
    <col min="8974" max="8974" width="10.5703125" customWidth="1"/>
    <col min="8975" max="8975" width="10" customWidth="1"/>
    <col min="8976" max="8976" width="9.5703125" customWidth="1"/>
    <col min="8977" max="8977" width="9" customWidth="1"/>
    <col min="9204" max="9204" width="0.85546875" customWidth="1"/>
    <col min="9205" max="9205" width="73.28515625" customWidth="1"/>
    <col min="9206" max="9213" width="8.5703125" customWidth="1"/>
    <col min="9214" max="9216" width="10" customWidth="1"/>
    <col min="9217" max="9217" width="10.85546875" customWidth="1"/>
    <col min="9218" max="9218" width="10.7109375" customWidth="1"/>
    <col min="9219" max="9226" width="8.28515625" customWidth="1"/>
    <col min="9227" max="9227" width="10.140625" customWidth="1"/>
    <col min="9228" max="9228" width="8.7109375" customWidth="1"/>
    <col min="9229" max="9229" width="10.140625" customWidth="1"/>
    <col min="9230" max="9230" width="10.5703125" customWidth="1"/>
    <col min="9231" max="9231" width="10" customWidth="1"/>
    <col min="9232" max="9232" width="9.5703125" customWidth="1"/>
    <col min="9233" max="9233" width="9" customWidth="1"/>
    <col min="9460" max="9460" width="0.85546875" customWidth="1"/>
    <col min="9461" max="9461" width="73.28515625" customWidth="1"/>
    <col min="9462" max="9469" width="8.5703125" customWidth="1"/>
    <col min="9470" max="9472" width="10" customWidth="1"/>
    <col min="9473" max="9473" width="10.85546875" customWidth="1"/>
    <col min="9474" max="9474" width="10.7109375" customWidth="1"/>
    <col min="9475" max="9482" width="8.28515625" customWidth="1"/>
    <col min="9483" max="9483" width="10.140625" customWidth="1"/>
    <col min="9484" max="9484" width="8.7109375" customWidth="1"/>
    <col min="9485" max="9485" width="10.140625" customWidth="1"/>
    <col min="9486" max="9486" width="10.5703125" customWidth="1"/>
    <col min="9487" max="9487" width="10" customWidth="1"/>
    <col min="9488" max="9488" width="9.5703125" customWidth="1"/>
    <col min="9489" max="9489" width="9" customWidth="1"/>
    <col min="9716" max="9716" width="0.85546875" customWidth="1"/>
    <col min="9717" max="9717" width="73.28515625" customWidth="1"/>
    <col min="9718" max="9725" width="8.5703125" customWidth="1"/>
    <col min="9726" max="9728" width="10" customWidth="1"/>
    <col min="9729" max="9729" width="10.85546875" customWidth="1"/>
    <col min="9730" max="9730" width="10.7109375" customWidth="1"/>
    <col min="9731" max="9738" width="8.28515625" customWidth="1"/>
    <col min="9739" max="9739" width="10.140625" customWidth="1"/>
    <col min="9740" max="9740" width="8.7109375" customWidth="1"/>
    <col min="9741" max="9741" width="10.140625" customWidth="1"/>
    <col min="9742" max="9742" width="10.5703125" customWidth="1"/>
    <col min="9743" max="9743" width="10" customWidth="1"/>
    <col min="9744" max="9744" width="9.5703125" customWidth="1"/>
    <col min="9745" max="9745" width="9" customWidth="1"/>
    <col min="9972" max="9972" width="0.85546875" customWidth="1"/>
    <col min="9973" max="9973" width="73.28515625" customWidth="1"/>
    <col min="9974" max="9981" width="8.5703125" customWidth="1"/>
    <col min="9982" max="9984" width="10" customWidth="1"/>
    <col min="9985" max="9985" width="10.85546875" customWidth="1"/>
    <col min="9986" max="9986" width="10.7109375" customWidth="1"/>
    <col min="9987" max="9994" width="8.28515625" customWidth="1"/>
    <col min="9995" max="9995" width="10.140625" customWidth="1"/>
    <col min="9996" max="9996" width="8.7109375" customWidth="1"/>
    <col min="9997" max="9997" width="10.140625" customWidth="1"/>
    <col min="9998" max="9998" width="10.5703125" customWidth="1"/>
    <col min="9999" max="9999" width="10" customWidth="1"/>
    <col min="10000" max="10000" width="9.5703125" customWidth="1"/>
    <col min="10001" max="10001" width="9" customWidth="1"/>
    <col min="10228" max="10228" width="0.85546875" customWidth="1"/>
    <col min="10229" max="10229" width="73.28515625" customWidth="1"/>
    <col min="10230" max="10237" width="8.5703125" customWidth="1"/>
    <col min="10238" max="10240" width="10" customWidth="1"/>
    <col min="10241" max="10241" width="10.85546875" customWidth="1"/>
    <col min="10242" max="10242" width="10.7109375" customWidth="1"/>
    <col min="10243" max="10250" width="8.28515625" customWidth="1"/>
    <col min="10251" max="10251" width="10.140625" customWidth="1"/>
    <col min="10252" max="10252" width="8.7109375" customWidth="1"/>
    <col min="10253" max="10253" width="10.140625" customWidth="1"/>
    <col min="10254" max="10254" width="10.5703125" customWidth="1"/>
    <col min="10255" max="10255" width="10" customWidth="1"/>
    <col min="10256" max="10256" width="9.5703125" customWidth="1"/>
    <col min="10257" max="10257" width="9" customWidth="1"/>
    <col min="10484" max="10484" width="0.85546875" customWidth="1"/>
    <col min="10485" max="10485" width="73.28515625" customWidth="1"/>
    <col min="10486" max="10493" width="8.5703125" customWidth="1"/>
    <col min="10494" max="10496" width="10" customWidth="1"/>
    <col min="10497" max="10497" width="10.85546875" customWidth="1"/>
    <col min="10498" max="10498" width="10.7109375" customWidth="1"/>
    <col min="10499" max="10506" width="8.28515625" customWidth="1"/>
    <col min="10507" max="10507" width="10.140625" customWidth="1"/>
    <col min="10508" max="10508" width="8.7109375" customWidth="1"/>
    <col min="10509" max="10509" width="10.140625" customWidth="1"/>
    <col min="10510" max="10510" width="10.5703125" customWidth="1"/>
    <col min="10511" max="10511" width="10" customWidth="1"/>
    <col min="10512" max="10512" width="9.5703125" customWidth="1"/>
    <col min="10513" max="10513" width="9" customWidth="1"/>
    <col min="10740" max="10740" width="0.85546875" customWidth="1"/>
    <col min="10741" max="10741" width="73.28515625" customWidth="1"/>
    <col min="10742" max="10749" width="8.5703125" customWidth="1"/>
    <col min="10750" max="10752" width="10" customWidth="1"/>
    <col min="10753" max="10753" width="10.85546875" customWidth="1"/>
    <col min="10754" max="10754" width="10.7109375" customWidth="1"/>
    <col min="10755" max="10762" width="8.28515625" customWidth="1"/>
    <col min="10763" max="10763" width="10.140625" customWidth="1"/>
    <col min="10764" max="10764" width="8.7109375" customWidth="1"/>
    <col min="10765" max="10765" width="10.140625" customWidth="1"/>
    <col min="10766" max="10766" width="10.5703125" customWidth="1"/>
    <col min="10767" max="10767" width="10" customWidth="1"/>
    <col min="10768" max="10768" width="9.5703125" customWidth="1"/>
    <col min="10769" max="10769" width="9" customWidth="1"/>
    <col min="10996" max="10996" width="0.85546875" customWidth="1"/>
    <col min="10997" max="10997" width="73.28515625" customWidth="1"/>
    <col min="10998" max="11005" width="8.5703125" customWidth="1"/>
    <col min="11006" max="11008" width="10" customWidth="1"/>
    <col min="11009" max="11009" width="10.85546875" customWidth="1"/>
    <col min="11010" max="11010" width="10.7109375" customWidth="1"/>
    <col min="11011" max="11018" width="8.28515625" customWidth="1"/>
    <col min="11019" max="11019" width="10.140625" customWidth="1"/>
    <col min="11020" max="11020" width="8.7109375" customWidth="1"/>
    <col min="11021" max="11021" width="10.140625" customWidth="1"/>
    <col min="11022" max="11022" width="10.5703125" customWidth="1"/>
    <col min="11023" max="11023" width="10" customWidth="1"/>
    <col min="11024" max="11024" width="9.5703125" customWidth="1"/>
    <col min="11025" max="11025" width="9" customWidth="1"/>
    <col min="11252" max="11252" width="0.85546875" customWidth="1"/>
    <col min="11253" max="11253" width="73.28515625" customWidth="1"/>
    <col min="11254" max="11261" width="8.5703125" customWidth="1"/>
    <col min="11262" max="11264" width="10" customWidth="1"/>
    <col min="11265" max="11265" width="10.85546875" customWidth="1"/>
    <col min="11266" max="11266" width="10.7109375" customWidth="1"/>
    <col min="11267" max="11274" width="8.28515625" customWidth="1"/>
    <col min="11275" max="11275" width="10.140625" customWidth="1"/>
    <col min="11276" max="11276" width="8.7109375" customWidth="1"/>
    <col min="11277" max="11277" width="10.140625" customWidth="1"/>
    <col min="11278" max="11278" width="10.5703125" customWidth="1"/>
    <col min="11279" max="11279" width="10" customWidth="1"/>
    <col min="11280" max="11280" width="9.5703125" customWidth="1"/>
    <col min="11281" max="11281" width="9" customWidth="1"/>
    <col min="11508" max="11508" width="0.85546875" customWidth="1"/>
    <col min="11509" max="11509" width="73.28515625" customWidth="1"/>
    <col min="11510" max="11517" width="8.5703125" customWidth="1"/>
    <col min="11518" max="11520" width="10" customWidth="1"/>
    <col min="11521" max="11521" width="10.85546875" customWidth="1"/>
    <col min="11522" max="11522" width="10.7109375" customWidth="1"/>
    <col min="11523" max="11530" width="8.28515625" customWidth="1"/>
    <col min="11531" max="11531" width="10.140625" customWidth="1"/>
    <col min="11532" max="11532" width="8.7109375" customWidth="1"/>
    <col min="11533" max="11533" width="10.140625" customWidth="1"/>
    <col min="11534" max="11534" width="10.5703125" customWidth="1"/>
    <col min="11535" max="11535" width="10" customWidth="1"/>
    <col min="11536" max="11536" width="9.5703125" customWidth="1"/>
    <col min="11537" max="11537" width="9" customWidth="1"/>
    <col min="11764" max="11764" width="0.85546875" customWidth="1"/>
    <col min="11765" max="11765" width="73.28515625" customWidth="1"/>
    <col min="11766" max="11773" width="8.5703125" customWidth="1"/>
    <col min="11774" max="11776" width="10" customWidth="1"/>
    <col min="11777" max="11777" width="10.85546875" customWidth="1"/>
    <col min="11778" max="11778" width="10.7109375" customWidth="1"/>
    <col min="11779" max="11786" width="8.28515625" customWidth="1"/>
    <col min="11787" max="11787" width="10.140625" customWidth="1"/>
    <col min="11788" max="11788" width="8.7109375" customWidth="1"/>
    <col min="11789" max="11789" width="10.140625" customWidth="1"/>
    <col min="11790" max="11790" width="10.5703125" customWidth="1"/>
    <col min="11791" max="11791" width="10" customWidth="1"/>
    <col min="11792" max="11792" width="9.5703125" customWidth="1"/>
    <col min="11793" max="11793" width="9" customWidth="1"/>
    <col min="12020" max="12020" width="0.85546875" customWidth="1"/>
    <col min="12021" max="12021" width="73.28515625" customWidth="1"/>
    <col min="12022" max="12029" width="8.5703125" customWidth="1"/>
    <col min="12030" max="12032" width="10" customWidth="1"/>
    <col min="12033" max="12033" width="10.85546875" customWidth="1"/>
    <col min="12034" max="12034" width="10.7109375" customWidth="1"/>
    <col min="12035" max="12042" width="8.28515625" customWidth="1"/>
    <col min="12043" max="12043" width="10.140625" customWidth="1"/>
    <col min="12044" max="12044" width="8.7109375" customWidth="1"/>
    <col min="12045" max="12045" width="10.140625" customWidth="1"/>
    <col min="12046" max="12046" width="10.5703125" customWidth="1"/>
    <col min="12047" max="12047" width="10" customWidth="1"/>
    <col min="12048" max="12048" width="9.5703125" customWidth="1"/>
    <col min="12049" max="12049" width="9" customWidth="1"/>
    <col min="12276" max="12276" width="0.85546875" customWidth="1"/>
    <col min="12277" max="12277" width="73.28515625" customWidth="1"/>
    <col min="12278" max="12285" width="8.5703125" customWidth="1"/>
    <col min="12286" max="12288" width="10" customWidth="1"/>
    <col min="12289" max="12289" width="10.85546875" customWidth="1"/>
    <col min="12290" max="12290" width="10.7109375" customWidth="1"/>
    <col min="12291" max="12298" width="8.28515625" customWidth="1"/>
    <col min="12299" max="12299" width="10.140625" customWidth="1"/>
    <col min="12300" max="12300" width="8.7109375" customWidth="1"/>
    <col min="12301" max="12301" width="10.140625" customWidth="1"/>
    <col min="12302" max="12302" width="10.5703125" customWidth="1"/>
    <col min="12303" max="12303" width="10" customWidth="1"/>
    <col min="12304" max="12304" width="9.5703125" customWidth="1"/>
    <col min="12305" max="12305" width="9" customWidth="1"/>
    <col min="12532" max="12532" width="0.85546875" customWidth="1"/>
    <col min="12533" max="12533" width="73.28515625" customWidth="1"/>
    <col min="12534" max="12541" width="8.5703125" customWidth="1"/>
    <col min="12542" max="12544" width="10" customWidth="1"/>
    <col min="12545" max="12545" width="10.85546875" customWidth="1"/>
    <col min="12546" max="12546" width="10.7109375" customWidth="1"/>
    <col min="12547" max="12554" width="8.28515625" customWidth="1"/>
    <col min="12555" max="12555" width="10.140625" customWidth="1"/>
    <col min="12556" max="12556" width="8.7109375" customWidth="1"/>
    <col min="12557" max="12557" width="10.140625" customWidth="1"/>
    <col min="12558" max="12558" width="10.5703125" customWidth="1"/>
    <col min="12559" max="12559" width="10" customWidth="1"/>
    <col min="12560" max="12560" width="9.5703125" customWidth="1"/>
    <col min="12561" max="12561" width="9" customWidth="1"/>
    <col min="12788" max="12788" width="0.85546875" customWidth="1"/>
    <col min="12789" max="12789" width="73.28515625" customWidth="1"/>
    <col min="12790" max="12797" width="8.5703125" customWidth="1"/>
    <col min="12798" max="12800" width="10" customWidth="1"/>
    <col min="12801" max="12801" width="10.85546875" customWidth="1"/>
    <col min="12802" max="12802" width="10.7109375" customWidth="1"/>
    <col min="12803" max="12810" width="8.28515625" customWidth="1"/>
    <col min="12811" max="12811" width="10.140625" customWidth="1"/>
    <col min="12812" max="12812" width="8.7109375" customWidth="1"/>
    <col min="12813" max="12813" width="10.140625" customWidth="1"/>
    <col min="12814" max="12814" width="10.5703125" customWidth="1"/>
    <col min="12815" max="12815" width="10" customWidth="1"/>
    <col min="12816" max="12816" width="9.5703125" customWidth="1"/>
    <col min="12817" max="12817" width="9" customWidth="1"/>
    <col min="13044" max="13044" width="0.85546875" customWidth="1"/>
    <col min="13045" max="13045" width="73.28515625" customWidth="1"/>
    <col min="13046" max="13053" width="8.5703125" customWidth="1"/>
    <col min="13054" max="13056" width="10" customWidth="1"/>
    <col min="13057" max="13057" width="10.85546875" customWidth="1"/>
    <col min="13058" max="13058" width="10.7109375" customWidth="1"/>
    <col min="13059" max="13066" width="8.28515625" customWidth="1"/>
    <col min="13067" max="13067" width="10.140625" customWidth="1"/>
    <col min="13068" max="13068" width="8.7109375" customWidth="1"/>
    <col min="13069" max="13069" width="10.140625" customWidth="1"/>
    <col min="13070" max="13070" width="10.5703125" customWidth="1"/>
    <col min="13071" max="13071" width="10" customWidth="1"/>
    <col min="13072" max="13072" width="9.5703125" customWidth="1"/>
    <col min="13073" max="13073" width="9" customWidth="1"/>
    <col min="13300" max="13300" width="0.85546875" customWidth="1"/>
    <col min="13301" max="13301" width="73.28515625" customWidth="1"/>
    <col min="13302" max="13309" width="8.5703125" customWidth="1"/>
    <col min="13310" max="13312" width="10" customWidth="1"/>
    <col min="13313" max="13313" width="10.85546875" customWidth="1"/>
    <col min="13314" max="13314" width="10.7109375" customWidth="1"/>
    <col min="13315" max="13322" width="8.28515625" customWidth="1"/>
    <col min="13323" max="13323" width="10.140625" customWidth="1"/>
    <col min="13324" max="13324" width="8.7109375" customWidth="1"/>
    <col min="13325" max="13325" width="10.140625" customWidth="1"/>
    <col min="13326" max="13326" width="10.5703125" customWidth="1"/>
    <col min="13327" max="13327" width="10" customWidth="1"/>
    <col min="13328" max="13328" width="9.5703125" customWidth="1"/>
    <col min="13329" max="13329" width="9" customWidth="1"/>
    <col min="13556" max="13556" width="0.85546875" customWidth="1"/>
    <col min="13557" max="13557" width="73.28515625" customWidth="1"/>
    <col min="13558" max="13565" width="8.5703125" customWidth="1"/>
    <col min="13566" max="13568" width="10" customWidth="1"/>
    <col min="13569" max="13569" width="10.85546875" customWidth="1"/>
    <col min="13570" max="13570" width="10.7109375" customWidth="1"/>
    <col min="13571" max="13578" width="8.28515625" customWidth="1"/>
    <col min="13579" max="13579" width="10.140625" customWidth="1"/>
    <col min="13580" max="13580" width="8.7109375" customWidth="1"/>
    <col min="13581" max="13581" width="10.140625" customWidth="1"/>
    <col min="13582" max="13582" width="10.5703125" customWidth="1"/>
    <col min="13583" max="13583" width="10" customWidth="1"/>
    <col min="13584" max="13584" width="9.5703125" customWidth="1"/>
    <col min="13585" max="13585" width="9" customWidth="1"/>
    <col min="13812" max="13812" width="0.85546875" customWidth="1"/>
    <col min="13813" max="13813" width="73.28515625" customWidth="1"/>
    <col min="13814" max="13821" width="8.5703125" customWidth="1"/>
    <col min="13822" max="13824" width="10" customWidth="1"/>
    <col min="13825" max="13825" width="10.85546875" customWidth="1"/>
    <col min="13826" max="13826" width="10.7109375" customWidth="1"/>
    <col min="13827" max="13834" width="8.28515625" customWidth="1"/>
    <col min="13835" max="13835" width="10.140625" customWidth="1"/>
    <col min="13836" max="13836" width="8.7109375" customWidth="1"/>
    <col min="13837" max="13837" width="10.140625" customWidth="1"/>
    <col min="13838" max="13838" width="10.5703125" customWidth="1"/>
    <col min="13839" max="13839" width="10" customWidth="1"/>
    <col min="13840" max="13840" width="9.5703125" customWidth="1"/>
    <col min="13841" max="13841" width="9" customWidth="1"/>
    <col min="14068" max="14068" width="0.85546875" customWidth="1"/>
    <col min="14069" max="14069" width="73.28515625" customWidth="1"/>
    <col min="14070" max="14077" width="8.5703125" customWidth="1"/>
    <col min="14078" max="14080" width="10" customWidth="1"/>
    <col min="14081" max="14081" width="10.85546875" customWidth="1"/>
    <col min="14082" max="14082" width="10.7109375" customWidth="1"/>
    <col min="14083" max="14090" width="8.28515625" customWidth="1"/>
    <col min="14091" max="14091" width="10.140625" customWidth="1"/>
    <col min="14092" max="14092" width="8.7109375" customWidth="1"/>
    <col min="14093" max="14093" width="10.140625" customWidth="1"/>
    <col min="14094" max="14094" width="10.5703125" customWidth="1"/>
    <col min="14095" max="14095" width="10" customWidth="1"/>
    <col min="14096" max="14096" width="9.5703125" customWidth="1"/>
    <col min="14097" max="14097" width="9" customWidth="1"/>
    <col min="14324" max="14324" width="0.85546875" customWidth="1"/>
    <col min="14325" max="14325" width="73.28515625" customWidth="1"/>
    <col min="14326" max="14333" width="8.5703125" customWidth="1"/>
    <col min="14334" max="14336" width="10" customWidth="1"/>
    <col min="14337" max="14337" width="10.85546875" customWidth="1"/>
    <col min="14338" max="14338" width="10.7109375" customWidth="1"/>
    <col min="14339" max="14346" width="8.28515625" customWidth="1"/>
    <col min="14347" max="14347" width="10.140625" customWidth="1"/>
    <col min="14348" max="14348" width="8.7109375" customWidth="1"/>
    <col min="14349" max="14349" width="10.140625" customWidth="1"/>
    <col min="14350" max="14350" width="10.5703125" customWidth="1"/>
    <col min="14351" max="14351" width="10" customWidth="1"/>
    <col min="14352" max="14352" width="9.5703125" customWidth="1"/>
    <col min="14353" max="14353" width="9" customWidth="1"/>
    <col min="14580" max="14580" width="0.85546875" customWidth="1"/>
    <col min="14581" max="14581" width="73.28515625" customWidth="1"/>
    <col min="14582" max="14589" width="8.5703125" customWidth="1"/>
    <col min="14590" max="14592" width="10" customWidth="1"/>
    <col min="14593" max="14593" width="10.85546875" customWidth="1"/>
    <col min="14594" max="14594" width="10.7109375" customWidth="1"/>
    <col min="14595" max="14602" width="8.28515625" customWidth="1"/>
    <col min="14603" max="14603" width="10.140625" customWidth="1"/>
    <col min="14604" max="14604" width="8.7109375" customWidth="1"/>
    <col min="14605" max="14605" width="10.140625" customWidth="1"/>
    <col min="14606" max="14606" width="10.5703125" customWidth="1"/>
    <col min="14607" max="14607" width="10" customWidth="1"/>
    <col min="14608" max="14608" width="9.5703125" customWidth="1"/>
    <col min="14609" max="14609" width="9" customWidth="1"/>
    <col min="14836" max="14836" width="0.85546875" customWidth="1"/>
    <col min="14837" max="14837" width="73.28515625" customWidth="1"/>
    <col min="14838" max="14845" width="8.5703125" customWidth="1"/>
    <col min="14846" max="14848" width="10" customWidth="1"/>
    <col min="14849" max="14849" width="10.85546875" customWidth="1"/>
    <col min="14850" max="14850" width="10.7109375" customWidth="1"/>
    <col min="14851" max="14858" width="8.28515625" customWidth="1"/>
    <col min="14859" max="14859" width="10.140625" customWidth="1"/>
    <col min="14860" max="14860" width="8.7109375" customWidth="1"/>
    <col min="14861" max="14861" width="10.140625" customWidth="1"/>
    <col min="14862" max="14862" width="10.5703125" customWidth="1"/>
    <col min="14863" max="14863" width="10" customWidth="1"/>
    <col min="14864" max="14864" width="9.5703125" customWidth="1"/>
    <col min="14865" max="14865" width="9" customWidth="1"/>
    <col min="15092" max="15092" width="0.85546875" customWidth="1"/>
    <col min="15093" max="15093" width="73.28515625" customWidth="1"/>
    <col min="15094" max="15101" width="8.5703125" customWidth="1"/>
    <col min="15102" max="15104" width="10" customWidth="1"/>
    <col min="15105" max="15105" width="10.85546875" customWidth="1"/>
    <col min="15106" max="15106" width="10.7109375" customWidth="1"/>
    <col min="15107" max="15114" width="8.28515625" customWidth="1"/>
    <col min="15115" max="15115" width="10.140625" customWidth="1"/>
    <col min="15116" max="15116" width="8.7109375" customWidth="1"/>
    <col min="15117" max="15117" width="10.140625" customWidth="1"/>
    <col min="15118" max="15118" width="10.5703125" customWidth="1"/>
    <col min="15119" max="15119" width="10" customWidth="1"/>
    <col min="15120" max="15120" width="9.5703125" customWidth="1"/>
    <col min="15121" max="15121" width="9" customWidth="1"/>
    <col min="15348" max="15348" width="0.85546875" customWidth="1"/>
    <col min="15349" max="15349" width="73.28515625" customWidth="1"/>
    <col min="15350" max="15357" width="8.5703125" customWidth="1"/>
    <col min="15358" max="15360" width="10" customWidth="1"/>
    <col min="15361" max="15361" width="10.85546875" customWidth="1"/>
    <col min="15362" max="15362" width="10.7109375" customWidth="1"/>
    <col min="15363" max="15370" width="8.28515625" customWidth="1"/>
    <col min="15371" max="15371" width="10.140625" customWidth="1"/>
    <col min="15372" max="15372" width="8.7109375" customWidth="1"/>
    <col min="15373" max="15373" width="10.140625" customWidth="1"/>
    <col min="15374" max="15374" width="10.5703125" customWidth="1"/>
    <col min="15375" max="15375" width="10" customWidth="1"/>
    <col min="15376" max="15376" width="9.5703125" customWidth="1"/>
    <col min="15377" max="15377" width="9" customWidth="1"/>
    <col min="15604" max="15604" width="0.85546875" customWidth="1"/>
    <col min="15605" max="15605" width="73.28515625" customWidth="1"/>
    <col min="15606" max="15613" width="8.5703125" customWidth="1"/>
    <col min="15614" max="15616" width="10" customWidth="1"/>
    <col min="15617" max="15617" width="10.85546875" customWidth="1"/>
    <col min="15618" max="15618" width="10.7109375" customWidth="1"/>
    <col min="15619" max="15626" width="8.28515625" customWidth="1"/>
    <col min="15627" max="15627" width="10.140625" customWidth="1"/>
    <col min="15628" max="15628" width="8.7109375" customWidth="1"/>
    <col min="15629" max="15629" width="10.140625" customWidth="1"/>
    <col min="15630" max="15630" width="10.5703125" customWidth="1"/>
    <col min="15631" max="15631" width="10" customWidth="1"/>
    <col min="15632" max="15632" width="9.5703125" customWidth="1"/>
    <col min="15633" max="15633" width="9" customWidth="1"/>
    <col min="15860" max="15860" width="0.85546875" customWidth="1"/>
    <col min="15861" max="15861" width="73.28515625" customWidth="1"/>
    <col min="15862" max="15869" width="8.5703125" customWidth="1"/>
    <col min="15870" max="15872" width="10" customWidth="1"/>
    <col min="15873" max="15873" width="10.85546875" customWidth="1"/>
    <col min="15874" max="15874" width="10.7109375" customWidth="1"/>
    <col min="15875" max="15882" width="8.28515625" customWidth="1"/>
    <col min="15883" max="15883" width="10.140625" customWidth="1"/>
    <col min="15884" max="15884" width="8.7109375" customWidth="1"/>
    <col min="15885" max="15885" width="10.140625" customWidth="1"/>
    <col min="15886" max="15886" width="10.5703125" customWidth="1"/>
    <col min="15887" max="15887" width="10" customWidth="1"/>
    <col min="15888" max="15888" width="9.5703125" customWidth="1"/>
    <col min="15889" max="15889" width="9" customWidth="1"/>
    <col min="16116" max="16116" width="0.85546875" customWidth="1"/>
    <col min="16117" max="16117" width="73.28515625" customWidth="1"/>
    <col min="16118" max="16125" width="8.5703125" customWidth="1"/>
    <col min="16126" max="16128" width="10" customWidth="1"/>
    <col min="16129" max="16129" width="10.85546875" customWidth="1"/>
    <col min="16130" max="16130" width="10.7109375" customWidth="1"/>
    <col min="16131" max="16138" width="8.28515625" customWidth="1"/>
    <col min="16139" max="16139" width="10.140625" customWidth="1"/>
    <col min="16140" max="16140" width="8.7109375" customWidth="1"/>
    <col min="16141" max="16141" width="10.140625" customWidth="1"/>
    <col min="16142" max="16142" width="10.5703125" customWidth="1"/>
    <col min="16143" max="16143" width="10" customWidth="1"/>
    <col min="16144" max="16144" width="9.5703125" customWidth="1"/>
    <col min="16145" max="16145" width="9" customWidth="1"/>
  </cols>
  <sheetData>
    <row r="1" spans="2:68" ht="7.15" customHeight="1">
      <c r="B1" s="55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21"/>
      <c r="V1" s="21"/>
      <c r="W1" s="21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</row>
    <row r="2" spans="2:68" ht="16.5"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21"/>
      <c r="V2" s="21"/>
      <c r="W2" s="21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</row>
    <row r="3" spans="2:68" ht="15" customHeight="1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21"/>
      <c r="V3" s="21"/>
      <c r="W3" s="21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</row>
    <row r="4" spans="2:68" ht="15" customHeight="1"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21"/>
      <c r="V4" s="21"/>
      <c r="W4" s="21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</row>
    <row r="5" spans="2:68" ht="15" customHeight="1"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21"/>
      <c r="V5" s="21"/>
      <c r="W5" s="21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</row>
    <row r="6" spans="2:68" ht="15" customHeight="1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21"/>
      <c r="V6" s="21"/>
      <c r="W6" s="21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</row>
    <row r="7" spans="2:68" ht="15" customHeight="1">
      <c r="B7" s="337" t="s">
        <v>73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</row>
    <row r="8" spans="2:68" ht="19.5" customHeight="1">
      <c r="B8" s="337" t="s">
        <v>74</v>
      </c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</row>
    <row r="9" spans="2:68" ht="18" customHeight="1">
      <c r="B9" s="336" t="s">
        <v>82</v>
      </c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</row>
    <row r="10" spans="2:68" ht="15.75" customHeight="1">
      <c r="B10" s="335" t="s">
        <v>199</v>
      </c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</row>
    <row r="11" spans="2:68" ht="16.5">
      <c r="B11" s="334" t="s">
        <v>75</v>
      </c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</row>
    <row r="12" spans="2:68" ht="24.75" customHeight="1" thickBot="1">
      <c r="B12" s="102" t="s">
        <v>77</v>
      </c>
      <c r="C12" s="103">
        <v>2000</v>
      </c>
      <c r="D12" s="103">
        <v>2001</v>
      </c>
      <c r="E12" s="103">
        <v>2002</v>
      </c>
      <c r="F12" s="103">
        <v>2003</v>
      </c>
      <c r="G12" s="103">
        <v>2004</v>
      </c>
      <c r="H12" s="103">
        <v>2005</v>
      </c>
      <c r="I12" s="103">
        <v>2006</v>
      </c>
      <c r="J12" s="103">
        <v>2007</v>
      </c>
      <c r="K12" s="103">
        <v>2008</v>
      </c>
      <c r="L12" s="103">
        <v>2009</v>
      </c>
      <c r="M12" s="103">
        <v>2010</v>
      </c>
      <c r="N12" s="103">
        <v>2011</v>
      </c>
      <c r="O12" s="103">
        <v>2012</v>
      </c>
      <c r="P12" s="103">
        <v>2013</v>
      </c>
      <c r="Q12" s="103">
        <v>2014</v>
      </c>
      <c r="R12" s="103">
        <v>2015</v>
      </c>
      <c r="S12" s="103">
        <v>2016</v>
      </c>
      <c r="T12" s="144">
        <v>2017</v>
      </c>
      <c r="U12" s="144">
        <v>2018</v>
      </c>
      <c r="V12" s="104">
        <v>2019</v>
      </c>
      <c r="W12" s="244">
        <v>2020</v>
      </c>
      <c r="X12" s="244">
        <v>2021</v>
      </c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</row>
    <row r="13" spans="2:68" ht="21" customHeight="1" thickTop="1">
      <c r="B13" s="58" t="s">
        <v>78</v>
      </c>
      <c r="C13" s="96">
        <f>+C14+C67+C79+C87</f>
        <v>23383.899999999998</v>
      </c>
      <c r="D13" s="96">
        <f>+D14+D67+D79+D87</f>
        <v>31235.100000000002</v>
      </c>
      <c r="E13" s="96">
        <f>+E14+E67+E79+E87</f>
        <v>34346.499999999993</v>
      </c>
      <c r="F13" s="96">
        <f>+F14+F67+F79+F87</f>
        <v>43291.900000000009</v>
      </c>
      <c r="G13" s="96">
        <f>+G14+G67+G79+G87</f>
        <v>60630.299999999996</v>
      </c>
      <c r="H13" s="96">
        <f>+H14+H67+H79+H87</f>
        <v>82452.300000000017</v>
      </c>
      <c r="I13" s="96">
        <f>+I14+I67+I79+I87</f>
        <v>110770.10000000002</v>
      </c>
      <c r="J13" s="96">
        <f>+J14+J67+J79+J87</f>
        <v>147359.50000000006</v>
      </c>
      <c r="K13" s="96">
        <f>+K14+K67+K79+K87</f>
        <v>159499.00000000003</v>
      </c>
      <c r="L13" s="96">
        <f>+L14+L67+L79+L87</f>
        <v>151908.4</v>
      </c>
      <c r="M13" s="96">
        <f>+M14+M67+M79+M87</f>
        <v>183472.43008099002</v>
      </c>
      <c r="N13" s="96">
        <f>+N14+N67+N79+N87</f>
        <v>206157.3</v>
      </c>
      <c r="O13" s="96">
        <f>+O14+O67+O79+O87</f>
        <v>248107.4</v>
      </c>
      <c r="P13" s="96">
        <f>+P14+P67+P79+P87</f>
        <v>285366.09999999998</v>
      </c>
      <c r="Q13" s="96">
        <f>+Q14+Q67+Q79+Q87</f>
        <v>313464.8</v>
      </c>
      <c r="R13" s="96">
        <f>+R14+R67+R79+R87</f>
        <v>320609.70000000007</v>
      </c>
      <c r="S13" s="96">
        <f>+S14+S67+S79+S87</f>
        <v>352551.60000000003</v>
      </c>
      <c r="T13" s="96">
        <f>+T14+T67+T79+T87</f>
        <v>386214.89999999997</v>
      </c>
      <c r="U13" s="96">
        <f>+U14+U67+U79+U87</f>
        <v>430636.20000000007</v>
      </c>
      <c r="V13" s="143">
        <f>+V14+V67+V79+V87</f>
        <v>483126.8</v>
      </c>
      <c r="W13" s="245">
        <f>+W14+W67+W79+W87</f>
        <v>442709.07353970991</v>
      </c>
      <c r="X13" s="245">
        <f>+X14+X67+X79+X87</f>
        <v>607453.09999999986</v>
      </c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</row>
    <row r="14" spans="2:68" ht="18" customHeight="1">
      <c r="B14" s="100" t="s">
        <v>79</v>
      </c>
      <c r="C14" s="42">
        <f>+C15+C20+C31+C60+C65+C66</f>
        <v>22706.399999999998</v>
      </c>
      <c r="D14" s="42">
        <f>+D15+D20+D31+D60+D65+D66</f>
        <v>30615.600000000002</v>
      </c>
      <c r="E14" s="42">
        <f>+E15+E20+E31+E60+E65+E66</f>
        <v>33352.299999999996</v>
      </c>
      <c r="F14" s="42">
        <f>+F15+F20+F31+F60+F65+F66</f>
        <v>42188.000000000007</v>
      </c>
      <c r="G14" s="42">
        <f>+G15+G20+G31+G60+G65+G66</f>
        <v>59267.1</v>
      </c>
      <c r="H14" s="42">
        <f>+H15+H20+H31+H60+H65+H66</f>
        <v>80881.200000000012</v>
      </c>
      <c r="I14" s="42">
        <f>+I15+I20+I31+I60+I65+I66</f>
        <v>109298.00000000001</v>
      </c>
      <c r="J14" s="42">
        <f>+J15+J20+J31+J60+J65+J66</f>
        <v>145927.50000000003</v>
      </c>
      <c r="K14" s="42">
        <f>+K15+K20+K31+K60+K65+K66</f>
        <v>158106.30000000002</v>
      </c>
      <c r="L14" s="42">
        <f>+L15+L20+L31+L60+L65+L66</f>
        <v>150657.79999999999</v>
      </c>
      <c r="M14" s="42">
        <f>+M15+M20+M31+M60+M65+M66</f>
        <v>182085.60008099</v>
      </c>
      <c r="N14" s="42">
        <f>+N15+N20+N31+N60+N65+N66</f>
        <v>204616.5</v>
      </c>
      <c r="O14" s="42">
        <f>+O15+O20+O31+O60+O65+O66</f>
        <v>246434.9</v>
      </c>
      <c r="P14" s="42">
        <f>+P15+P20+P31+P60+P65+P66</f>
        <v>282147</v>
      </c>
      <c r="Q14" s="42">
        <f>+Q15+Q20+Q31+Q60+Q65+Q66</f>
        <v>309414.39999999997</v>
      </c>
      <c r="R14" s="42">
        <f>+R15+R20+R31+R60+R65+R66</f>
        <v>316500.10000000003</v>
      </c>
      <c r="S14" s="42">
        <f>+S15+S20+S31+S60+S65+S66</f>
        <v>348067.10000000003</v>
      </c>
      <c r="T14" s="77">
        <f>+T15+T20+T31+T60+T65+T66</f>
        <v>381640.8</v>
      </c>
      <c r="U14" s="77">
        <f>+U15+U20+U31+U60+U65+U66</f>
        <v>417262.4</v>
      </c>
      <c r="V14" s="60">
        <f>+V15+V20+V31+V60+V65+V66</f>
        <v>467727.3</v>
      </c>
      <c r="W14" s="215">
        <f>+W15+W20+W31+W60+W65+W66</f>
        <v>425934.77353970992</v>
      </c>
      <c r="X14" s="215">
        <f>+X15+X20+X31+X60+X65+X66</f>
        <v>588026.09999999986</v>
      </c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</row>
    <row r="15" spans="2:68" ht="18" customHeight="1">
      <c r="B15" s="65" t="s">
        <v>80</v>
      </c>
      <c r="C15" s="61">
        <v>10782.3</v>
      </c>
      <c r="D15" s="61">
        <v>15327.1</v>
      </c>
      <c r="E15" s="61">
        <v>16046</v>
      </c>
      <c r="F15" s="61">
        <f>SUM(F16:F19)</f>
        <v>20384.800000000003</v>
      </c>
      <c r="G15" s="61">
        <f>SUM(G16:G19)</f>
        <v>24373.9</v>
      </c>
      <c r="H15" s="61">
        <f>SUM(H16:H19)</f>
        <v>30041.9</v>
      </c>
      <c r="I15" s="61">
        <f>SUM(I16:I19)</f>
        <v>38981.9</v>
      </c>
      <c r="J15" s="61">
        <f>SUM(J16:J19)</f>
        <v>55232.299999999996</v>
      </c>
      <c r="K15" s="61">
        <f t="shared" ref="K15:P15" si="0">SUM(K16:K19)</f>
        <v>57703.900000000009</v>
      </c>
      <c r="L15" s="61">
        <f t="shared" si="0"/>
        <v>54127.69999999999</v>
      </c>
      <c r="M15" s="61">
        <f t="shared" si="0"/>
        <v>53643.400000000009</v>
      </c>
      <c r="N15" s="61">
        <f t="shared" si="0"/>
        <v>65453.4</v>
      </c>
      <c r="O15" s="61">
        <f t="shared" si="0"/>
        <v>92849.700000000012</v>
      </c>
      <c r="P15" s="61">
        <f t="shared" si="0"/>
        <v>108852.6</v>
      </c>
      <c r="Q15" s="61">
        <f t="shared" ref="Q15:W15" si="1">SUM(Q16:Q19)</f>
        <v>125097.79999999999</v>
      </c>
      <c r="R15" s="61">
        <f t="shared" si="1"/>
        <v>119819.20000000001</v>
      </c>
      <c r="S15" s="61">
        <f t="shared" si="1"/>
        <v>135699.50000000003</v>
      </c>
      <c r="T15" s="45">
        <f t="shared" si="1"/>
        <v>155024.29999999999</v>
      </c>
      <c r="U15" s="45">
        <f t="shared" si="1"/>
        <v>170561.09999999998</v>
      </c>
      <c r="V15" s="62">
        <f t="shared" si="1"/>
        <v>194280.79999999996</v>
      </c>
      <c r="W15" s="194">
        <f t="shared" si="1"/>
        <v>188486.19999999995</v>
      </c>
      <c r="X15" s="194">
        <f t="shared" ref="X15" si="2">SUM(X16:X19)</f>
        <v>264631.29999999993</v>
      </c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</row>
    <row r="16" spans="2:68" ht="18" customHeight="1">
      <c r="B16" s="64" t="s">
        <v>26</v>
      </c>
      <c r="C16" s="160">
        <v>0</v>
      </c>
      <c r="D16" s="160">
        <v>0</v>
      </c>
      <c r="E16" s="160">
        <v>0</v>
      </c>
      <c r="F16" s="63">
        <v>5667.7</v>
      </c>
      <c r="G16" s="63">
        <v>6710.1</v>
      </c>
      <c r="H16" s="63">
        <v>7588</v>
      </c>
      <c r="I16" s="63">
        <v>10507.3</v>
      </c>
      <c r="J16" s="63">
        <v>14664.6</v>
      </c>
      <c r="K16" s="63">
        <v>16581.7</v>
      </c>
      <c r="L16" s="63">
        <v>15436.8</v>
      </c>
      <c r="M16" s="63">
        <v>17087.7</v>
      </c>
      <c r="N16" s="63">
        <v>20673</v>
      </c>
      <c r="O16" s="63">
        <v>21874.100000000002</v>
      </c>
      <c r="P16" s="63">
        <v>27147.4</v>
      </c>
      <c r="Q16" s="63">
        <v>31525</v>
      </c>
      <c r="R16" s="63">
        <v>35548.6</v>
      </c>
      <c r="S16" s="63">
        <v>40193.100000000006</v>
      </c>
      <c r="T16" s="145">
        <v>43553.100000000006</v>
      </c>
      <c r="U16" s="145">
        <v>51425.2</v>
      </c>
      <c r="V16" s="23">
        <v>59447.7</v>
      </c>
      <c r="W16" s="246">
        <v>58746.900000000009</v>
      </c>
      <c r="X16" s="246">
        <v>69025.8</v>
      </c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</row>
    <row r="17" spans="2:68" ht="18" customHeight="1">
      <c r="B17" s="64" t="s">
        <v>27</v>
      </c>
      <c r="C17" s="160">
        <v>0</v>
      </c>
      <c r="D17" s="160">
        <v>0</v>
      </c>
      <c r="E17" s="160">
        <v>0</v>
      </c>
      <c r="F17" s="63">
        <v>9383.7000000000007</v>
      </c>
      <c r="G17" s="63">
        <v>11723.4</v>
      </c>
      <c r="H17" s="63">
        <v>16221.7</v>
      </c>
      <c r="I17" s="63">
        <v>16556</v>
      </c>
      <c r="J17" s="63">
        <v>29202.799999999999</v>
      </c>
      <c r="K17" s="63">
        <v>26168.400000000001</v>
      </c>
      <c r="L17" s="63">
        <v>22545.799999999996</v>
      </c>
      <c r="M17" s="63">
        <v>21475.4</v>
      </c>
      <c r="N17" s="63">
        <v>25125</v>
      </c>
      <c r="O17" s="63">
        <v>46921</v>
      </c>
      <c r="P17" s="63">
        <v>58923.1</v>
      </c>
      <c r="Q17" s="63">
        <v>72865.299999999988</v>
      </c>
      <c r="R17" s="63">
        <v>61694.900000000009</v>
      </c>
      <c r="S17" s="63">
        <v>69362.200000000012</v>
      </c>
      <c r="T17" s="145">
        <v>83046.599999999991</v>
      </c>
      <c r="U17" s="145">
        <v>88079.1</v>
      </c>
      <c r="V17" s="23">
        <v>96181.4</v>
      </c>
      <c r="W17" s="246">
        <v>90442.4</v>
      </c>
      <c r="X17" s="246">
        <v>150874.79999999999</v>
      </c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</row>
    <row r="18" spans="2:68" ht="18" customHeight="1">
      <c r="B18" s="64" t="s">
        <v>28</v>
      </c>
      <c r="C18" s="160">
        <v>0</v>
      </c>
      <c r="D18" s="160">
        <v>0</v>
      </c>
      <c r="E18" s="160">
        <v>0</v>
      </c>
      <c r="F18" s="63">
        <v>4803.7</v>
      </c>
      <c r="G18" s="63">
        <v>5458.2</v>
      </c>
      <c r="H18" s="63">
        <v>5639.1</v>
      </c>
      <c r="I18" s="63">
        <v>11400.2</v>
      </c>
      <c r="J18" s="63">
        <v>10745.8</v>
      </c>
      <c r="K18" s="63">
        <v>14612.8</v>
      </c>
      <c r="L18" s="63">
        <v>15545.7</v>
      </c>
      <c r="M18" s="63">
        <v>14240.4</v>
      </c>
      <c r="N18" s="63">
        <v>18653.5</v>
      </c>
      <c r="O18" s="63">
        <v>23063.8</v>
      </c>
      <c r="P18" s="63">
        <v>21626.5</v>
      </c>
      <c r="Q18" s="63">
        <v>19790.599999999999</v>
      </c>
      <c r="R18" s="63">
        <v>21525.599999999999</v>
      </c>
      <c r="S18" s="63">
        <v>25249.1</v>
      </c>
      <c r="T18" s="145">
        <v>26696.100000000002</v>
      </c>
      <c r="U18" s="145">
        <v>29238.300000000003</v>
      </c>
      <c r="V18" s="23">
        <v>36395.399999999994</v>
      </c>
      <c r="W18" s="246">
        <v>38020.599999999991</v>
      </c>
      <c r="X18" s="246">
        <v>43361.100000000006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</row>
    <row r="19" spans="2:68" ht="18" customHeight="1">
      <c r="B19" s="64" t="s">
        <v>1</v>
      </c>
      <c r="C19" s="160">
        <v>0</v>
      </c>
      <c r="D19" s="160">
        <v>0</v>
      </c>
      <c r="E19" s="160">
        <v>0</v>
      </c>
      <c r="F19" s="63">
        <v>529.70000000000005</v>
      </c>
      <c r="G19" s="63">
        <v>482.2</v>
      </c>
      <c r="H19" s="63">
        <v>593.1</v>
      </c>
      <c r="I19" s="63">
        <v>518.4</v>
      </c>
      <c r="J19" s="63">
        <v>619.1</v>
      </c>
      <c r="K19" s="63">
        <v>341</v>
      </c>
      <c r="L19" s="63">
        <v>599.4</v>
      </c>
      <c r="M19" s="63">
        <v>839.9</v>
      </c>
      <c r="N19" s="63">
        <v>1001.9</v>
      </c>
      <c r="O19" s="63">
        <v>990.8</v>
      </c>
      <c r="P19" s="63">
        <v>1155.5999999999999</v>
      </c>
      <c r="Q19" s="63">
        <v>916.9</v>
      </c>
      <c r="R19" s="63">
        <v>1050.1000000000001</v>
      </c>
      <c r="S19" s="63">
        <v>895.1</v>
      </c>
      <c r="T19" s="145">
        <v>1728.5</v>
      </c>
      <c r="U19" s="145">
        <v>1818.5000000000002</v>
      </c>
      <c r="V19" s="23">
        <v>2256.3000000000002</v>
      </c>
      <c r="W19" s="246">
        <v>1276.3000000000002</v>
      </c>
      <c r="X19" s="246">
        <v>1369.6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</row>
    <row r="20" spans="2:68" ht="18" customHeight="1">
      <c r="B20" s="65" t="s">
        <v>81</v>
      </c>
      <c r="C20" s="42">
        <f t="shared" ref="C20:E20" si="3">+C21+C30</f>
        <v>683.8</v>
      </c>
      <c r="D20" s="42">
        <f t="shared" si="3"/>
        <v>772.40000000000009</v>
      </c>
      <c r="E20" s="42">
        <f t="shared" si="3"/>
        <v>952.00000000000011</v>
      </c>
      <c r="F20" s="42">
        <f t="shared" ref="F20:J20" si="4">+F21+F30</f>
        <v>1315.6</v>
      </c>
      <c r="G20" s="42">
        <f t="shared" si="4"/>
        <v>2870.7000000000003</v>
      </c>
      <c r="H20" s="42">
        <f t="shared" si="4"/>
        <v>6749</v>
      </c>
      <c r="I20" s="42">
        <f t="shared" si="4"/>
        <v>8049.5999999999995</v>
      </c>
      <c r="J20" s="42">
        <f t="shared" si="4"/>
        <v>9995.6999999999989</v>
      </c>
      <c r="K20" s="42">
        <f t="shared" ref="K20:P20" si="5">+K21+K30</f>
        <v>11863.300000000003</v>
      </c>
      <c r="L20" s="42">
        <f t="shared" si="5"/>
        <v>11684.4</v>
      </c>
      <c r="M20" s="42">
        <f t="shared" si="5"/>
        <v>13314.60675083</v>
      </c>
      <c r="N20" s="42">
        <f t="shared" si="5"/>
        <v>15927.899999999998</v>
      </c>
      <c r="O20" s="42">
        <f t="shared" si="5"/>
        <v>19605.7</v>
      </c>
      <c r="P20" s="42">
        <f t="shared" si="5"/>
        <v>22928.400000000001</v>
      </c>
      <c r="Q20" s="42">
        <f t="shared" ref="Q20:X20" si="6">+Q21+Q30</f>
        <v>18183.000000000004</v>
      </c>
      <c r="R20" s="42">
        <f t="shared" si="6"/>
        <v>19044.100000000002</v>
      </c>
      <c r="S20" s="42">
        <f t="shared" si="6"/>
        <v>20717.399999999998</v>
      </c>
      <c r="T20" s="77">
        <f t="shared" si="6"/>
        <v>22942.400000000001</v>
      </c>
      <c r="U20" s="77">
        <f t="shared" si="6"/>
        <v>25716.200000000004</v>
      </c>
      <c r="V20" s="60">
        <f t="shared" si="6"/>
        <v>29564.499999999993</v>
      </c>
      <c r="W20" s="60">
        <f t="shared" si="6"/>
        <v>25251.473539710001</v>
      </c>
      <c r="X20" s="215">
        <f t="shared" si="6"/>
        <v>47648.200000000004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</row>
    <row r="21" spans="2:68" ht="18" customHeight="1">
      <c r="B21" s="105" t="s">
        <v>29</v>
      </c>
      <c r="C21" s="42">
        <f>SUM(C22:C29)</f>
        <v>644.29999999999995</v>
      </c>
      <c r="D21" s="42">
        <f t="shared" ref="D21:E21" si="7">SUM(D22:D29)</f>
        <v>742.80000000000007</v>
      </c>
      <c r="E21" s="42">
        <f t="shared" si="7"/>
        <v>912.40000000000009</v>
      </c>
      <c r="F21" s="42">
        <f>SUM(F22:F29)</f>
        <v>1252.5</v>
      </c>
      <c r="G21" s="42">
        <f>SUM(G22:G29)</f>
        <v>2804.3</v>
      </c>
      <c r="H21" s="42">
        <f>SUM(H22:H29)</f>
        <v>6621.6</v>
      </c>
      <c r="I21" s="42">
        <f>SUM(I22:I29)</f>
        <v>7783.2</v>
      </c>
      <c r="J21" s="42">
        <f>SUM(J22:J29)</f>
        <v>9694.0999999999985</v>
      </c>
      <c r="K21" s="42">
        <f t="shared" ref="K21:P21" si="8">SUM(K22:K29)</f>
        <v>11408.600000000002</v>
      </c>
      <c r="L21" s="42">
        <f t="shared" si="8"/>
        <v>10910.4</v>
      </c>
      <c r="M21" s="77">
        <f t="shared" si="8"/>
        <v>12415.50675083</v>
      </c>
      <c r="N21" s="42">
        <f t="shared" si="8"/>
        <v>14917.899999999998</v>
      </c>
      <c r="O21" s="42">
        <f t="shared" si="8"/>
        <v>18637.400000000001</v>
      </c>
      <c r="P21" s="42">
        <f t="shared" si="8"/>
        <v>22175.7</v>
      </c>
      <c r="Q21" s="42">
        <f t="shared" ref="Q21:W21" si="9">SUM(Q22:Q29)</f>
        <v>17489.300000000003</v>
      </c>
      <c r="R21" s="42">
        <f t="shared" si="9"/>
        <v>18336.300000000003</v>
      </c>
      <c r="S21" s="42">
        <f t="shared" si="9"/>
        <v>19809.399999999998</v>
      </c>
      <c r="T21" s="77">
        <f t="shared" si="9"/>
        <v>21501.800000000003</v>
      </c>
      <c r="U21" s="77">
        <f t="shared" si="9"/>
        <v>23955.300000000003</v>
      </c>
      <c r="V21" s="60">
        <f t="shared" si="9"/>
        <v>27374.199999999993</v>
      </c>
      <c r="W21" s="215">
        <f t="shared" si="9"/>
        <v>24366.873539710003</v>
      </c>
      <c r="X21" s="215">
        <f t="shared" ref="X21" si="10">SUM(X22:X29)</f>
        <v>45798.500000000007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</row>
    <row r="22" spans="2:68" ht="18" customHeight="1">
      <c r="B22" s="106" t="s">
        <v>189</v>
      </c>
      <c r="C22" s="63">
        <v>114.5</v>
      </c>
      <c r="D22" s="63">
        <v>155</v>
      </c>
      <c r="E22" s="63">
        <v>192.4</v>
      </c>
      <c r="F22" s="63">
        <v>245.5</v>
      </c>
      <c r="G22" s="63">
        <v>337.7</v>
      </c>
      <c r="H22" s="63">
        <v>1709.5</v>
      </c>
      <c r="I22" s="63">
        <v>1691</v>
      </c>
      <c r="J22" s="63">
        <v>593.80000000000007</v>
      </c>
      <c r="K22" s="63">
        <v>551.6</v>
      </c>
      <c r="L22" s="63">
        <v>472.6</v>
      </c>
      <c r="M22" s="240">
        <v>555</v>
      </c>
      <c r="N22" s="63">
        <v>629.19999999999993</v>
      </c>
      <c r="O22" s="63">
        <v>686.4</v>
      </c>
      <c r="P22" s="63">
        <v>1517.6</v>
      </c>
      <c r="Q22" s="63">
        <v>1578.5999999999997</v>
      </c>
      <c r="R22" s="63">
        <v>1754.8999999999999</v>
      </c>
      <c r="S22" s="63">
        <v>1871.3000000000002</v>
      </c>
      <c r="T22" s="145">
        <v>2166.3000000000002</v>
      </c>
      <c r="U22" s="145">
        <v>2526.8000000000002</v>
      </c>
      <c r="V22" s="23">
        <v>2904.3</v>
      </c>
      <c r="W22" s="246">
        <v>2856.7</v>
      </c>
      <c r="X22" s="246">
        <v>4170.7</v>
      </c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</row>
    <row r="23" spans="2:68" ht="18" customHeight="1">
      <c r="B23" s="106" t="s">
        <v>30</v>
      </c>
      <c r="C23" s="196">
        <v>0</v>
      </c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63">
        <v>58.3</v>
      </c>
      <c r="J23" s="63">
        <v>1280.8</v>
      </c>
      <c r="K23" s="63">
        <v>2015.7</v>
      </c>
      <c r="L23" s="63">
        <v>2229.4</v>
      </c>
      <c r="M23" s="240">
        <v>2448.5067508300003</v>
      </c>
      <c r="N23" s="63">
        <v>2789.6</v>
      </c>
      <c r="O23" s="63">
        <v>3044</v>
      </c>
      <c r="P23" s="63">
        <v>3337</v>
      </c>
      <c r="Q23" s="63">
        <v>3453.7000000000003</v>
      </c>
      <c r="R23" s="63">
        <v>3445.1000000000004</v>
      </c>
      <c r="S23" s="63">
        <v>3544.0000000000005</v>
      </c>
      <c r="T23" s="145">
        <v>4112.4999999999991</v>
      </c>
      <c r="U23" s="145">
        <v>4608.5</v>
      </c>
      <c r="V23" s="23">
        <v>5154.9999999999991</v>
      </c>
      <c r="W23" s="246">
        <v>4522.3</v>
      </c>
      <c r="X23" s="246">
        <v>8395.6999999999989</v>
      </c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</row>
    <row r="24" spans="2:68" ht="18" customHeight="1">
      <c r="B24" s="106" t="s">
        <v>31</v>
      </c>
      <c r="C24" s="63">
        <v>217</v>
      </c>
      <c r="D24" s="63">
        <v>241.5</v>
      </c>
      <c r="E24" s="63">
        <v>320.60000000000002</v>
      </c>
      <c r="F24" s="63">
        <v>393.8</v>
      </c>
      <c r="G24" s="63">
        <v>726.3</v>
      </c>
      <c r="H24" s="63">
        <v>1412.9</v>
      </c>
      <c r="I24" s="63">
        <v>1962.8</v>
      </c>
      <c r="J24" s="63">
        <v>3290.8</v>
      </c>
      <c r="K24" s="63">
        <v>3404.2999999999997</v>
      </c>
      <c r="L24" s="63">
        <v>3261.6000000000004</v>
      </c>
      <c r="M24" s="240">
        <v>3863.5000000000005</v>
      </c>
      <c r="N24" s="63">
        <v>3762.9</v>
      </c>
      <c r="O24" s="63">
        <v>3871.5</v>
      </c>
      <c r="P24" s="63">
        <v>5236.1000000000004</v>
      </c>
      <c r="Q24" s="63">
        <v>4875.8999999999996</v>
      </c>
      <c r="R24" s="63">
        <v>5169.2</v>
      </c>
      <c r="S24" s="63">
        <v>5668.2</v>
      </c>
      <c r="T24" s="145">
        <v>5801.7</v>
      </c>
      <c r="U24" s="145">
        <v>6320.4000000000005</v>
      </c>
      <c r="V24" s="23">
        <v>7525.9</v>
      </c>
      <c r="W24" s="246">
        <v>5909.9</v>
      </c>
      <c r="X24" s="246">
        <v>17067.900000000001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</row>
    <row r="25" spans="2:68" ht="18" customHeight="1">
      <c r="B25" s="106" t="s">
        <v>32</v>
      </c>
      <c r="C25" s="63">
        <v>160</v>
      </c>
      <c r="D25" s="63">
        <v>184.6</v>
      </c>
      <c r="E25" s="63">
        <v>233.2</v>
      </c>
      <c r="F25" s="63">
        <v>400.8</v>
      </c>
      <c r="G25" s="63">
        <v>550.79999999999995</v>
      </c>
      <c r="H25" s="63">
        <v>169.9</v>
      </c>
      <c r="I25" s="63">
        <v>184.5</v>
      </c>
      <c r="J25" s="63">
        <v>251.4</v>
      </c>
      <c r="K25" s="63">
        <v>385.60000000000008</v>
      </c>
      <c r="L25" s="63">
        <v>507.1</v>
      </c>
      <c r="M25" s="145">
        <v>532.5</v>
      </c>
      <c r="N25" s="63">
        <v>572.20000000000005</v>
      </c>
      <c r="O25" s="63">
        <v>682.2</v>
      </c>
      <c r="P25" s="63">
        <v>805.1</v>
      </c>
      <c r="Q25" s="63">
        <v>897.59999999999991</v>
      </c>
      <c r="R25" s="63">
        <v>947</v>
      </c>
      <c r="S25" s="63">
        <v>1005.4</v>
      </c>
      <c r="T25" s="145">
        <v>1076.4000000000001</v>
      </c>
      <c r="U25" s="145">
        <v>1215</v>
      </c>
      <c r="V25" s="23">
        <v>1422.2</v>
      </c>
      <c r="W25" s="246">
        <v>1080.2</v>
      </c>
      <c r="X25" s="246">
        <v>1906.9</v>
      </c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</row>
    <row r="26" spans="2:68" ht="18" customHeight="1">
      <c r="B26" s="106" t="s">
        <v>33</v>
      </c>
      <c r="C26" s="63">
        <v>95.9</v>
      </c>
      <c r="D26" s="63">
        <v>105.2</v>
      </c>
      <c r="E26" s="63">
        <v>91.7</v>
      </c>
      <c r="F26" s="63">
        <v>126.7</v>
      </c>
      <c r="G26" s="63">
        <v>219.9</v>
      </c>
      <c r="H26" s="63">
        <v>83.9</v>
      </c>
      <c r="I26" s="63">
        <v>96.8</v>
      </c>
      <c r="J26" s="63">
        <v>143</v>
      </c>
      <c r="K26" s="188">
        <v>221.2</v>
      </c>
      <c r="L26" s="188">
        <v>198.8</v>
      </c>
      <c r="M26" s="241">
        <v>230.9</v>
      </c>
      <c r="N26" s="63">
        <v>237.4</v>
      </c>
      <c r="O26" s="63">
        <v>226.89999999999998</v>
      </c>
      <c r="P26" s="63">
        <v>315</v>
      </c>
      <c r="Q26" s="63">
        <v>325</v>
      </c>
      <c r="R26" s="63">
        <v>417.7</v>
      </c>
      <c r="S26" s="63">
        <v>388.4</v>
      </c>
      <c r="T26" s="145">
        <v>454.59999999999997</v>
      </c>
      <c r="U26" s="145">
        <v>525.5</v>
      </c>
      <c r="V26" s="23">
        <v>714.60000000000014</v>
      </c>
      <c r="W26" s="246">
        <v>522.5</v>
      </c>
      <c r="X26" s="246">
        <v>1308.2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</row>
    <row r="27" spans="2:68" ht="18" customHeight="1">
      <c r="B27" s="106" t="s">
        <v>130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63">
        <v>1815.5</v>
      </c>
      <c r="O27" s="63">
        <v>4620.3999999999996</v>
      </c>
      <c r="P27" s="63">
        <v>5328.7</v>
      </c>
      <c r="Q27" s="160">
        <v>0</v>
      </c>
      <c r="R27" s="160">
        <v>0</v>
      </c>
      <c r="S27" s="160">
        <v>0</v>
      </c>
      <c r="T27" s="161">
        <v>0</v>
      </c>
      <c r="U27" s="161">
        <v>0</v>
      </c>
      <c r="V27" s="198">
        <v>0</v>
      </c>
      <c r="W27" s="247">
        <v>0</v>
      </c>
      <c r="X27" s="247">
        <v>0</v>
      </c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</row>
    <row r="28" spans="2:68" ht="18" customHeight="1">
      <c r="B28" s="107" t="s">
        <v>34</v>
      </c>
      <c r="C28" s="160">
        <v>0</v>
      </c>
      <c r="D28" s="160">
        <v>0</v>
      </c>
      <c r="E28" s="160">
        <v>0</v>
      </c>
      <c r="F28" s="160">
        <v>0</v>
      </c>
      <c r="G28" s="63">
        <v>890.1</v>
      </c>
      <c r="H28" s="63">
        <v>3132.8</v>
      </c>
      <c r="I28" s="63">
        <v>3553.9</v>
      </c>
      <c r="J28" s="63">
        <v>3832.5</v>
      </c>
      <c r="K28" s="63">
        <v>4472</v>
      </c>
      <c r="L28" s="63">
        <v>3919</v>
      </c>
      <c r="M28" s="63">
        <v>4261.8</v>
      </c>
      <c r="N28" s="63">
        <v>4491.8</v>
      </c>
      <c r="O28" s="63">
        <v>4851.5</v>
      </c>
      <c r="P28" s="63">
        <v>5167.3</v>
      </c>
      <c r="Q28" s="63">
        <v>5620.0999999999995</v>
      </c>
      <c r="R28" s="63">
        <v>5950.8000000000011</v>
      </c>
      <c r="S28" s="63">
        <v>6590.9</v>
      </c>
      <c r="T28" s="145">
        <v>7116.9000000000005</v>
      </c>
      <c r="U28" s="145">
        <v>8139.4000000000005</v>
      </c>
      <c r="V28" s="23">
        <v>8646.4999999999982</v>
      </c>
      <c r="W28" s="246">
        <v>8644.3000000000011</v>
      </c>
      <c r="X28" s="247">
        <v>11231.300000000001</v>
      </c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</row>
    <row r="29" spans="2:68" s="1" customFormat="1" ht="18" customHeight="1">
      <c r="B29" s="107" t="s">
        <v>0</v>
      </c>
      <c r="C29" s="63">
        <v>56.9</v>
      </c>
      <c r="D29" s="63">
        <v>56.5</v>
      </c>
      <c r="E29" s="63">
        <f t="shared" ref="E29" si="11">166.2-E26</f>
        <v>74.499999999999986</v>
      </c>
      <c r="F29" s="63">
        <f>212.4-126.7</f>
        <v>85.7</v>
      </c>
      <c r="G29" s="63">
        <f>299.4-219.9</f>
        <v>79.499999999999972</v>
      </c>
      <c r="H29" s="63">
        <f>196.5-83.9</f>
        <v>112.6</v>
      </c>
      <c r="I29" s="63">
        <f>332.7-96.8</f>
        <v>235.89999999999998</v>
      </c>
      <c r="J29" s="63">
        <v>301.8</v>
      </c>
      <c r="K29" s="63">
        <v>358.2</v>
      </c>
      <c r="L29" s="63">
        <v>321.89999999999998</v>
      </c>
      <c r="M29" s="63">
        <v>523.29999999999995</v>
      </c>
      <c r="N29" s="63">
        <v>619.29999999999995</v>
      </c>
      <c r="O29" s="63">
        <v>654.5</v>
      </c>
      <c r="P29" s="63">
        <v>468.9</v>
      </c>
      <c r="Q29" s="63">
        <v>738.39999999999986</v>
      </c>
      <c r="R29" s="63">
        <v>651.6</v>
      </c>
      <c r="S29" s="63">
        <v>741.2</v>
      </c>
      <c r="T29" s="145">
        <v>773.4</v>
      </c>
      <c r="U29" s="145">
        <v>619.69999999999993</v>
      </c>
      <c r="V29" s="23">
        <v>1005.7</v>
      </c>
      <c r="W29" s="246">
        <v>830.97353971000007</v>
      </c>
      <c r="X29" s="246">
        <v>1717.8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</row>
    <row r="30" spans="2:68" s="1" customFormat="1" ht="18" customHeight="1">
      <c r="B30" s="105" t="s">
        <v>35</v>
      </c>
      <c r="C30" s="61">
        <v>39.5</v>
      </c>
      <c r="D30" s="61">
        <v>29.6</v>
      </c>
      <c r="E30" s="61">
        <v>39.6</v>
      </c>
      <c r="F30" s="61">
        <v>63.1</v>
      </c>
      <c r="G30" s="61">
        <v>66.400000000000006</v>
      </c>
      <c r="H30" s="61">
        <v>127.4</v>
      </c>
      <c r="I30" s="61">
        <v>266.39999999999998</v>
      </c>
      <c r="J30" s="61">
        <v>301.60000000000002</v>
      </c>
      <c r="K30" s="61">
        <v>454.7</v>
      </c>
      <c r="L30" s="61">
        <v>774</v>
      </c>
      <c r="M30" s="61">
        <v>899.10000000000014</v>
      </c>
      <c r="N30" s="61">
        <v>1010</v>
      </c>
      <c r="O30" s="61">
        <v>968.3</v>
      </c>
      <c r="P30" s="61">
        <v>752.7</v>
      </c>
      <c r="Q30" s="61">
        <v>693.70000000000016</v>
      </c>
      <c r="R30" s="61">
        <v>707.8</v>
      </c>
      <c r="S30" s="61">
        <v>908.00000000000011</v>
      </c>
      <c r="T30" s="45">
        <v>1440.6000000000001</v>
      </c>
      <c r="U30" s="45">
        <v>1760.9</v>
      </c>
      <c r="V30" s="199">
        <v>2190.3000000000002</v>
      </c>
      <c r="W30" s="248">
        <v>884.6</v>
      </c>
      <c r="X30" s="248">
        <v>1849.7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</row>
    <row r="31" spans="2:68" s="1" customFormat="1" ht="18" customHeight="1">
      <c r="B31" s="65" t="s">
        <v>83</v>
      </c>
      <c r="C31" s="42">
        <f>+C32+C34+C49+C59</f>
        <v>10569.5</v>
      </c>
      <c r="D31" s="42">
        <f>+D32+D34+D49+D59</f>
        <v>13836</v>
      </c>
      <c r="E31" s="42">
        <f>+E32+E34+E49+E59</f>
        <v>15678.5</v>
      </c>
      <c r="F31" s="42">
        <f>+F32+F34+F49+F59</f>
        <v>18645.2</v>
      </c>
      <c r="G31" s="42">
        <f>+G32+G34+G49+G59</f>
        <v>27942.1</v>
      </c>
      <c r="H31" s="42">
        <f>+H32+H34+H49+H59</f>
        <v>41452.9</v>
      </c>
      <c r="I31" s="42">
        <f>+I32+I34+I49+I59</f>
        <v>59090.6</v>
      </c>
      <c r="J31" s="42">
        <f>+J32+J34+J49+J59</f>
        <v>77211.10000000002</v>
      </c>
      <c r="K31" s="42">
        <f>+K32+K34+K49+K59</f>
        <v>85422.6</v>
      </c>
      <c r="L31" s="42">
        <f>+L32+L34+L49+L59</f>
        <v>81594.100000000006</v>
      </c>
      <c r="M31" s="42">
        <f>+M32+M34+M49+M59</f>
        <v>111662.59333015999</v>
      </c>
      <c r="N31" s="42">
        <f>+N32+N34+N49+N59</f>
        <v>119554.2</v>
      </c>
      <c r="O31" s="42">
        <f>+O32+O34+O49+O59</f>
        <v>129976.4</v>
      </c>
      <c r="P31" s="42">
        <f>+P32+P34+P49+P59</f>
        <v>145772</v>
      </c>
      <c r="Q31" s="42">
        <f>+Q32+Q34+Q49+Q59</f>
        <v>160862.90000000002</v>
      </c>
      <c r="R31" s="42">
        <f>+R32+R34+R49+R59</f>
        <v>171582.19999999998</v>
      </c>
      <c r="S31" s="42">
        <f>+S32+S34+S49+S59</f>
        <v>185088.3</v>
      </c>
      <c r="T31" s="77">
        <f>+T32+T34+T49+T59</f>
        <v>196734.1</v>
      </c>
      <c r="U31" s="77">
        <f>+U32+U34+U49+U59</f>
        <v>213336.90000000002</v>
      </c>
      <c r="V31" s="60">
        <f>+V32+V34+V49+V59</f>
        <v>235863.2</v>
      </c>
      <c r="W31" s="215">
        <f>+W32+W34+W49+W59</f>
        <v>208669.79999999996</v>
      </c>
      <c r="X31" s="215">
        <f>+X32+X34+X49+X59</f>
        <v>268769.5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</row>
    <row r="32" spans="2:68" s="1" customFormat="1" ht="18" customHeight="1">
      <c r="B32" s="105" t="s">
        <v>36</v>
      </c>
      <c r="C32" s="42">
        <f t="shared" ref="C32:X32" si="12">+C33</f>
        <v>5309.2</v>
      </c>
      <c r="D32" s="42">
        <f t="shared" si="12"/>
        <v>8484.2999999999993</v>
      </c>
      <c r="E32" s="42">
        <f t="shared" si="12"/>
        <v>9680.7999999999993</v>
      </c>
      <c r="F32" s="42">
        <f t="shared" si="12"/>
        <v>12108.6</v>
      </c>
      <c r="G32" s="42">
        <f t="shared" si="12"/>
        <v>18480</v>
      </c>
      <c r="H32" s="42">
        <f t="shared" si="12"/>
        <v>24920.5</v>
      </c>
      <c r="I32" s="42">
        <f t="shared" si="12"/>
        <v>29141.7</v>
      </c>
      <c r="J32" s="42">
        <f t="shared" si="12"/>
        <v>35712.400000000001</v>
      </c>
      <c r="K32" s="42">
        <f t="shared" si="12"/>
        <v>40034.699999999997</v>
      </c>
      <c r="L32" s="42">
        <f t="shared" si="12"/>
        <v>41593.300000000003</v>
      </c>
      <c r="M32" s="42">
        <f t="shared" si="12"/>
        <v>44703.7</v>
      </c>
      <c r="N32" s="42">
        <f t="shared" si="12"/>
        <v>45639.1</v>
      </c>
      <c r="O32" s="42">
        <f t="shared" si="12"/>
        <v>52359.3</v>
      </c>
      <c r="P32" s="42">
        <f t="shared" si="12"/>
        <v>66972.100000000006</v>
      </c>
      <c r="Q32" s="42">
        <f t="shared" si="12"/>
        <v>77082.3</v>
      </c>
      <c r="R32" s="42">
        <f t="shared" si="12"/>
        <v>84921.7</v>
      </c>
      <c r="S32" s="42">
        <f t="shared" si="12"/>
        <v>92049.5</v>
      </c>
      <c r="T32" s="77">
        <f t="shared" si="12"/>
        <v>94770.700000000012</v>
      </c>
      <c r="U32" s="77">
        <f t="shared" si="12"/>
        <v>106661.99999999999</v>
      </c>
      <c r="V32" s="60">
        <f t="shared" si="12"/>
        <v>120605.6</v>
      </c>
      <c r="W32" s="215">
        <f t="shared" si="12"/>
        <v>112315.79999999999</v>
      </c>
      <c r="X32" s="215">
        <f t="shared" si="12"/>
        <v>136179.30000000002</v>
      </c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</row>
    <row r="33" spans="2:68" s="1" customFormat="1" ht="18" customHeight="1">
      <c r="B33" s="108" t="s">
        <v>37</v>
      </c>
      <c r="C33" s="63">
        <v>5309.2</v>
      </c>
      <c r="D33" s="63">
        <v>8484.2999999999993</v>
      </c>
      <c r="E33" s="63">
        <v>9680.7999999999993</v>
      </c>
      <c r="F33" s="63">
        <v>12108.6</v>
      </c>
      <c r="G33" s="63">
        <v>18480</v>
      </c>
      <c r="H33" s="63">
        <v>24920.5</v>
      </c>
      <c r="I33" s="63">
        <v>29141.7</v>
      </c>
      <c r="J33" s="63">
        <v>35712.400000000001</v>
      </c>
      <c r="K33" s="63">
        <v>40034.699999999997</v>
      </c>
      <c r="L33" s="63">
        <v>41593.300000000003</v>
      </c>
      <c r="M33" s="63">
        <v>44703.7</v>
      </c>
      <c r="N33" s="63">
        <v>45639.1</v>
      </c>
      <c r="O33" s="63">
        <v>52359.3</v>
      </c>
      <c r="P33" s="63">
        <v>66972.100000000006</v>
      </c>
      <c r="Q33" s="63">
        <v>77082.3</v>
      </c>
      <c r="R33" s="63">
        <v>84921.7</v>
      </c>
      <c r="S33" s="63">
        <v>92049.5</v>
      </c>
      <c r="T33" s="145">
        <v>94770.700000000012</v>
      </c>
      <c r="U33" s="145">
        <v>106661.99999999999</v>
      </c>
      <c r="V33" s="23">
        <v>120605.6</v>
      </c>
      <c r="W33" s="246">
        <v>112315.79999999999</v>
      </c>
      <c r="X33" s="246">
        <v>136179.30000000002</v>
      </c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</row>
    <row r="34" spans="2:68" s="1" customFormat="1" ht="18" customHeight="1">
      <c r="B34" s="101" t="s">
        <v>38</v>
      </c>
      <c r="C34" s="42">
        <f>SUM(C35:C48)</f>
        <v>3982.2</v>
      </c>
      <c r="D34" s="42">
        <f>SUM(D35:D48)</f>
        <v>4260.6000000000013</v>
      </c>
      <c r="E34" s="42">
        <f>SUM(E35:E48)</f>
        <v>4546.9000000000005</v>
      </c>
      <c r="F34" s="42">
        <f>SUM(F35:F48)</f>
        <v>4818.3999999999996</v>
      </c>
      <c r="G34" s="42">
        <f>SUM(G35:G48)</f>
        <v>7500.6</v>
      </c>
      <c r="H34" s="42">
        <f>SUM(H35:H48)</f>
        <v>13694.9</v>
      </c>
      <c r="I34" s="42">
        <f>SUM(I35:I48)</f>
        <v>23590.800000000003</v>
      </c>
      <c r="J34" s="42">
        <f>SUM(J35:J48)</f>
        <v>33754.000000000007</v>
      </c>
      <c r="K34" s="42">
        <f>SUM(K35:K48)</f>
        <v>38770.400000000009</v>
      </c>
      <c r="L34" s="42">
        <f>SUM(L35:L48)</f>
        <v>34678</v>
      </c>
      <c r="M34" s="42">
        <f>SUM(M35:M48)</f>
        <v>60288.183136939995</v>
      </c>
      <c r="N34" s="42">
        <f>SUM(N35:N48)</f>
        <v>66832.899999999994</v>
      </c>
      <c r="O34" s="42">
        <f>SUM(O35:O48)</f>
        <v>70118.2</v>
      </c>
      <c r="P34" s="42">
        <f>SUM(P35:P48)</f>
        <v>71246.900000000009</v>
      </c>
      <c r="Q34" s="42">
        <f>SUM(Q35:Q48)</f>
        <v>74958.300000000017</v>
      </c>
      <c r="R34" s="42">
        <f>SUM(R35:R48)</f>
        <v>76330.2</v>
      </c>
      <c r="S34" s="42">
        <f>SUM(S35:S48)</f>
        <v>80316.5</v>
      </c>
      <c r="T34" s="77">
        <f>SUM(T35:T48)</f>
        <v>88652.9</v>
      </c>
      <c r="U34" s="77">
        <f>SUM(U35:U48)</f>
        <v>92316.700000000012</v>
      </c>
      <c r="V34" s="60">
        <f>SUM(V35:V48)</f>
        <v>97741.6</v>
      </c>
      <c r="W34" s="215">
        <f>SUM(W35:W48)</f>
        <v>84693.39999999998</v>
      </c>
      <c r="X34" s="215">
        <f>SUM(X35:X48)</f>
        <v>111537.1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</row>
    <row r="35" spans="2:68" s="1" customFormat="1" ht="18" customHeight="1">
      <c r="B35" s="108" t="s">
        <v>39</v>
      </c>
      <c r="C35" s="160">
        <v>0</v>
      </c>
      <c r="D35" s="160">
        <v>0</v>
      </c>
      <c r="E35" s="160">
        <v>0</v>
      </c>
      <c r="F35" s="160">
        <v>0</v>
      </c>
      <c r="G35" s="160">
        <v>0</v>
      </c>
      <c r="H35" s="160">
        <v>0</v>
      </c>
      <c r="I35" s="196">
        <v>0</v>
      </c>
      <c r="J35" s="160">
        <v>0</v>
      </c>
      <c r="K35" s="160">
        <v>0</v>
      </c>
      <c r="L35" s="160">
        <v>0</v>
      </c>
      <c r="M35" s="63">
        <v>20042.183136940002</v>
      </c>
      <c r="N35" s="63">
        <v>22052.9</v>
      </c>
      <c r="O35" s="63">
        <v>24251.3</v>
      </c>
      <c r="P35" s="63">
        <v>24321.100000000002</v>
      </c>
      <c r="Q35" s="63">
        <v>25473.499999999996</v>
      </c>
      <c r="R35" s="63">
        <v>29988.500000000004</v>
      </c>
      <c r="S35" s="63">
        <v>32697.400000000005</v>
      </c>
      <c r="T35" s="145">
        <v>36148</v>
      </c>
      <c r="U35" s="145">
        <v>36433.599999999999</v>
      </c>
      <c r="V35" s="23">
        <v>40590.700000000004</v>
      </c>
      <c r="W35" s="246">
        <v>33407.300000000003</v>
      </c>
      <c r="X35" s="246">
        <v>43260.1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</row>
    <row r="36" spans="2:68" s="1" customFormat="1" ht="18" customHeight="1">
      <c r="B36" s="108" t="s">
        <v>40</v>
      </c>
      <c r="C36" s="160">
        <v>0</v>
      </c>
      <c r="D36" s="160">
        <v>0</v>
      </c>
      <c r="E36" s="160">
        <v>0</v>
      </c>
      <c r="F36" s="160">
        <v>0</v>
      </c>
      <c r="G36" s="160">
        <v>0</v>
      </c>
      <c r="H36" s="160">
        <v>0</v>
      </c>
      <c r="I36" s="196">
        <v>8008.1</v>
      </c>
      <c r="J36" s="63">
        <v>12147.100000000002</v>
      </c>
      <c r="K36" s="63">
        <v>15990.2</v>
      </c>
      <c r="L36" s="63">
        <v>11160.1</v>
      </c>
      <c r="M36" s="63">
        <v>14555.4</v>
      </c>
      <c r="N36" s="63">
        <v>18250.2</v>
      </c>
      <c r="O36" s="63">
        <v>18124.7</v>
      </c>
      <c r="P36" s="63">
        <v>17901</v>
      </c>
      <c r="Q36" s="63">
        <v>18861.300000000003</v>
      </c>
      <c r="R36" s="63">
        <v>13326.7</v>
      </c>
      <c r="S36" s="63">
        <v>13000.3</v>
      </c>
      <c r="T36" s="145">
        <v>16926.600000000002</v>
      </c>
      <c r="U36" s="145">
        <v>20619.2</v>
      </c>
      <c r="V36" s="200">
        <v>20237.600000000002</v>
      </c>
      <c r="W36" s="249">
        <v>14446.5</v>
      </c>
      <c r="X36" s="249">
        <v>24562.9</v>
      </c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</row>
    <row r="37" spans="2:68" s="1" customFormat="1" ht="15" customHeight="1">
      <c r="B37" s="129" t="s">
        <v>41</v>
      </c>
      <c r="C37" s="168">
        <v>0</v>
      </c>
      <c r="D37" s="168">
        <v>0</v>
      </c>
      <c r="E37" s="168">
        <v>0</v>
      </c>
      <c r="F37" s="168">
        <v>0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168">
        <v>0</v>
      </c>
      <c r="M37" s="168">
        <v>0</v>
      </c>
      <c r="N37" s="168">
        <v>0</v>
      </c>
      <c r="O37" s="70">
        <v>83.7</v>
      </c>
      <c r="P37" s="70">
        <v>1056.9000000000001</v>
      </c>
      <c r="Q37" s="70">
        <v>1056</v>
      </c>
      <c r="R37" s="70">
        <v>1184.2</v>
      </c>
      <c r="S37" s="70">
        <v>1277.3999999999999</v>
      </c>
      <c r="T37" s="69">
        <v>1466.5</v>
      </c>
      <c r="U37" s="95">
        <v>0</v>
      </c>
      <c r="V37" s="201">
        <v>0</v>
      </c>
      <c r="W37" s="201">
        <v>0</v>
      </c>
      <c r="X37" s="201">
        <v>0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</row>
    <row r="38" spans="2:68" s="1" customFormat="1" ht="18" customHeight="1">
      <c r="B38" s="108" t="s">
        <v>42</v>
      </c>
      <c r="C38" s="63">
        <v>789.9</v>
      </c>
      <c r="D38" s="63">
        <v>1007.5</v>
      </c>
      <c r="E38" s="63">
        <v>998.2</v>
      </c>
      <c r="F38" s="63">
        <v>1156.6999999999998</v>
      </c>
      <c r="G38" s="63">
        <v>1677.7</v>
      </c>
      <c r="H38" s="63">
        <v>1942.7</v>
      </c>
      <c r="I38" s="63">
        <v>2783</v>
      </c>
      <c r="J38" s="63">
        <v>5039.3999999999996</v>
      </c>
      <c r="K38" s="63">
        <v>4667.7</v>
      </c>
      <c r="L38" s="63">
        <v>4369.2</v>
      </c>
      <c r="M38" s="63">
        <v>4536</v>
      </c>
      <c r="N38" s="63">
        <v>4637.8999999999996</v>
      </c>
      <c r="O38" s="63">
        <v>5140.6000000000004</v>
      </c>
      <c r="P38" s="63">
        <v>5115.8999999999996</v>
      </c>
      <c r="Q38" s="63">
        <v>4922.8999999999996</v>
      </c>
      <c r="R38" s="63">
        <v>4820.7999999999993</v>
      </c>
      <c r="S38" s="63">
        <v>5181.2999999999993</v>
      </c>
      <c r="T38" s="145">
        <v>5596.4</v>
      </c>
      <c r="U38" s="69">
        <v>6509.5999999999995</v>
      </c>
      <c r="V38" s="23">
        <v>6467.8999999999987</v>
      </c>
      <c r="W38" s="246">
        <v>7586.8</v>
      </c>
      <c r="X38" s="246">
        <v>9151</v>
      </c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</row>
    <row r="39" spans="2:68" s="1" customFormat="1" ht="18" customHeight="1">
      <c r="B39" s="108" t="s">
        <v>43</v>
      </c>
      <c r="C39" s="63">
        <v>1659.1</v>
      </c>
      <c r="D39" s="63">
        <v>1876.3</v>
      </c>
      <c r="E39" s="63">
        <v>2219.9</v>
      </c>
      <c r="F39" s="63">
        <v>2457</v>
      </c>
      <c r="G39" s="63">
        <v>1695.6</v>
      </c>
      <c r="H39" s="63">
        <v>5754</v>
      </c>
      <c r="I39" s="63">
        <v>6905.1</v>
      </c>
      <c r="J39" s="63">
        <v>7015.5</v>
      </c>
      <c r="K39" s="63">
        <v>7141.2</v>
      </c>
      <c r="L39" s="63">
        <v>7730.2</v>
      </c>
      <c r="M39" s="63">
        <v>9064.4</v>
      </c>
      <c r="N39" s="63">
        <v>9647.2999999999993</v>
      </c>
      <c r="O39" s="63">
        <v>9791</v>
      </c>
      <c r="P39" s="63">
        <v>9331.7999999999993</v>
      </c>
      <c r="Q39" s="63">
        <v>10508.400000000001</v>
      </c>
      <c r="R39" s="63">
        <v>11974.2</v>
      </c>
      <c r="S39" s="63">
        <v>12758.400000000001</v>
      </c>
      <c r="T39" s="145">
        <v>13539.9</v>
      </c>
      <c r="U39" s="145">
        <v>15132.200000000003</v>
      </c>
      <c r="V39" s="23">
        <v>15974.9</v>
      </c>
      <c r="W39" s="246">
        <v>14132.899999999998</v>
      </c>
      <c r="X39" s="246">
        <v>17358.3</v>
      </c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</row>
    <row r="40" spans="2:68" s="1" customFormat="1" ht="18" customHeight="1">
      <c r="B40" s="108" t="s">
        <v>44</v>
      </c>
      <c r="C40" s="63">
        <v>469</v>
      </c>
      <c r="D40" s="63">
        <v>996.3</v>
      </c>
      <c r="E40" s="63">
        <v>1069.3</v>
      </c>
      <c r="F40" s="63">
        <v>1182.0999999999999</v>
      </c>
      <c r="G40" s="63">
        <v>1611.8</v>
      </c>
      <c r="H40" s="63">
        <v>2769.3</v>
      </c>
      <c r="I40" s="63">
        <v>2509.6999999999998</v>
      </c>
      <c r="J40" s="63">
        <v>3198</v>
      </c>
      <c r="K40" s="63">
        <v>4049.2</v>
      </c>
      <c r="L40" s="63">
        <v>3828.2</v>
      </c>
      <c r="M40" s="63">
        <v>4092.7</v>
      </c>
      <c r="N40" s="63">
        <v>4053.1999999999994</v>
      </c>
      <c r="O40" s="63">
        <v>4126.5</v>
      </c>
      <c r="P40" s="63">
        <v>3919.5</v>
      </c>
      <c r="Q40" s="63">
        <v>3918.5000000000005</v>
      </c>
      <c r="R40" s="63">
        <v>4194.0999999999995</v>
      </c>
      <c r="S40" s="63">
        <v>3775.3999999999996</v>
      </c>
      <c r="T40" s="145">
        <v>2854.8999999999996</v>
      </c>
      <c r="U40" s="145">
        <v>444.6</v>
      </c>
      <c r="V40" s="23">
        <v>350.6</v>
      </c>
      <c r="W40" s="246">
        <v>446.4</v>
      </c>
      <c r="X40" s="246">
        <v>514.29999999999995</v>
      </c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</row>
    <row r="41" spans="2:68" s="1" customFormat="1" ht="18" customHeight="1">
      <c r="B41" s="108" t="s">
        <v>165</v>
      </c>
      <c r="C41" s="160">
        <v>0</v>
      </c>
      <c r="D41" s="160">
        <v>0</v>
      </c>
      <c r="E41" s="160">
        <v>0</v>
      </c>
      <c r="F41" s="160">
        <v>0</v>
      </c>
      <c r="G41" s="63">
        <v>2122</v>
      </c>
      <c r="H41" s="160">
        <v>0</v>
      </c>
      <c r="I41" s="160">
        <v>0</v>
      </c>
      <c r="J41" s="160">
        <v>0</v>
      </c>
      <c r="K41" s="160">
        <v>0</v>
      </c>
      <c r="L41" s="160">
        <v>0</v>
      </c>
      <c r="M41" s="160">
        <v>0</v>
      </c>
      <c r="N41" s="161">
        <v>0</v>
      </c>
      <c r="O41" s="160">
        <v>0</v>
      </c>
      <c r="P41" s="160">
        <v>0</v>
      </c>
      <c r="Q41" s="160">
        <v>0</v>
      </c>
      <c r="R41" s="160">
        <v>0</v>
      </c>
      <c r="S41" s="160">
        <v>0</v>
      </c>
      <c r="T41" s="161">
        <v>0</v>
      </c>
      <c r="U41" s="161">
        <v>0</v>
      </c>
      <c r="V41" s="198">
        <v>0</v>
      </c>
      <c r="W41" s="247">
        <v>0</v>
      </c>
      <c r="X41" s="247">
        <v>0</v>
      </c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</row>
    <row r="42" spans="2:68" s="1" customFormat="1" ht="18" customHeight="1">
      <c r="B42" s="108" t="s">
        <v>45</v>
      </c>
      <c r="C42" s="160">
        <v>0</v>
      </c>
      <c r="D42" s="160">
        <v>0</v>
      </c>
      <c r="E42" s="160">
        <v>0</v>
      </c>
      <c r="F42" s="160">
        <v>0</v>
      </c>
      <c r="G42" s="63">
        <v>355.4</v>
      </c>
      <c r="H42" s="63">
        <v>3193.3</v>
      </c>
      <c r="I42" s="63">
        <v>3365</v>
      </c>
      <c r="J42" s="63">
        <v>3866.4</v>
      </c>
      <c r="K42" s="63">
        <v>4100</v>
      </c>
      <c r="L42" s="63">
        <v>4588.7</v>
      </c>
      <c r="M42" s="63">
        <v>4885.5999999999995</v>
      </c>
      <c r="N42" s="145">
        <v>4946.5</v>
      </c>
      <c r="O42" s="63">
        <v>5124.2</v>
      </c>
      <c r="P42" s="63">
        <v>5897.1</v>
      </c>
      <c r="Q42" s="63">
        <v>6129.3</v>
      </c>
      <c r="R42" s="63">
        <v>6374.7</v>
      </c>
      <c r="S42" s="63">
        <v>6607.4000000000005</v>
      </c>
      <c r="T42" s="145">
        <v>6781.4000000000005</v>
      </c>
      <c r="U42" s="145">
        <v>7145.4999999999991</v>
      </c>
      <c r="V42" s="23">
        <v>7313</v>
      </c>
      <c r="W42" s="246">
        <v>7494.2</v>
      </c>
      <c r="X42" s="246">
        <v>8181.8</v>
      </c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</row>
    <row r="43" spans="2:68" s="1" customFormat="1" ht="18" customHeight="1">
      <c r="B43" s="108" t="s">
        <v>46</v>
      </c>
      <c r="C43" s="160">
        <v>0</v>
      </c>
      <c r="D43" s="160">
        <v>0</v>
      </c>
      <c r="E43" s="160">
        <v>0</v>
      </c>
      <c r="F43" s="160">
        <v>0</v>
      </c>
      <c r="G43" s="160">
        <v>0</v>
      </c>
      <c r="H43" s="160">
        <v>0</v>
      </c>
      <c r="I43" s="160">
        <v>0</v>
      </c>
      <c r="J43" s="63">
        <v>2210.7999999999997</v>
      </c>
      <c r="K43" s="63">
        <v>2795.8</v>
      </c>
      <c r="L43" s="63">
        <v>2978.3999999999996</v>
      </c>
      <c r="M43" s="63">
        <v>3088.2</v>
      </c>
      <c r="N43" s="63">
        <v>3237.7</v>
      </c>
      <c r="O43" s="63">
        <v>3437.3</v>
      </c>
      <c r="P43" s="63">
        <v>3673.9</v>
      </c>
      <c r="Q43" s="63">
        <v>3964.8</v>
      </c>
      <c r="R43" s="63">
        <v>4300.8000000000011</v>
      </c>
      <c r="S43" s="63">
        <v>4828.4000000000005</v>
      </c>
      <c r="T43" s="145">
        <v>5236.3999999999996</v>
      </c>
      <c r="U43" s="145">
        <v>5975.5</v>
      </c>
      <c r="V43" s="23">
        <v>6782.3</v>
      </c>
      <c r="W43" s="246">
        <v>7127.9000000000005</v>
      </c>
      <c r="X43" s="246">
        <v>8495.5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</row>
    <row r="44" spans="2:68" s="1" customFormat="1" ht="18" customHeight="1">
      <c r="B44" s="108" t="s">
        <v>190</v>
      </c>
      <c r="C44" s="63">
        <v>584</v>
      </c>
      <c r="D44" s="63">
        <v>312.60000000000002</v>
      </c>
      <c r="E44" s="63">
        <v>239.5</v>
      </c>
      <c r="F44" s="160">
        <v>0</v>
      </c>
      <c r="G44" s="160">
        <v>0</v>
      </c>
      <c r="H44" s="160">
        <v>0</v>
      </c>
      <c r="I44" s="160">
        <v>0</v>
      </c>
      <c r="J44" s="160">
        <v>0</v>
      </c>
      <c r="K44" s="160">
        <v>0</v>
      </c>
      <c r="L44" s="160">
        <v>0</v>
      </c>
      <c r="M44" s="160">
        <v>0</v>
      </c>
      <c r="N44" s="274">
        <v>0</v>
      </c>
      <c r="O44" s="160">
        <v>0</v>
      </c>
      <c r="P44" s="160">
        <v>0</v>
      </c>
      <c r="Q44" s="160">
        <v>0</v>
      </c>
      <c r="R44" s="160">
        <v>0</v>
      </c>
      <c r="S44" s="160">
        <v>0</v>
      </c>
      <c r="T44" s="161">
        <v>0</v>
      </c>
      <c r="U44" s="161">
        <v>0</v>
      </c>
      <c r="V44" s="198">
        <v>0</v>
      </c>
      <c r="W44" s="247">
        <v>0</v>
      </c>
      <c r="X44" s="247">
        <v>0</v>
      </c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</row>
    <row r="45" spans="2:68" s="1" customFormat="1" ht="18" customHeight="1">
      <c r="B45" s="108" t="s">
        <v>191</v>
      </c>
      <c r="C45" s="63">
        <v>190.5</v>
      </c>
      <c r="D45" s="63">
        <v>19.7</v>
      </c>
      <c r="E45" s="160">
        <v>0</v>
      </c>
      <c r="F45" s="160">
        <v>0</v>
      </c>
      <c r="G45" s="160">
        <v>0</v>
      </c>
      <c r="H45" s="160">
        <v>0</v>
      </c>
      <c r="I45" s="160">
        <v>0</v>
      </c>
      <c r="J45" s="160">
        <v>0</v>
      </c>
      <c r="K45" s="160">
        <v>0</v>
      </c>
      <c r="L45" s="160">
        <v>0</v>
      </c>
      <c r="M45" s="160">
        <v>0</v>
      </c>
      <c r="N45" s="274">
        <v>0</v>
      </c>
      <c r="O45" s="160">
        <v>0</v>
      </c>
      <c r="P45" s="160">
        <v>0</v>
      </c>
      <c r="Q45" s="160">
        <v>0</v>
      </c>
      <c r="R45" s="160">
        <v>0</v>
      </c>
      <c r="S45" s="160">
        <v>0</v>
      </c>
      <c r="T45" s="161">
        <v>0</v>
      </c>
      <c r="U45" s="161">
        <v>0</v>
      </c>
      <c r="V45" s="198">
        <v>0</v>
      </c>
      <c r="W45" s="247">
        <v>0</v>
      </c>
      <c r="X45" s="247">
        <v>0</v>
      </c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</row>
    <row r="46" spans="2:68" s="1" customFormat="1" ht="18" customHeight="1">
      <c r="B46" s="108" t="s">
        <v>192</v>
      </c>
      <c r="C46" s="63">
        <v>276.7</v>
      </c>
      <c r="D46" s="63">
        <v>21.1</v>
      </c>
      <c r="E46" s="160">
        <v>0</v>
      </c>
      <c r="F46" s="160">
        <v>0</v>
      </c>
      <c r="G46" s="160">
        <v>0</v>
      </c>
      <c r="H46" s="160">
        <v>0</v>
      </c>
      <c r="I46" s="160">
        <v>0</v>
      </c>
      <c r="J46" s="160">
        <v>0</v>
      </c>
      <c r="K46" s="160">
        <v>0</v>
      </c>
      <c r="L46" s="160">
        <v>0</v>
      </c>
      <c r="M46" s="160">
        <v>0</v>
      </c>
      <c r="N46" s="274">
        <v>0</v>
      </c>
      <c r="O46" s="160">
        <v>0</v>
      </c>
      <c r="P46" s="160">
        <v>0</v>
      </c>
      <c r="Q46" s="160">
        <v>0</v>
      </c>
      <c r="R46" s="160">
        <v>0</v>
      </c>
      <c r="S46" s="160">
        <v>0</v>
      </c>
      <c r="T46" s="161">
        <v>0</v>
      </c>
      <c r="U46" s="161">
        <v>0</v>
      </c>
      <c r="V46" s="198">
        <v>0</v>
      </c>
      <c r="W46" s="247">
        <v>0</v>
      </c>
      <c r="X46" s="247">
        <v>0</v>
      </c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</row>
    <row r="47" spans="2:68" s="1" customFormat="1" ht="18" customHeight="1">
      <c r="B47" s="108" t="s">
        <v>196</v>
      </c>
      <c r="C47" s="63">
        <v>4.7</v>
      </c>
      <c r="D47" s="63"/>
      <c r="E47" s="160"/>
      <c r="F47" s="160"/>
      <c r="G47" s="160"/>
      <c r="H47" s="160"/>
      <c r="I47" s="160">
        <v>0</v>
      </c>
      <c r="J47" s="160">
        <v>0</v>
      </c>
      <c r="K47" s="160">
        <v>0</v>
      </c>
      <c r="L47" s="160">
        <v>0</v>
      </c>
      <c r="M47" s="160">
        <v>0</v>
      </c>
      <c r="N47" s="274">
        <v>0</v>
      </c>
      <c r="O47" s="160">
        <v>0</v>
      </c>
      <c r="P47" s="160">
        <v>0</v>
      </c>
      <c r="Q47" s="160">
        <v>0</v>
      </c>
      <c r="R47" s="160">
        <v>0</v>
      </c>
      <c r="S47" s="160">
        <v>0</v>
      </c>
      <c r="T47" s="161">
        <v>0</v>
      </c>
      <c r="U47" s="161">
        <v>0</v>
      </c>
      <c r="V47" s="198">
        <v>0</v>
      </c>
      <c r="W47" s="247">
        <v>0</v>
      </c>
      <c r="X47" s="247">
        <v>0</v>
      </c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</row>
    <row r="48" spans="2:68" s="1" customFormat="1" ht="18" customHeight="1">
      <c r="B48" s="108" t="s">
        <v>0</v>
      </c>
      <c r="C48" s="63">
        <v>8.3000000000000007</v>
      </c>
      <c r="D48" s="63">
        <v>27.1</v>
      </c>
      <c r="E48" s="63">
        <v>20</v>
      </c>
      <c r="F48" s="63">
        <v>22.6</v>
      </c>
      <c r="G48" s="63">
        <v>38.1</v>
      </c>
      <c r="H48" s="63">
        <f>34.1+1.5</f>
        <v>35.6</v>
      </c>
      <c r="I48" s="63">
        <v>19.899999999999999</v>
      </c>
      <c r="J48" s="63">
        <v>276.8</v>
      </c>
      <c r="K48" s="63">
        <v>26.3</v>
      </c>
      <c r="L48" s="63">
        <v>23.2</v>
      </c>
      <c r="M48" s="63">
        <v>23.7</v>
      </c>
      <c r="N48" s="145">
        <v>7.2</v>
      </c>
      <c r="O48" s="63">
        <v>38.9</v>
      </c>
      <c r="P48" s="63">
        <v>29.7</v>
      </c>
      <c r="Q48" s="63">
        <v>123.60000000000001</v>
      </c>
      <c r="R48" s="63">
        <v>166.20000000000002</v>
      </c>
      <c r="S48" s="63">
        <v>190.5</v>
      </c>
      <c r="T48" s="145">
        <v>102.80000000000001</v>
      </c>
      <c r="U48" s="145">
        <v>56.500000000000014</v>
      </c>
      <c r="V48" s="23">
        <v>24.599999999999998</v>
      </c>
      <c r="W48" s="246">
        <v>51.400000000000013</v>
      </c>
      <c r="X48" s="246">
        <v>13.2</v>
      </c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</row>
    <row r="49" spans="2:68" s="1" customFormat="1" ht="15" customHeight="1">
      <c r="B49" s="101" t="s">
        <v>47</v>
      </c>
      <c r="C49" s="42">
        <f>SUM(C50:C58)</f>
        <v>979.39999999999986</v>
      </c>
      <c r="D49" s="42">
        <f t="shared" ref="D49:E49" si="13">SUM(D50:D58)</f>
        <v>912.80000000000007</v>
      </c>
      <c r="E49" s="42">
        <f t="shared" si="13"/>
        <v>1156.4000000000001</v>
      </c>
      <c r="F49" s="42">
        <f>SUM(F50:F58)</f>
        <v>1524.8</v>
      </c>
      <c r="G49" s="42">
        <f>SUM(G50:G58)</f>
        <v>1738.2</v>
      </c>
      <c r="H49" s="42">
        <f>SUM(H50:H58)</f>
        <v>2441.8000000000002</v>
      </c>
      <c r="I49" s="42">
        <f>SUM(I50:I58)</f>
        <v>5969.5</v>
      </c>
      <c r="J49" s="42">
        <f>SUM(J50:J58)</f>
        <v>7355.4000000000015</v>
      </c>
      <c r="K49" s="42">
        <f t="shared" ref="K49:V49" si="14">SUM(K50:K58)</f>
        <v>6369.9000000000005</v>
      </c>
      <c r="L49" s="42">
        <f t="shared" si="14"/>
        <v>4796.2999999999993</v>
      </c>
      <c r="M49" s="42">
        <f t="shared" si="14"/>
        <v>5966.6101932199999</v>
      </c>
      <c r="N49" s="77">
        <f t="shared" si="14"/>
        <v>6311.7</v>
      </c>
      <c r="O49" s="42">
        <f t="shared" si="14"/>
        <v>6851.7</v>
      </c>
      <c r="P49" s="42">
        <f t="shared" si="14"/>
        <v>6897.2</v>
      </c>
      <c r="Q49" s="42">
        <f t="shared" si="14"/>
        <v>8192.4000000000015</v>
      </c>
      <c r="R49" s="42">
        <f t="shared" si="14"/>
        <v>9756.0000000000018</v>
      </c>
      <c r="S49" s="42">
        <f t="shared" si="14"/>
        <v>12044.300000000001</v>
      </c>
      <c r="T49" s="42">
        <f t="shared" si="14"/>
        <v>12403.300000000001</v>
      </c>
      <c r="U49" s="77">
        <f t="shared" si="14"/>
        <v>13238.5</v>
      </c>
      <c r="V49" s="60">
        <f t="shared" si="14"/>
        <v>16117.1</v>
      </c>
      <c r="W49" s="215">
        <f>SUM(W50:W58)</f>
        <v>10955.999999999998</v>
      </c>
      <c r="X49" s="215">
        <f>SUM(X50:X58)</f>
        <v>19553.599999999995</v>
      </c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</row>
    <row r="50" spans="2:68" s="1" customFormat="1" ht="18" customHeight="1">
      <c r="B50" s="109" t="s">
        <v>135</v>
      </c>
      <c r="C50" s="160">
        <v>0</v>
      </c>
      <c r="D50" s="160">
        <v>0</v>
      </c>
      <c r="E50" s="160">
        <v>0</v>
      </c>
      <c r="F50" s="160">
        <v>0</v>
      </c>
      <c r="G50" s="160">
        <v>0</v>
      </c>
      <c r="H50" s="160">
        <v>0</v>
      </c>
      <c r="I50" s="63">
        <v>2660.1</v>
      </c>
      <c r="J50" s="63">
        <v>4140.1000000000004</v>
      </c>
      <c r="K50" s="63">
        <v>4797.7999999999993</v>
      </c>
      <c r="L50" s="63">
        <v>3162.7</v>
      </c>
      <c r="M50" s="63">
        <v>4233.6101932199999</v>
      </c>
      <c r="N50" s="63">
        <v>4268.5</v>
      </c>
      <c r="O50" s="63">
        <v>4505.2</v>
      </c>
      <c r="P50" s="63">
        <v>4595.3</v>
      </c>
      <c r="Q50" s="63">
        <v>5682.9000000000005</v>
      </c>
      <c r="R50" s="63">
        <v>6989.9000000000005</v>
      </c>
      <c r="S50" s="63">
        <v>8903</v>
      </c>
      <c r="T50" s="145">
        <v>9071.6999999999989</v>
      </c>
      <c r="U50" s="145">
        <v>9667.2000000000007</v>
      </c>
      <c r="V50" s="23">
        <v>11442</v>
      </c>
      <c r="W50" s="246">
        <v>8882.0999999999985</v>
      </c>
      <c r="X50" s="246">
        <v>15188.199999999999</v>
      </c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</row>
    <row r="51" spans="2:68" s="1" customFormat="1" ht="18" customHeight="1">
      <c r="B51" s="109" t="s">
        <v>48</v>
      </c>
      <c r="C51" s="63">
        <v>204.7</v>
      </c>
      <c r="D51" s="63">
        <v>166.2</v>
      </c>
      <c r="E51" s="63">
        <v>395.5</v>
      </c>
      <c r="F51" s="63">
        <v>623.1</v>
      </c>
      <c r="G51" s="63">
        <v>293.3</v>
      </c>
      <c r="H51" s="63">
        <v>807.7</v>
      </c>
      <c r="I51" s="63">
        <v>878</v>
      </c>
      <c r="J51" s="63">
        <v>1387.6</v>
      </c>
      <c r="K51" s="63">
        <v>1183.0999999999999</v>
      </c>
      <c r="L51" s="63">
        <v>1224.2</v>
      </c>
      <c r="M51" s="63">
        <v>1275.1000000000001</v>
      </c>
      <c r="N51" s="63">
        <v>1300.0999999999999</v>
      </c>
      <c r="O51" s="63">
        <v>1270.7</v>
      </c>
      <c r="P51" s="63">
        <v>1073</v>
      </c>
      <c r="Q51" s="63">
        <v>1288.9000000000001</v>
      </c>
      <c r="R51" s="63">
        <v>1558</v>
      </c>
      <c r="S51" s="63">
        <v>1931.7</v>
      </c>
      <c r="T51" s="145">
        <v>2081.3000000000002</v>
      </c>
      <c r="U51" s="145">
        <v>2309.5</v>
      </c>
      <c r="V51" s="23">
        <v>3406.6000000000004</v>
      </c>
      <c r="W51" s="246">
        <v>1189.3</v>
      </c>
      <c r="X51" s="246">
        <v>2990.9999999999995</v>
      </c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</row>
    <row r="52" spans="2:68" s="1" customFormat="1" ht="18" customHeight="1">
      <c r="B52" s="108" t="s">
        <v>111</v>
      </c>
      <c r="C52" s="188">
        <v>168.6</v>
      </c>
      <c r="D52" s="188">
        <f>3.8+144.1</f>
        <v>147.9</v>
      </c>
      <c r="E52" s="188">
        <v>178.5</v>
      </c>
      <c r="F52" s="188">
        <v>167</v>
      </c>
      <c r="G52" s="188">
        <v>210.5</v>
      </c>
      <c r="H52" s="188">
        <v>0.1</v>
      </c>
      <c r="I52" s="188">
        <v>0.1</v>
      </c>
      <c r="J52" s="160">
        <v>0</v>
      </c>
      <c r="K52" s="172">
        <v>0</v>
      </c>
      <c r="L52" s="172">
        <v>0</v>
      </c>
      <c r="M52" s="172">
        <v>0</v>
      </c>
      <c r="N52" s="172">
        <v>0</v>
      </c>
      <c r="O52" s="172">
        <v>0</v>
      </c>
      <c r="P52" s="172">
        <v>0</v>
      </c>
      <c r="Q52" s="172">
        <v>0</v>
      </c>
      <c r="R52" s="172">
        <v>0</v>
      </c>
      <c r="S52" s="172">
        <v>0</v>
      </c>
      <c r="T52" s="172">
        <v>0</v>
      </c>
      <c r="U52" s="172">
        <v>0</v>
      </c>
      <c r="V52" s="198">
        <v>0</v>
      </c>
      <c r="W52" s="247">
        <v>0</v>
      </c>
      <c r="X52" s="247">
        <v>0</v>
      </c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</row>
    <row r="53" spans="2:68" s="1" customFormat="1" ht="18" customHeight="1">
      <c r="B53" s="108" t="s">
        <v>136</v>
      </c>
      <c r="C53" s="160">
        <v>0</v>
      </c>
      <c r="D53" s="160">
        <v>0</v>
      </c>
      <c r="E53" s="160">
        <v>0</v>
      </c>
      <c r="F53" s="160">
        <v>0</v>
      </c>
      <c r="G53" s="160">
        <v>0</v>
      </c>
      <c r="H53" s="160">
        <v>0</v>
      </c>
      <c r="I53" s="160">
        <v>0</v>
      </c>
      <c r="J53" s="160">
        <v>0</v>
      </c>
      <c r="K53" s="160">
        <v>0</v>
      </c>
      <c r="L53" s="160">
        <v>0</v>
      </c>
      <c r="M53" s="160">
        <v>0</v>
      </c>
      <c r="N53" s="63">
        <v>371.5</v>
      </c>
      <c r="O53" s="63">
        <v>803.5</v>
      </c>
      <c r="P53" s="63">
        <v>937.2</v>
      </c>
      <c r="Q53" s="63">
        <v>975</v>
      </c>
      <c r="R53" s="63">
        <v>965.59999999999991</v>
      </c>
      <c r="S53" s="63">
        <v>949.9</v>
      </c>
      <c r="T53" s="145">
        <v>984.7</v>
      </c>
      <c r="U53" s="145">
        <v>988.30000000000007</v>
      </c>
      <c r="V53" s="23">
        <v>985.80000000000007</v>
      </c>
      <c r="W53" s="246">
        <v>685.2</v>
      </c>
      <c r="X53" s="246">
        <v>1027.3000000000002</v>
      </c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</row>
    <row r="54" spans="2:68" s="1" customFormat="1" ht="18" customHeight="1">
      <c r="B54" s="108" t="s">
        <v>137</v>
      </c>
      <c r="C54" s="160">
        <v>0</v>
      </c>
      <c r="D54" s="160">
        <v>0</v>
      </c>
      <c r="E54" s="160">
        <v>0</v>
      </c>
      <c r="F54" s="160">
        <v>0</v>
      </c>
      <c r="G54" s="160">
        <v>0</v>
      </c>
      <c r="H54" s="160">
        <v>0</v>
      </c>
      <c r="I54" s="160">
        <v>0</v>
      </c>
      <c r="J54" s="160">
        <v>0</v>
      </c>
      <c r="K54" s="160">
        <v>0</v>
      </c>
      <c r="L54" s="160">
        <v>0</v>
      </c>
      <c r="M54" s="160">
        <v>0</v>
      </c>
      <c r="N54" s="63">
        <v>84.2</v>
      </c>
      <c r="O54" s="63">
        <v>272.3</v>
      </c>
      <c r="P54" s="63">
        <v>291.69999999999993</v>
      </c>
      <c r="Q54" s="63">
        <v>245.6</v>
      </c>
      <c r="R54" s="63">
        <v>242.5</v>
      </c>
      <c r="S54" s="63">
        <v>259.7</v>
      </c>
      <c r="T54" s="145">
        <v>265.60000000000002</v>
      </c>
      <c r="U54" s="145">
        <v>273.5</v>
      </c>
      <c r="V54" s="23">
        <v>282.7</v>
      </c>
      <c r="W54" s="246">
        <v>199.39999999999998</v>
      </c>
      <c r="X54" s="246">
        <v>347.1</v>
      </c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</row>
    <row r="55" spans="2:68" s="1" customFormat="1" ht="18" customHeight="1">
      <c r="B55" s="108" t="s">
        <v>138</v>
      </c>
      <c r="C55" s="63">
        <v>114.4</v>
      </c>
      <c r="D55" s="63">
        <v>50.5</v>
      </c>
      <c r="E55" s="63">
        <v>66.2</v>
      </c>
      <c r="F55" s="63">
        <v>2.4</v>
      </c>
      <c r="G55" s="173" t="s">
        <v>141</v>
      </c>
      <c r="H55" s="173" t="s">
        <v>141</v>
      </c>
      <c r="I55" s="173" t="s">
        <v>141</v>
      </c>
      <c r="J55" s="173" t="s">
        <v>141</v>
      </c>
      <c r="K55" s="63">
        <v>0.1</v>
      </c>
      <c r="L55" s="160">
        <v>0</v>
      </c>
      <c r="M55" s="160">
        <v>0</v>
      </c>
      <c r="N55" s="160">
        <v>0</v>
      </c>
      <c r="O55" s="160">
        <v>0</v>
      </c>
      <c r="P55" s="160">
        <v>0</v>
      </c>
      <c r="Q55" s="160">
        <v>0</v>
      </c>
      <c r="R55" s="160">
        <v>0</v>
      </c>
      <c r="S55" s="160">
        <v>0</v>
      </c>
      <c r="T55" s="161">
        <v>0</v>
      </c>
      <c r="U55" s="161">
        <v>0</v>
      </c>
      <c r="V55" s="203">
        <v>0</v>
      </c>
      <c r="W55" s="203">
        <v>0</v>
      </c>
      <c r="X55" s="203">
        <v>0</v>
      </c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</row>
    <row r="56" spans="2:68" s="1" customFormat="1" ht="18" customHeight="1">
      <c r="B56" s="108" t="s">
        <v>139</v>
      </c>
      <c r="C56" s="63">
        <v>401.5</v>
      </c>
      <c r="D56" s="63">
        <v>474.1</v>
      </c>
      <c r="E56" s="63">
        <v>454.7</v>
      </c>
      <c r="F56" s="63">
        <v>675.1</v>
      </c>
      <c r="G56" s="63">
        <v>1176.2</v>
      </c>
      <c r="H56" s="63">
        <v>1532</v>
      </c>
      <c r="I56" s="63">
        <v>2222.4</v>
      </c>
      <c r="J56" s="63">
        <v>1456.6</v>
      </c>
      <c r="K56" s="63">
        <v>2.2999999999999998</v>
      </c>
      <c r="L56" s="63">
        <v>0.2</v>
      </c>
      <c r="M56" s="160">
        <v>0</v>
      </c>
      <c r="N56" s="160">
        <v>0</v>
      </c>
      <c r="O56" s="160">
        <v>0</v>
      </c>
      <c r="P56" s="160">
        <v>0</v>
      </c>
      <c r="Q56" s="160">
        <v>0</v>
      </c>
      <c r="R56" s="160">
        <v>0</v>
      </c>
      <c r="S56" s="160">
        <v>0</v>
      </c>
      <c r="T56" s="161">
        <v>0</v>
      </c>
      <c r="U56" s="161">
        <v>0</v>
      </c>
      <c r="V56" s="203">
        <v>0</v>
      </c>
      <c r="W56" s="203">
        <v>0</v>
      </c>
      <c r="X56" s="203">
        <v>0</v>
      </c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</row>
    <row r="57" spans="2:68" s="1" customFormat="1" ht="18" customHeight="1">
      <c r="B57" s="239" t="s">
        <v>159</v>
      </c>
      <c r="C57" s="63">
        <v>59.9</v>
      </c>
      <c r="D57" s="63">
        <v>65.5</v>
      </c>
      <c r="E57" s="63">
        <v>54.1</v>
      </c>
      <c r="F57" s="63">
        <v>55.7</v>
      </c>
      <c r="G57" s="63">
        <v>53.7</v>
      </c>
      <c r="H57" s="63">
        <v>101.9</v>
      </c>
      <c r="I57" s="63">
        <v>208.9</v>
      </c>
      <c r="J57" s="63">
        <v>371.1</v>
      </c>
      <c r="K57" s="63">
        <v>385</v>
      </c>
      <c r="L57" s="63">
        <v>409.2</v>
      </c>
      <c r="M57" s="196">
        <v>457.90000000000003</v>
      </c>
      <c r="N57" s="196">
        <v>287.39999999999998</v>
      </c>
      <c r="O57" s="203">
        <v>0</v>
      </c>
      <c r="P57" s="203">
        <v>0</v>
      </c>
      <c r="Q57" s="203">
        <v>0</v>
      </c>
      <c r="R57" s="203">
        <v>0</v>
      </c>
      <c r="S57" s="203">
        <v>0</v>
      </c>
      <c r="T57" s="203">
        <v>0</v>
      </c>
      <c r="U57" s="203">
        <v>0</v>
      </c>
      <c r="V57" s="203">
        <v>0</v>
      </c>
      <c r="W57" s="203">
        <v>0</v>
      </c>
      <c r="X57" s="203">
        <v>0</v>
      </c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</row>
    <row r="58" spans="2:68" s="1" customFormat="1" ht="18" customHeight="1">
      <c r="B58" s="108" t="s">
        <v>0</v>
      </c>
      <c r="C58" s="63">
        <v>30.3</v>
      </c>
      <c r="D58" s="63">
        <v>8.6</v>
      </c>
      <c r="E58" s="63">
        <v>7.4</v>
      </c>
      <c r="F58" s="63">
        <v>1.5</v>
      </c>
      <c r="G58" s="63">
        <v>4.5</v>
      </c>
      <c r="H58" s="63">
        <v>0.1</v>
      </c>
      <c r="I58" s="63">
        <v>0</v>
      </c>
      <c r="J58" s="63">
        <v>0</v>
      </c>
      <c r="K58" s="63">
        <v>1.6</v>
      </c>
      <c r="L58" s="160">
        <v>0</v>
      </c>
      <c r="M58" s="160">
        <v>0</v>
      </c>
      <c r="N58" s="196">
        <v>0</v>
      </c>
      <c r="O58" s="160">
        <v>0</v>
      </c>
      <c r="P58" s="160">
        <v>0</v>
      </c>
      <c r="Q58" s="160">
        <v>0</v>
      </c>
      <c r="R58" s="160">
        <v>0</v>
      </c>
      <c r="S58" s="160">
        <v>0</v>
      </c>
      <c r="T58" s="161">
        <v>0</v>
      </c>
      <c r="U58" s="161">
        <v>0</v>
      </c>
      <c r="V58" s="203">
        <v>0</v>
      </c>
      <c r="W58" s="203">
        <v>0</v>
      </c>
      <c r="X58" s="203">
        <v>0</v>
      </c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</row>
    <row r="59" spans="2:68" s="1" customFormat="1" ht="18" customHeight="1">
      <c r="B59" s="105" t="s">
        <v>49</v>
      </c>
      <c r="C59" s="61">
        <v>298.7</v>
      </c>
      <c r="D59" s="61">
        <v>178.3</v>
      </c>
      <c r="E59" s="61">
        <v>294.39999999999998</v>
      </c>
      <c r="F59" s="61">
        <v>193.4</v>
      </c>
      <c r="G59" s="61">
        <v>223.3</v>
      </c>
      <c r="H59" s="61">
        <v>395.7</v>
      </c>
      <c r="I59" s="61">
        <v>388.6</v>
      </c>
      <c r="J59" s="61">
        <v>389.3</v>
      </c>
      <c r="K59" s="61">
        <v>247.6</v>
      </c>
      <c r="L59" s="61">
        <v>526.5</v>
      </c>
      <c r="M59" s="61">
        <v>704.1</v>
      </c>
      <c r="N59" s="61">
        <v>770.5</v>
      </c>
      <c r="O59" s="61">
        <v>647.20000000000005</v>
      </c>
      <c r="P59" s="61">
        <v>655.8</v>
      </c>
      <c r="Q59" s="61">
        <v>629.9</v>
      </c>
      <c r="R59" s="61">
        <v>574.29999999999995</v>
      </c>
      <c r="S59" s="61">
        <v>678.00000000000011</v>
      </c>
      <c r="T59" s="45">
        <v>907.2</v>
      </c>
      <c r="U59" s="45">
        <v>1119.7</v>
      </c>
      <c r="V59" s="199">
        <v>1398.9</v>
      </c>
      <c r="W59" s="248">
        <v>704.59999999999991</v>
      </c>
      <c r="X59" s="248">
        <v>1499.5000000000002</v>
      </c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</row>
    <row r="60" spans="2:68" s="1" customFormat="1" ht="18" customHeight="1">
      <c r="B60" s="110" t="s">
        <v>84</v>
      </c>
      <c r="C60" s="42">
        <f t="shared" ref="C60:X60" si="15">SUM(C61:C64)</f>
        <v>643.1</v>
      </c>
      <c r="D60" s="42">
        <f t="shared" si="15"/>
        <v>651.4</v>
      </c>
      <c r="E60" s="42">
        <f t="shared" si="15"/>
        <v>641.20000000000005</v>
      </c>
      <c r="F60" s="42">
        <f t="shared" si="15"/>
        <v>1817.0000000000002</v>
      </c>
      <c r="G60" s="42">
        <f t="shared" si="15"/>
        <v>4048.8</v>
      </c>
      <c r="H60" s="42">
        <f t="shared" si="15"/>
        <v>2596.8000000000002</v>
      </c>
      <c r="I60" s="42">
        <f t="shared" si="15"/>
        <v>3124.1000000000004</v>
      </c>
      <c r="J60" s="42">
        <f t="shared" si="15"/>
        <v>3443.7000000000003</v>
      </c>
      <c r="K60" s="42">
        <f t="shared" si="15"/>
        <v>3116.3999999999996</v>
      </c>
      <c r="L60" s="42">
        <f t="shared" si="15"/>
        <v>3251.2999999999997</v>
      </c>
      <c r="M60" s="42">
        <f t="shared" si="15"/>
        <v>3465.0000000000005</v>
      </c>
      <c r="N60" s="42">
        <f t="shared" si="15"/>
        <v>3680.9</v>
      </c>
      <c r="O60" s="42">
        <f t="shared" si="15"/>
        <v>4002.9</v>
      </c>
      <c r="P60" s="42">
        <f t="shared" si="15"/>
        <v>4316.8</v>
      </c>
      <c r="Q60" s="42">
        <f t="shared" si="15"/>
        <v>4854.5</v>
      </c>
      <c r="R60" s="42">
        <f t="shared" si="15"/>
        <v>5538.2000000000007</v>
      </c>
      <c r="S60" s="42">
        <f t="shared" si="15"/>
        <v>5893.7000000000007</v>
      </c>
      <c r="T60" s="77">
        <f t="shared" si="15"/>
        <v>6264.0999999999995</v>
      </c>
      <c r="U60" s="77">
        <f t="shared" si="15"/>
        <v>6936.2</v>
      </c>
      <c r="V60" s="60">
        <f t="shared" si="15"/>
        <v>7182.7</v>
      </c>
      <c r="W60" s="215">
        <f t="shared" si="15"/>
        <v>2897.2</v>
      </c>
      <c r="X60" s="215">
        <f t="shared" si="15"/>
        <v>5873.7</v>
      </c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</row>
    <row r="61" spans="2:68" s="1" customFormat="1" ht="18" customHeight="1">
      <c r="B61" s="41" t="s">
        <v>50</v>
      </c>
      <c r="C61" s="63">
        <v>532.29999999999995</v>
      </c>
      <c r="D61" s="63">
        <v>532.9</v>
      </c>
      <c r="E61" s="63">
        <v>552.29999999999995</v>
      </c>
      <c r="F61" s="63">
        <v>1617.9</v>
      </c>
      <c r="G61" s="63">
        <v>3096.6</v>
      </c>
      <c r="H61" s="63">
        <v>2413</v>
      </c>
      <c r="I61" s="63">
        <v>2849.8</v>
      </c>
      <c r="J61" s="63">
        <v>3131.3</v>
      </c>
      <c r="K61" s="63">
        <v>3073.2</v>
      </c>
      <c r="L61" s="63">
        <v>3222.2</v>
      </c>
      <c r="M61" s="63">
        <v>3428.2000000000003</v>
      </c>
      <c r="N61" s="63">
        <v>3631.9</v>
      </c>
      <c r="O61" s="63">
        <v>3951</v>
      </c>
      <c r="P61" s="63">
        <v>4283.3</v>
      </c>
      <c r="Q61" s="63">
        <v>4838.7</v>
      </c>
      <c r="R61" s="63">
        <v>5535.2000000000007</v>
      </c>
      <c r="S61" s="63">
        <v>5891.6</v>
      </c>
      <c r="T61" s="145">
        <v>6251.5999999999995</v>
      </c>
      <c r="U61" s="145">
        <v>6932.8</v>
      </c>
      <c r="V61" s="23">
        <v>7180.0999999999995</v>
      </c>
      <c r="W61" s="246">
        <v>2893.8999999999996</v>
      </c>
      <c r="X61" s="246">
        <v>5870.0999999999995</v>
      </c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</row>
    <row r="62" spans="2:68" s="1" customFormat="1" ht="18" customHeight="1">
      <c r="B62" s="41" t="s">
        <v>113</v>
      </c>
      <c r="C62" s="63">
        <v>32.200000000000003</v>
      </c>
      <c r="D62" s="63">
        <v>42.7</v>
      </c>
      <c r="E62" s="63">
        <v>83.2</v>
      </c>
      <c r="F62" s="63">
        <v>176.5</v>
      </c>
      <c r="G62" s="63">
        <v>214.3</v>
      </c>
      <c r="H62" s="63">
        <v>171.3</v>
      </c>
      <c r="I62" s="63">
        <v>255</v>
      </c>
      <c r="J62" s="63">
        <v>223.4</v>
      </c>
      <c r="K62" s="63">
        <v>2</v>
      </c>
      <c r="L62" s="63">
        <v>0</v>
      </c>
      <c r="M62" s="160">
        <v>0</v>
      </c>
      <c r="N62" s="160">
        <v>0</v>
      </c>
      <c r="O62" s="160">
        <v>0</v>
      </c>
      <c r="P62" s="160">
        <v>0</v>
      </c>
      <c r="Q62" s="160">
        <v>0</v>
      </c>
      <c r="R62" s="160">
        <v>0</v>
      </c>
      <c r="S62" s="160">
        <v>0</v>
      </c>
      <c r="T62" s="160">
        <v>0</v>
      </c>
      <c r="U62" s="160">
        <v>0</v>
      </c>
      <c r="V62" s="160">
        <v>0</v>
      </c>
      <c r="W62" s="341">
        <v>0</v>
      </c>
      <c r="X62" s="203">
        <v>0</v>
      </c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</row>
    <row r="63" spans="2:68" s="1" customFormat="1" ht="18" customHeight="1">
      <c r="B63" s="41" t="s">
        <v>186</v>
      </c>
      <c r="C63" s="63">
        <v>0</v>
      </c>
      <c r="D63" s="160">
        <v>0</v>
      </c>
      <c r="E63" s="160">
        <v>0</v>
      </c>
      <c r="F63" s="63">
        <v>6.9</v>
      </c>
      <c r="G63" s="63">
        <v>724.9</v>
      </c>
      <c r="H63" s="63"/>
      <c r="I63" s="160">
        <v>0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60">
        <v>0</v>
      </c>
      <c r="Q63" s="160">
        <v>0</v>
      </c>
      <c r="R63" s="160">
        <v>0</v>
      </c>
      <c r="S63" s="160">
        <v>0</v>
      </c>
      <c r="T63" s="160">
        <v>0</v>
      </c>
      <c r="U63" s="160">
        <v>0</v>
      </c>
      <c r="V63" s="160">
        <v>0</v>
      </c>
      <c r="W63" s="341">
        <v>0</v>
      </c>
      <c r="X63" s="203">
        <v>0</v>
      </c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</row>
    <row r="64" spans="2:68" s="1" customFormat="1" ht="18" customHeight="1">
      <c r="B64" s="41" t="s">
        <v>0</v>
      </c>
      <c r="C64" s="63">
        <v>78.599999999999994</v>
      </c>
      <c r="D64" s="63">
        <v>75.8</v>
      </c>
      <c r="E64" s="63">
        <v>5.7</v>
      </c>
      <c r="F64" s="63">
        <v>15.7</v>
      </c>
      <c r="G64" s="63">
        <v>13</v>
      </c>
      <c r="H64" s="63">
        <f>13.3-0.8</f>
        <v>12.5</v>
      </c>
      <c r="I64" s="63">
        <v>19.3</v>
      </c>
      <c r="J64" s="63">
        <v>89</v>
      </c>
      <c r="K64" s="63">
        <v>41.2</v>
      </c>
      <c r="L64" s="63">
        <v>29.1</v>
      </c>
      <c r="M64" s="63">
        <v>36.799999999999997</v>
      </c>
      <c r="N64" s="63">
        <v>49</v>
      </c>
      <c r="O64" s="63">
        <v>51.9</v>
      </c>
      <c r="P64" s="63">
        <v>33.5</v>
      </c>
      <c r="Q64" s="63">
        <v>15.8</v>
      </c>
      <c r="R64" s="63">
        <v>3</v>
      </c>
      <c r="S64" s="63">
        <v>2.1</v>
      </c>
      <c r="T64" s="145">
        <v>12.5</v>
      </c>
      <c r="U64" s="145">
        <v>3.4000000000000004</v>
      </c>
      <c r="V64" s="204">
        <v>2.6</v>
      </c>
      <c r="W64" s="204">
        <v>3.3</v>
      </c>
      <c r="X64" s="204">
        <v>3.6</v>
      </c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</row>
    <row r="65" spans="1:68" ht="18" customHeight="1">
      <c r="B65" s="110" t="s">
        <v>85</v>
      </c>
      <c r="C65" s="175">
        <v>0</v>
      </c>
      <c r="D65" s="175">
        <v>0</v>
      </c>
      <c r="E65" s="175">
        <v>0</v>
      </c>
      <c r="F65" s="175">
        <v>0</v>
      </c>
      <c r="G65" s="175">
        <v>0</v>
      </c>
      <c r="H65" s="175">
        <v>0</v>
      </c>
      <c r="I65" s="175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75">
        <v>0</v>
      </c>
      <c r="P65" s="61">
        <v>277</v>
      </c>
      <c r="Q65" s="61">
        <v>415.60000000000008</v>
      </c>
      <c r="R65" s="61">
        <v>515.19999999999993</v>
      </c>
      <c r="S65" s="61">
        <v>666.89999999999986</v>
      </c>
      <c r="T65" s="45">
        <v>675.00000000000011</v>
      </c>
      <c r="U65" s="45">
        <v>710.8</v>
      </c>
      <c r="V65" s="199">
        <v>834.5</v>
      </c>
      <c r="W65" s="248">
        <v>629.1</v>
      </c>
      <c r="X65" s="248">
        <v>1101.7</v>
      </c>
      <c r="Y65" s="21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</row>
    <row r="66" spans="1:68" ht="18" customHeight="1">
      <c r="A66" s="24"/>
      <c r="B66" s="110" t="s">
        <v>86</v>
      </c>
      <c r="C66" s="61">
        <v>27.7</v>
      </c>
      <c r="D66" s="61">
        <v>28.7</v>
      </c>
      <c r="E66" s="61">
        <v>34.6</v>
      </c>
      <c r="F66" s="61">
        <v>25.4</v>
      </c>
      <c r="G66" s="61">
        <v>31.6</v>
      </c>
      <c r="H66" s="61">
        <v>40.6</v>
      </c>
      <c r="I66" s="61">
        <v>51.8</v>
      </c>
      <c r="J66" s="61">
        <v>44.7</v>
      </c>
      <c r="K66" s="61">
        <v>0.1</v>
      </c>
      <c r="L66" s="61">
        <v>0.3</v>
      </c>
      <c r="M66" s="61">
        <v>0</v>
      </c>
      <c r="N66" s="61">
        <v>0.1</v>
      </c>
      <c r="O66" s="61">
        <v>0.2</v>
      </c>
      <c r="P66" s="61">
        <v>0.2</v>
      </c>
      <c r="Q66" s="61">
        <v>0.6</v>
      </c>
      <c r="R66" s="61">
        <v>1.2000000000000002</v>
      </c>
      <c r="S66" s="61">
        <v>1.3</v>
      </c>
      <c r="T66" s="45">
        <v>0.89999999999999991</v>
      </c>
      <c r="U66" s="45">
        <v>1.2000000000000002</v>
      </c>
      <c r="V66" s="199">
        <v>1.6000000000000003</v>
      </c>
      <c r="W66" s="248">
        <v>0.99999999999999989</v>
      </c>
      <c r="X66" s="248">
        <v>1.7000000000000002</v>
      </c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</row>
    <row r="67" spans="1:68" ht="18" customHeight="1">
      <c r="B67" s="59" t="s">
        <v>87</v>
      </c>
      <c r="C67" s="42">
        <f t="shared" ref="C67:E67" si="16">+C68+C73+C77+C78</f>
        <v>662.5</v>
      </c>
      <c r="D67" s="42">
        <f t="shared" si="16"/>
        <v>603.1</v>
      </c>
      <c r="E67" s="42">
        <f t="shared" si="16"/>
        <v>621</v>
      </c>
      <c r="F67" s="42">
        <f t="shared" ref="F67:J67" si="17">+F68+F73+F77+F78</f>
        <v>1006.9999999999999</v>
      </c>
      <c r="G67" s="42">
        <f t="shared" si="17"/>
        <v>1167.4999999999998</v>
      </c>
      <c r="H67" s="42">
        <f t="shared" si="17"/>
        <v>1439.1000000000001</v>
      </c>
      <c r="I67" s="42">
        <f t="shared" si="17"/>
        <v>1298.3</v>
      </c>
      <c r="J67" s="42">
        <f t="shared" si="17"/>
        <v>1237.7</v>
      </c>
      <c r="K67" s="42">
        <f t="shared" ref="K67:U67" si="18">+K68+K73+K77+K78</f>
        <v>1277.0999999999999</v>
      </c>
      <c r="L67" s="42">
        <f t="shared" si="18"/>
        <v>1092.0999999999999</v>
      </c>
      <c r="M67" s="42">
        <f t="shared" si="18"/>
        <v>1192.6299999999997</v>
      </c>
      <c r="N67" s="42">
        <f t="shared" si="18"/>
        <v>1386.4</v>
      </c>
      <c r="O67" s="42">
        <f t="shared" si="18"/>
        <v>1513.2999999999997</v>
      </c>
      <c r="P67" s="42">
        <f t="shared" si="18"/>
        <v>1565.8</v>
      </c>
      <c r="Q67" s="42">
        <f t="shared" si="18"/>
        <v>1861.5</v>
      </c>
      <c r="R67" s="42">
        <f t="shared" si="18"/>
        <v>2010.2</v>
      </c>
      <c r="S67" s="42">
        <f t="shared" si="18"/>
        <v>2080.1</v>
      </c>
      <c r="T67" s="42">
        <f t="shared" si="18"/>
        <v>2157.6000000000004</v>
      </c>
      <c r="U67" s="77">
        <f t="shared" si="18"/>
        <v>2711.4</v>
      </c>
      <c r="V67" s="60">
        <f>+V68+V73+V77+V78</f>
        <v>3586.6</v>
      </c>
      <c r="W67" s="215">
        <f>+W68+W73+W77+W78</f>
        <v>2069.6</v>
      </c>
      <c r="X67" s="215">
        <f>+X68+X73+X77+X78</f>
        <v>3528.4</v>
      </c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</row>
    <row r="68" spans="1:68" ht="18" customHeight="1">
      <c r="B68" s="66" t="s">
        <v>51</v>
      </c>
      <c r="C68" s="42">
        <f>+C69+C70</f>
        <v>96.6</v>
      </c>
      <c r="D68" s="42">
        <f t="shared" ref="D68:E68" si="19">+D69+D70</f>
        <v>109.3</v>
      </c>
      <c r="E68" s="42">
        <f t="shared" si="19"/>
        <v>94.8</v>
      </c>
      <c r="F68" s="42">
        <f>+F69+F70</f>
        <v>106.3</v>
      </c>
      <c r="G68" s="42">
        <f>+G69+G70</f>
        <v>69</v>
      </c>
      <c r="H68" s="42">
        <f>+H69+H70</f>
        <v>447.7</v>
      </c>
      <c r="I68" s="42">
        <f>+I69+I70</f>
        <v>150.20000000000002</v>
      </c>
      <c r="J68" s="42">
        <f>+J69+J70</f>
        <v>49.000000000000007</v>
      </c>
      <c r="K68" s="42">
        <f t="shared" ref="K68:P68" si="20">+K69+K70</f>
        <v>3.3</v>
      </c>
      <c r="L68" s="42">
        <f t="shared" si="20"/>
        <v>2.8</v>
      </c>
      <c r="M68" s="42">
        <f t="shared" si="20"/>
        <v>3.3</v>
      </c>
      <c r="N68" s="42">
        <f t="shared" si="20"/>
        <v>2.7</v>
      </c>
      <c r="O68" s="42">
        <f t="shared" si="20"/>
        <v>3.3</v>
      </c>
      <c r="P68" s="42">
        <f t="shared" si="20"/>
        <v>2.5</v>
      </c>
      <c r="Q68" s="42">
        <f t="shared" ref="Q68:W68" si="21">+Q69+Q70</f>
        <v>2.5000000000000004</v>
      </c>
      <c r="R68" s="42">
        <f t="shared" si="21"/>
        <v>3.7000000000000006</v>
      </c>
      <c r="S68" s="42">
        <f t="shared" si="21"/>
        <v>2.9000000000000004</v>
      </c>
      <c r="T68" s="77">
        <f t="shared" si="21"/>
        <v>2.1</v>
      </c>
      <c r="U68" s="77">
        <f t="shared" si="21"/>
        <v>2</v>
      </c>
      <c r="V68" s="60">
        <f t="shared" si="21"/>
        <v>1.8</v>
      </c>
      <c r="W68" s="215">
        <f t="shared" si="21"/>
        <v>0.7</v>
      </c>
      <c r="X68" s="215">
        <f t="shared" ref="X68" si="22">+X69+X70</f>
        <v>5.0999999999999996</v>
      </c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</row>
    <row r="69" spans="1:68" ht="18" customHeight="1">
      <c r="B69" s="111" t="s">
        <v>52</v>
      </c>
      <c r="C69" s="61">
        <v>1.1000000000000001</v>
      </c>
      <c r="D69" s="61">
        <v>1.7</v>
      </c>
      <c r="E69" s="61">
        <v>3.8</v>
      </c>
      <c r="F69" s="61">
        <v>2.7</v>
      </c>
      <c r="G69" s="61">
        <v>3</v>
      </c>
      <c r="H69" s="61">
        <v>1.3</v>
      </c>
      <c r="I69" s="61">
        <v>1.9</v>
      </c>
      <c r="J69" s="61">
        <v>1.6</v>
      </c>
      <c r="K69" s="61">
        <v>2</v>
      </c>
      <c r="L69" s="61">
        <v>2.8</v>
      </c>
      <c r="M69" s="61">
        <v>3.3</v>
      </c>
      <c r="N69" s="61">
        <v>2.7</v>
      </c>
      <c r="O69" s="61">
        <v>3.3</v>
      </c>
      <c r="P69" s="61">
        <v>2.5</v>
      </c>
      <c r="Q69" s="61">
        <v>2.5000000000000004</v>
      </c>
      <c r="R69" s="61">
        <v>3.7000000000000006</v>
      </c>
      <c r="S69" s="61">
        <v>2.9000000000000004</v>
      </c>
      <c r="T69" s="45">
        <v>2.1</v>
      </c>
      <c r="U69" s="45">
        <v>2</v>
      </c>
      <c r="V69" s="194">
        <v>1.8</v>
      </c>
      <c r="W69" s="194">
        <v>0.7</v>
      </c>
      <c r="X69" s="194">
        <v>5.0999999999999996</v>
      </c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</row>
    <row r="70" spans="1:68" ht="18" customHeight="1">
      <c r="B70" s="111" t="s">
        <v>53</v>
      </c>
      <c r="C70" s="61">
        <f>+C71+C72</f>
        <v>95.5</v>
      </c>
      <c r="D70" s="61">
        <f t="shared" ref="D70:E70" si="23">+D71+D72</f>
        <v>107.6</v>
      </c>
      <c r="E70" s="61">
        <f t="shared" si="23"/>
        <v>91</v>
      </c>
      <c r="F70" s="61">
        <f>+F71+F72</f>
        <v>103.6</v>
      </c>
      <c r="G70" s="61">
        <f>+G71+G72</f>
        <v>66</v>
      </c>
      <c r="H70" s="61">
        <f>+H71+H72</f>
        <v>446.4</v>
      </c>
      <c r="I70" s="61">
        <f>+I71+I72</f>
        <v>148.30000000000001</v>
      </c>
      <c r="J70" s="61">
        <f>+J71+J72</f>
        <v>47.400000000000006</v>
      </c>
      <c r="K70" s="61">
        <f t="shared" ref="C70:M70" si="24">+K71+K72</f>
        <v>1.3</v>
      </c>
      <c r="L70" s="175">
        <f t="shared" si="24"/>
        <v>0</v>
      </c>
      <c r="M70" s="175">
        <f t="shared" si="24"/>
        <v>0</v>
      </c>
      <c r="N70" s="175">
        <v>0</v>
      </c>
      <c r="O70" s="175">
        <v>0</v>
      </c>
      <c r="P70" s="175">
        <v>0</v>
      </c>
      <c r="Q70" s="175">
        <v>0</v>
      </c>
      <c r="R70" s="175">
        <v>0</v>
      </c>
      <c r="S70" s="175">
        <v>0</v>
      </c>
      <c r="T70" s="176">
        <v>0</v>
      </c>
      <c r="U70" s="176">
        <v>0</v>
      </c>
      <c r="V70" s="205">
        <v>0</v>
      </c>
      <c r="W70" s="205">
        <v>0</v>
      </c>
      <c r="X70" s="205">
        <v>0</v>
      </c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</row>
    <row r="71" spans="1:68" ht="18" customHeight="1">
      <c r="B71" s="174" t="s">
        <v>142</v>
      </c>
      <c r="C71" s="63">
        <v>69.8</v>
      </c>
      <c r="D71" s="63">
        <v>61.4</v>
      </c>
      <c r="E71" s="63">
        <v>84.9</v>
      </c>
      <c r="F71" s="63">
        <v>92.6</v>
      </c>
      <c r="G71" s="63">
        <v>63.1</v>
      </c>
      <c r="H71" s="63">
        <v>98.4</v>
      </c>
      <c r="I71" s="63">
        <v>50.5</v>
      </c>
      <c r="J71" s="63">
        <v>3.7</v>
      </c>
      <c r="K71" s="63">
        <v>0.1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60">
        <v>0</v>
      </c>
      <c r="R71" s="160">
        <v>0</v>
      </c>
      <c r="S71" s="160">
        <v>0</v>
      </c>
      <c r="T71" s="161">
        <v>0</v>
      </c>
      <c r="U71" s="161">
        <v>0</v>
      </c>
      <c r="V71" s="205">
        <v>0</v>
      </c>
      <c r="W71" s="205">
        <v>0</v>
      </c>
      <c r="X71" s="205">
        <v>0</v>
      </c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</row>
    <row r="72" spans="1:68" ht="18" customHeight="1">
      <c r="B72" s="174" t="s">
        <v>144</v>
      </c>
      <c r="C72" s="63">
        <v>25.7</v>
      </c>
      <c r="D72" s="63">
        <v>46.2</v>
      </c>
      <c r="E72" s="63">
        <v>6.1</v>
      </c>
      <c r="F72" s="63">
        <v>11</v>
      </c>
      <c r="G72" s="63">
        <v>2.9</v>
      </c>
      <c r="H72" s="63">
        <v>348</v>
      </c>
      <c r="I72" s="63">
        <v>97.8</v>
      </c>
      <c r="J72" s="63">
        <v>43.7</v>
      </c>
      <c r="K72" s="63">
        <v>1.2</v>
      </c>
      <c r="L72" s="160">
        <v>0</v>
      </c>
      <c r="M72" s="160">
        <v>0</v>
      </c>
      <c r="N72" s="160">
        <v>0</v>
      </c>
      <c r="O72" s="160"/>
      <c r="P72" s="160"/>
      <c r="Q72" s="160"/>
      <c r="R72" s="160"/>
      <c r="S72" s="160"/>
      <c r="T72" s="161"/>
      <c r="U72" s="161"/>
      <c r="V72" s="205">
        <v>0</v>
      </c>
      <c r="W72" s="205">
        <v>0</v>
      </c>
      <c r="X72" s="205">
        <v>0</v>
      </c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</row>
    <row r="73" spans="1:68" ht="18" customHeight="1">
      <c r="B73" s="66" t="s">
        <v>54</v>
      </c>
      <c r="C73" s="42">
        <f>SUM(C74:C76)</f>
        <v>414.90000000000003</v>
      </c>
      <c r="D73" s="42">
        <f t="shared" ref="D73:E73" si="25">SUM(D74:D76)</f>
        <v>402.3</v>
      </c>
      <c r="E73" s="42">
        <f t="shared" si="25"/>
        <v>430</v>
      </c>
      <c r="F73" s="42">
        <f>SUM(F74:F76)</f>
        <v>881.19999999999993</v>
      </c>
      <c r="G73" s="42">
        <f>SUM(G74:G76)</f>
        <v>1084.1999999999998</v>
      </c>
      <c r="H73" s="42">
        <f>SUM(H74:H76)</f>
        <v>970.40000000000009</v>
      </c>
      <c r="I73" s="42">
        <f>SUM(I74:I76)</f>
        <v>1103.5</v>
      </c>
      <c r="J73" s="42">
        <f>SUM(J74:J76)</f>
        <v>1137</v>
      </c>
      <c r="K73" s="42">
        <f t="shared" ref="K73:V73" si="26">SUM(K74:K76)</f>
        <v>1239.0999999999999</v>
      </c>
      <c r="L73" s="42">
        <f t="shared" si="26"/>
        <v>1059.5</v>
      </c>
      <c r="M73" s="42">
        <f t="shared" si="26"/>
        <v>1160.8299999999997</v>
      </c>
      <c r="N73" s="42">
        <f t="shared" si="26"/>
        <v>1357.3</v>
      </c>
      <c r="O73" s="42">
        <f t="shared" si="26"/>
        <v>1485.5999999999997</v>
      </c>
      <c r="P73" s="42">
        <f t="shared" si="26"/>
        <v>1536.5</v>
      </c>
      <c r="Q73" s="42">
        <f t="shared" si="26"/>
        <v>1830.9</v>
      </c>
      <c r="R73" s="42">
        <f t="shared" si="26"/>
        <v>1979</v>
      </c>
      <c r="S73" s="42">
        <f t="shared" si="26"/>
        <v>2050.8999999999996</v>
      </c>
      <c r="T73" s="42">
        <f t="shared" si="26"/>
        <v>2114.1000000000004</v>
      </c>
      <c r="U73" s="77">
        <f t="shared" si="26"/>
        <v>2665</v>
      </c>
      <c r="V73" s="60">
        <f t="shared" si="26"/>
        <v>3526.7</v>
      </c>
      <c r="W73" s="215">
        <f>SUM(W74:W76)</f>
        <v>2030.7</v>
      </c>
      <c r="X73" s="215">
        <f>SUM(X74:X76)</f>
        <v>3471.5</v>
      </c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</row>
    <row r="74" spans="1:68" ht="18" customHeight="1">
      <c r="A74" s="3"/>
      <c r="B74" s="41" t="s">
        <v>2</v>
      </c>
      <c r="C74" s="63">
        <v>385.6</v>
      </c>
      <c r="D74" s="63">
        <v>366.2</v>
      </c>
      <c r="E74" s="63">
        <v>385.3</v>
      </c>
      <c r="F74" s="63">
        <v>819</v>
      </c>
      <c r="G74" s="63">
        <v>1037</v>
      </c>
      <c r="H74" s="63">
        <v>855</v>
      </c>
      <c r="I74" s="63">
        <v>998.8</v>
      </c>
      <c r="J74" s="63">
        <v>1100.5</v>
      </c>
      <c r="K74" s="63">
        <v>1219.0999999999999</v>
      </c>
      <c r="L74" s="63">
        <v>1040.3</v>
      </c>
      <c r="M74" s="63">
        <v>1141.2299999999998</v>
      </c>
      <c r="N74" s="63">
        <v>1338</v>
      </c>
      <c r="O74" s="63">
        <v>1466.7999999999997</v>
      </c>
      <c r="P74" s="63">
        <v>1516.8</v>
      </c>
      <c r="Q74" s="63">
        <v>1810.1000000000001</v>
      </c>
      <c r="R74" s="63">
        <v>1957.9</v>
      </c>
      <c r="S74" s="63">
        <v>2025.9999999999998</v>
      </c>
      <c r="T74" s="145">
        <v>2085.3000000000002</v>
      </c>
      <c r="U74" s="145">
        <v>2634.4</v>
      </c>
      <c r="V74" s="23">
        <v>3493.7999999999997</v>
      </c>
      <c r="W74" s="246">
        <v>2009</v>
      </c>
      <c r="X74" s="246">
        <v>3441</v>
      </c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</row>
    <row r="75" spans="1:68" ht="18" customHeight="1">
      <c r="A75" s="3"/>
      <c r="B75" s="41" t="s">
        <v>151</v>
      </c>
      <c r="C75" s="63">
        <v>14.3</v>
      </c>
      <c r="D75" s="63">
        <v>22.3</v>
      </c>
      <c r="E75" s="63">
        <v>32.799999999999997</v>
      </c>
      <c r="F75" s="63">
        <v>50.9</v>
      </c>
      <c r="G75" s="63">
        <v>37.1</v>
      </c>
      <c r="H75" s="63">
        <v>32.200000000000003</v>
      </c>
      <c r="I75" s="63">
        <v>38.200000000000003</v>
      </c>
      <c r="J75" s="63">
        <v>12.8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60">
        <v>0</v>
      </c>
      <c r="R75" s="160">
        <v>0</v>
      </c>
      <c r="S75" s="160">
        <v>0</v>
      </c>
      <c r="T75" s="161">
        <v>0</v>
      </c>
      <c r="U75" s="161">
        <v>0</v>
      </c>
      <c r="V75" s="206">
        <v>0</v>
      </c>
      <c r="W75" s="250">
        <v>0</v>
      </c>
      <c r="X75" s="250">
        <v>0</v>
      </c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</row>
    <row r="76" spans="1:68" ht="18" customHeight="1">
      <c r="B76" s="41" t="s">
        <v>0</v>
      </c>
      <c r="C76" s="63">
        <v>15</v>
      </c>
      <c r="D76" s="63">
        <v>13.8</v>
      </c>
      <c r="E76" s="63">
        <v>11.9</v>
      </c>
      <c r="F76" s="63">
        <v>11.3</v>
      </c>
      <c r="G76" s="63">
        <v>10.1</v>
      </c>
      <c r="H76" s="63">
        <v>83.2</v>
      </c>
      <c r="I76" s="63">
        <v>66.5</v>
      </c>
      <c r="J76" s="63">
        <v>23.7</v>
      </c>
      <c r="K76" s="63">
        <v>20</v>
      </c>
      <c r="L76" s="63">
        <v>19.2</v>
      </c>
      <c r="M76" s="63">
        <v>19.600000000000001</v>
      </c>
      <c r="N76" s="63">
        <v>19.3</v>
      </c>
      <c r="O76" s="63">
        <v>18.8</v>
      </c>
      <c r="P76" s="63">
        <v>19.7</v>
      </c>
      <c r="Q76" s="63">
        <v>20.8</v>
      </c>
      <c r="R76" s="63">
        <v>21.1</v>
      </c>
      <c r="S76" s="63">
        <v>24.900000000000002</v>
      </c>
      <c r="T76" s="145">
        <v>28.800000000000004</v>
      </c>
      <c r="U76" s="145">
        <v>30.6</v>
      </c>
      <c r="V76" s="204">
        <v>32.9</v>
      </c>
      <c r="W76" s="340">
        <v>21.7</v>
      </c>
      <c r="X76" s="340">
        <v>30.500000000000004</v>
      </c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</row>
    <row r="77" spans="1:68" ht="18" customHeight="1">
      <c r="B77" s="66" t="s">
        <v>55</v>
      </c>
      <c r="C77" s="61">
        <v>140.69999999999999</v>
      </c>
      <c r="D77" s="61">
        <v>87.9</v>
      </c>
      <c r="E77" s="61">
        <v>96.2</v>
      </c>
      <c r="F77" s="61">
        <v>12</v>
      </c>
      <c r="G77" s="61">
        <v>14.3</v>
      </c>
      <c r="H77" s="61">
        <v>21</v>
      </c>
      <c r="I77" s="61">
        <v>44.6</v>
      </c>
      <c r="J77" s="61">
        <v>50</v>
      </c>
      <c r="K77" s="61">
        <v>34.700000000000003</v>
      </c>
      <c r="L77" s="61">
        <v>29.8</v>
      </c>
      <c r="M77" s="61">
        <v>28.5</v>
      </c>
      <c r="N77" s="61">
        <v>26.4</v>
      </c>
      <c r="O77" s="61">
        <v>24.4</v>
      </c>
      <c r="P77" s="61">
        <v>26.8</v>
      </c>
      <c r="Q77" s="61">
        <v>28.1</v>
      </c>
      <c r="R77" s="61">
        <v>27.500000000000004</v>
      </c>
      <c r="S77" s="61">
        <v>26.300000000000004</v>
      </c>
      <c r="T77" s="45">
        <v>41.4</v>
      </c>
      <c r="U77" s="45">
        <v>44.4</v>
      </c>
      <c r="V77" s="199">
        <v>58.099999999999987</v>
      </c>
      <c r="W77" s="248">
        <v>38.200000000000003</v>
      </c>
      <c r="X77" s="248">
        <v>51.800000000000004</v>
      </c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</row>
    <row r="78" spans="1:68" ht="18" customHeight="1">
      <c r="B78" s="66" t="s">
        <v>153</v>
      </c>
      <c r="C78" s="61">
        <v>10.3</v>
      </c>
      <c r="D78" s="61">
        <v>3.6</v>
      </c>
      <c r="E78" s="61">
        <v>0</v>
      </c>
      <c r="F78" s="61">
        <v>7.5</v>
      </c>
      <c r="G78" s="61">
        <v>0</v>
      </c>
      <c r="H78" s="61">
        <v>0</v>
      </c>
      <c r="I78" s="61">
        <v>0</v>
      </c>
      <c r="J78" s="61">
        <v>1.7</v>
      </c>
      <c r="K78" s="175">
        <v>0</v>
      </c>
      <c r="L78" s="175">
        <v>0</v>
      </c>
      <c r="M78" s="175">
        <v>0</v>
      </c>
      <c r="N78" s="175">
        <v>0</v>
      </c>
      <c r="O78" s="175">
        <v>0</v>
      </c>
      <c r="P78" s="175">
        <v>0</v>
      </c>
      <c r="Q78" s="175">
        <v>0</v>
      </c>
      <c r="R78" s="175">
        <v>0</v>
      </c>
      <c r="S78" s="175">
        <v>0</v>
      </c>
      <c r="T78" s="176">
        <v>0</v>
      </c>
      <c r="U78" s="176">
        <v>0</v>
      </c>
      <c r="V78" s="176">
        <v>0</v>
      </c>
      <c r="W78" s="247">
        <v>0</v>
      </c>
      <c r="X78" s="247">
        <v>0</v>
      </c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</row>
    <row r="79" spans="1:68" ht="18" customHeight="1">
      <c r="B79" s="67" t="s">
        <v>88</v>
      </c>
      <c r="C79" s="42">
        <f t="shared" ref="C79:P79" si="27">+C80+C84+C85</f>
        <v>15</v>
      </c>
      <c r="D79" s="42">
        <f t="shared" ref="D79:E79" si="28">+D80+D84+D85</f>
        <v>16.399999999999999</v>
      </c>
      <c r="E79" s="42">
        <f t="shared" si="28"/>
        <v>373.2</v>
      </c>
      <c r="F79" s="42">
        <f>+F80+F84+F85</f>
        <v>96.9</v>
      </c>
      <c r="G79" s="42">
        <f>+G80+G84+G85</f>
        <v>195.70000000000002</v>
      </c>
      <c r="H79" s="42">
        <f>+H80+H84+H85</f>
        <v>133.79999999999998</v>
      </c>
      <c r="I79" s="42">
        <f>+I80+I84+I85</f>
        <v>174.1</v>
      </c>
      <c r="J79" s="42">
        <f>+J80+J84+J85</f>
        <v>194.2</v>
      </c>
      <c r="K79" s="42">
        <f t="shared" si="27"/>
        <v>129.5</v>
      </c>
      <c r="L79" s="42">
        <f t="shared" si="27"/>
        <v>158.19999999999999</v>
      </c>
      <c r="M79" s="42">
        <f t="shared" si="27"/>
        <v>194.10000000000002</v>
      </c>
      <c r="N79" s="42">
        <f t="shared" si="27"/>
        <v>154.4</v>
      </c>
      <c r="O79" s="42">
        <f t="shared" si="27"/>
        <v>159.19999999999999</v>
      </c>
      <c r="P79" s="42">
        <f t="shared" si="27"/>
        <v>1653.3</v>
      </c>
      <c r="Q79" s="42">
        <f t="shared" ref="Q79:W79" si="29">+Q80+Q84+Q85</f>
        <v>2188.9</v>
      </c>
      <c r="R79" s="42">
        <f t="shared" si="29"/>
        <v>2099.4</v>
      </c>
      <c r="S79" s="42">
        <f t="shared" si="29"/>
        <v>2404.3999999999996</v>
      </c>
      <c r="T79" s="77">
        <f t="shared" si="29"/>
        <v>2416.4999999999995</v>
      </c>
      <c r="U79" s="77">
        <f t="shared" si="29"/>
        <v>10662.400000000001</v>
      </c>
      <c r="V79" s="60">
        <f t="shared" si="29"/>
        <v>11812.900000000001</v>
      </c>
      <c r="W79" s="215">
        <f t="shared" si="29"/>
        <v>14704.7</v>
      </c>
      <c r="X79" s="215">
        <f t="shared" ref="X79" si="30">+X80+X84+X85</f>
        <v>15898.600000000002</v>
      </c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</row>
    <row r="80" spans="1:68" s="25" customFormat="1" ht="18" customHeight="1">
      <c r="B80" s="66" t="s">
        <v>56</v>
      </c>
      <c r="C80" s="42">
        <f t="shared" ref="C80:X80" si="31">+C81</f>
        <v>0.2</v>
      </c>
      <c r="D80" s="42">
        <f t="shared" si="31"/>
        <v>0.1</v>
      </c>
      <c r="E80" s="42">
        <f t="shared" si="31"/>
        <v>0.1</v>
      </c>
      <c r="F80" s="42">
        <f t="shared" si="31"/>
        <v>0.2</v>
      </c>
      <c r="G80" s="42">
        <f t="shared" si="31"/>
        <v>0.2</v>
      </c>
      <c r="H80" s="42">
        <f t="shared" si="31"/>
        <v>0.2</v>
      </c>
      <c r="I80" s="42">
        <f t="shared" si="31"/>
        <v>0.2</v>
      </c>
      <c r="J80" s="42">
        <f t="shared" si="31"/>
        <v>0.3</v>
      </c>
      <c r="K80" s="42">
        <f t="shared" si="31"/>
        <v>0.2</v>
      </c>
      <c r="L80" s="42">
        <f t="shared" si="31"/>
        <v>0.5</v>
      </c>
      <c r="M80" s="42">
        <f t="shared" si="31"/>
        <v>0.5</v>
      </c>
      <c r="N80" s="42">
        <f t="shared" si="31"/>
        <v>0.1</v>
      </c>
      <c r="O80" s="42">
        <f t="shared" si="31"/>
        <v>10.9</v>
      </c>
      <c r="P80" s="42">
        <f t="shared" si="31"/>
        <v>1471.8</v>
      </c>
      <c r="Q80" s="42">
        <f t="shared" si="31"/>
        <v>2067.2999999999997</v>
      </c>
      <c r="R80" s="42">
        <f t="shared" si="31"/>
        <v>1878.6000000000001</v>
      </c>
      <c r="S80" s="42">
        <f t="shared" si="31"/>
        <v>2240.2999999999997</v>
      </c>
      <c r="T80" s="77">
        <f t="shared" si="31"/>
        <v>2158.8999999999996</v>
      </c>
      <c r="U80" s="77">
        <f t="shared" si="31"/>
        <v>2268.4</v>
      </c>
      <c r="V80" s="60">
        <f t="shared" si="31"/>
        <v>2302.9</v>
      </c>
      <c r="W80" s="215">
        <f t="shared" si="31"/>
        <v>5674.6</v>
      </c>
      <c r="X80" s="215">
        <f t="shared" si="31"/>
        <v>5739.7</v>
      </c>
    </row>
    <row r="81" spans="2:241" ht="18" customHeight="1">
      <c r="B81" s="111" t="s">
        <v>57</v>
      </c>
      <c r="C81" s="42">
        <f t="shared" ref="C81:P81" si="32">+C82+C83</f>
        <v>0.2</v>
      </c>
      <c r="D81" s="42">
        <f t="shared" ref="D81:E81" si="33">+D82+D83</f>
        <v>0.1</v>
      </c>
      <c r="E81" s="42">
        <f t="shared" si="33"/>
        <v>0.1</v>
      </c>
      <c r="F81" s="42">
        <f>+F82+F83</f>
        <v>0.2</v>
      </c>
      <c r="G81" s="42">
        <f>+G82+G83</f>
        <v>0.2</v>
      </c>
      <c r="H81" s="42">
        <f>+H82+H83</f>
        <v>0.2</v>
      </c>
      <c r="I81" s="42">
        <f>+I82+I83</f>
        <v>0.2</v>
      </c>
      <c r="J81" s="42">
        <f>+J82+J83</f>
        <v>0.3</v>
      </c>
      <c r="K81" s="42">
        <f t="shared" si="32"/>
        <v>0.2</v>
      </c>
      <c r="L81" s="42">
        <f t="shared" si="32"/>
        <v>0.5</v>
      </c>
      <c r="M81" s="42">
        <f t="shared" si="32"/>
        <v>0.5</v>
      </c>
      <c r="N81" s="42">
        <f t="shared" si="32"/>
        <v>0.1</v>
      </c>
      <c r="O81" s="42">
        <f t="shared" si="32"/>
        <v>10.9</v>
      </c>
      <c r="P81" s="42">
        <f t="shared" si="32"/>
        <v>1471.8</v>
      </c>
      <c r="Q81" s="42">
        <f t="shared" ref="Q81:W81" si="34">+Q82+Q83</f>
        <v>2067.2999999999997</v>
      </c>
      <c r="R81" s="42">
        <f t="shared" si="34"/>
        <v>1878.6000000000001</v>
      </c>
      <c r="S81" s="42">
        <f t="shared" si="34"/>
        <v>2240.2999999999997</v>
      </c>
      <c r="T81" s="77">
        <f t="shared" si="34"/>
        <v>2158.8999999999996</v>
      </c>
      <c r="U81" s="77">
        <f t="shared" si="34"/>
        <v>2268.4</v>
      </c>
      <c r="V81" s="60">
        <f t="shared" si="34"/>
        <v>2302.9</v>
      </c>
      <c r="W81" s="215">
        <f t="shared" si="34"/>
        <v>5674.6</v>
      </c>
      <c r="X81" s="215">
        <f t="shared" ref="X81" si="35">+X82+X83</f>
        <v>5739.7</v>
      </c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</row>
    <row r="82" spans="2:241" s="26" customFormat="1" ht="18" customHeight="1">
      <c r="B82" s="108" t="s">
        <v>58</v>
      </c>
      <c r="C82" s="160">
        <v>0</v>
      </c>
      <c r="D82" s="160">
        <v>0</v>
      </c>
      <c r="E82" s="160">
        <v>0</v>
      </c>
      <c r="F82" s="160">
        <v>0</v>
      </c>
      <c r="G82" s="160">
        <v>0</v>
      </c>
      <c r="H82" s="160">
        <v>0</v>
      </c>
      <c r="I82" s="160">
        <v>0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63">
        <v>1471.6</v>
      </c>
      <c r="Q82" s="63">
        <v>2067.1999999999998</v>
      </c>
      <c r="R82" s="63">
        <v>1878.6000000000001</v>
      </c>
      <c r="S82" s="63">
        <v>2240.2999999999997</v>
      </c>
      <c r="T82" s="145">
        <v>2158.6999999999998</v>
      </c>
      <c r="U82" s="145">
        <v>2245.4</v>
      </c>
      <c r="V82" s="204">
        <v>2300.9</v>
      </c>
      <c r="W82" s="204">
        <v>5646.8</v>
      </c>
      <c r="X82" s="204">
        <v>5739.5999999999995</v>
      </c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 t="s">
        <v>18</v>
      </c>
      <c r="CE82" s="27" t="s">
        <v>18</v>
      </c>
      <c r="CF82" s="27" t="s">
        <v>18</v>
      </c>
      <c r="CG82" s="27" t="s">
        <v>18</v>
      </c>
      <c r="CH82" s="27" t="s">
        <v>18</v>
      </c>
      <c r="CI82" s="27" t="s">
        <v>18</v>
      </c>
      <c r="CJ82" s="27" t="s">
        <v>18</v>
      </c>
      <c r="CK82" s="27" t="s">
        <v>18</v>
      </c>
      <c r="CL82" s="27" t="s">
        <v>18</v>
      </c>
      <c r="CM82" s="27" t="s">
        <v>18</v>
      </c>
      <c r="CN82" s="27" t="s">
        <v>18</v>
      </c>
      <c r="CO82" s="27" t="s">
        <v>18</v>
      </c>
      <c r="CP82" s="27" t="s">
        <v>18</v>
      </c>
      <c r="CQ82" s="27" t="s">
        <v>18</v>
      </c>
      <c r="CR82" s="27" t="s">
        <v>18</v>
      </c>
      <c r="CS82" s="27" t="s">
        <v>18</v>
      </c>
      <c r="CT82" s="27" t="s">
        <v>18</v>
      </c>
      <c r="CU82" s="27" t="s">
        <v>18</v>
      </c>
      <c r="CV82" s="27" t="s">
        <v>18</v>
      </c>
      <c r="CW82" s="27" t="s">
        <v>18</v>
      </c>
      <c r="CX82" s="27" t="s">
        <v>18</v>
      </c>
      <c r="CY82" s="27" t="s">
        <v>18</v>
      </c>
      <c r="CZ82" s="27" t="s">
        <v>18</v>
      </c>
      <c r="DA82" s="27" t="s">
        <v>18</v>
      </c>
      <c r="DB82" s="27" t="s">
        <v>18</v>
      </c>
      <c r="DC82" s="27" t="s">
        <v>18</v>
      </c>
      <c r="DD82" s="27" t="s">
        <v>18</v>
      </c>
      <c r="DE82" s="27" t="s">
        <v>18</v>
      </c>
      <c r="DF82" s="27" t="s">
        <v>18</v>
      </c>
      <c r="DG82" s="27" t="s">
        <v>18</v>
      </c>
      <c r="DH82" s="27" t="s">
        <v>18</v>
      </c>
      <c r="DI82" s="27" t="s">
        <v>18</v>
      </c>
      <c r="DJ82" s="27" t="s">
        <v>18</v>
      </c>
      <c r="DK82" s="27" t="s">
        <v>18</v>
      </c>
      <c r="DL82" s="27" t="s">
        <v>18</v>
      </c>
      <c r="DM82" s="27" t="s">
        <v>18</v>
      </c>
      <c r="DN82" s="27" t="s">
        <v>18</v>
      </c>
      <c r="DO82" s="27" t="s">
        <v>18</v>
      </c>
      <c r="DP82" s="27" t="s">
        <v>18</v>
      </c>
      <c r="DQ82" s="27" t="s">
        <v>18</v>
      </c>
      <c r="DR82" s="27" t="s">
        <v>18</v>
      </c>
      <c r="DS82" s="27" t="s">
        <v>18</v>
      </c>
      <c r="DT82" s="27" t="s">
        <v>18</v>
      </c>
      <c r="DU82" s="27" t="s">
        <v>18</v>
      </c>
      <c r="DV82" s="27" t="s">
        <v>18</v>
      </c>
      <c r="DW82" s="27" t="s">
        <v>18</v>
      </c>
      <c r="DX82" s="27" t="s">
        <v>18</v>
      </c>
      <c r="DY82" s="27" t="s">
        <v>18</v>
      </c>
      <c r="DZ82" s="27" t="s">
        <v>18</v>
      </c>
      <c r="EA82" s="27" t="s">
        <v>18</v>
      </c>
      <c r="EB82" s="27" t="s">
        <v>18</v>
      </c>
      <c r="EC82" s="27" t="s">
        <v>18</v>
      </c>
      <c r="ED82" s="27" t="s">
        <v>18</v>
      </c>
      <c r="EE82" s="27" t="s">
        <v>18</v>
      </c>
      <c r="EF82" s="27" t="s">
        <v>18</v>
      </c>
      <c r="EG82" s="27" t="s">
        <v>18</v>
      </c>
      <c r="EH82" s="27" t="s">
        <v>18</v>
      </c>
      <c r="EI82" s="27" t="s">
        <v>18</v>
      </c>
      <c r="EJ82" s="27" t="s">
        <v>18</v>
      </c>
      <c r="EK82" s="27" t="s">
        <v>18</v>
      </c>
      <c r="EL82" s="27" t="s">
        <v>18</v>
      </c>
      <c r="EM82" s="27" t="s">
        <v>18</v>
      </c>
      <c r="EN82" s="27" t="s">
        <v>18</v>
      </c>
      <c r="EO82" s="27" t="s">
        <v>18</v>
      </c>
      <c r="EP82" s="27" t="s">
        <v>18</v>
      </c>
      <c r="EQ82" s="27" t="s">
        <v>18</v>
      </c>
      <c r="ER82" s="27" t="s">
        <v>18</v>
      </c>
      <c r="ES82" s="27" t="s">
        <v>18</v>
      </c>
      <c r="ET82" s="27" t="s">
        <v>18</v>
      </c>
      <c r="EU82" s="27" t="s">
        <v>18</v>
      </c>
      <c r="EV82" s="27" t="s">
        <v>18</v>
      </c>
      <c r="EW82" s="27" t="s">
        <v>18</v>
      </c>
      <c r="EX82" s="27" t="s">
        <v>18</v>
      </c>
      <c r="EY82" s="27" t="s">
        <v>18</v>
      </c>
      <c r="EZ82" s="27" t="s">
        <v>18</v>
      </c>
      <c r="FA82" s="27" t="s">
        <v>18</v>
      </c>
      <c r="FB82" s="27" t="s">
        <v>18</v>
      </c>
      <c r="FC82" s="27" t="s">
        <v>18</v>
      </c>
      <c r="FD82" s="27" t="s">
        <v>18</v>
      </c>
      <c r="FE82" s="27" t="s">
        <v>18</v>
      </c>
      <c r="FF82" s="27" t="s">
        <v>18</v>
      </c>
      <c r="FG82" s="27" t="s">
        <v>18</v>
      </c>
      <c r="FH82" s="27" t="s">
        <v>18</v>
      </c>
      <c r="FI82" s="27" t="s">
        <v>18</v>
      </c>
      <c r="FJ82" s="27" t="s">
        <v>18</v>
      </c>
      <c r="FK82" s="27" t="s">
        <v>18</v>
      </c>
      <c r="FL82" s="27" t="s">
        <v>18</v>
      </c>
      <c r="FM82" s="27" t="s">
        <v>18</v>
      </c>
      <c r="FN82" s="27" t="s">
        <v>18</v>
      </c>
      <c r="FO82" s="27" t="s">
        <v>18</v>
      </c>
      <c r="FP82" s="27" t="s">
        <v>18</v>
      </c>
      <c r="FQ82" s="27" t="s">
        <v>18</v>
      </c>
      <c r="FR82" s="27" t="s">
        <v>18</v>
      </c>
      <c r="FS82" s="27" t="s">
        <v>18</v>
      </c>
      <c r="FT82" s="27" t="s">
        <v>18</v>
      </c>
      <c r="FU82" s="27" t="s">
        <v>18</v>
      </c>
      <c r="FV82" s="27" t="s">
        <v>18</v>
      </c>
      <c r="FW82" s="27" t="s">
        <v>18</v>
      </c>
      <c r="FX82" s="27" t="s">
        <v>18</v>
      </c>
      <c r="FY82" s="27" t="s">
        <v>18</v>
      </c>
      <c r="FZ82" s="27" t="s">
        <v>18</v>
      </c>
      <c r="GA82" s="27" t="s">
        <v>18</v>
      </c>
      <c r="GB82" s="27" t="s">
        <v>18</v>
      </c>
      <c r="GC82" s="27" t="s">
        <v>18</v>
      </c>
      <c r="GD82" s="27" t="s">
        <v>18</v>
      </c>
      <c r="GE82" s="27" t="s">
        <v>18</v>
      </c>
      <c r="GF82" s="27" t="s">
        <v>18</v>
      </c>
      <c r="GG82" s="27" t="s">
        <v>18</v>
      </c>
      <c r="GH82" s="27" t="s">
        <v>18</v>
      </c>
      <c r="GI82" s="27" t="s">
        <v>18</v>
      </c>
      <c r="GJ82" s="27" t="s">
        <v>18</v>
      </c>
      <c r="GK82" s="27" t="s">
        <v>18</v>
      </c>
      <c r="GL82" s="27" t="s">
        <v>18</v>
      </c>
      <c r="GM82" s="27" t="s">
        <v>18</v>
      </c>
      <c r="GN82" s="27" t="s">
        <v>18</v>
      </c>
      <c r="GO82" s="27" t="s">
        <v>18</v>
      </c>
      <c r="GP82" s="27" t="s">
        <v>18</v>
      </c>
      <c r="GQ82" s="27" t="s">
        <v>18</v>
      </c>
      <c r="GR82" s="27" t="s">
        <v>18</v>
      </c>
      <c r="GS82" s="27" t="s">
        <v>18</v>
      </c>
      <c r="GT82" s="27" t="s">
        <v>18</v>
      </c>
      <c r="GU82" s="27" t="s">
        <v>18</v>
      </c>
      <c r="GV82" s="27" t="s">
        <v>18</v>
      </c>
      <c r="GW82" s="27" t="s">
        <v>18</v>
      </c>
      <c r="GX82" s="27" t="s">
        <v>18</v>
      </c>
      <c r="GY82" s="27" t="s">
        <v>18</v>
      </c>
      <c r="GZ82" s="27" t="s">
        <v>18</v>
      </c>
      <c r="HA82" s="27" t="s">
        <v>18</v>
      </c>
      <c r="HB82" s="27" t="s">
        <v>18</v>
      </c>
      <c r="HC82" s="27" t="s">
        <v>18</v>
      </c>
      <c r="HD82" s="27" t="s">
        <v>18</v>
      </c>
      <c r="HE82" s="27" t="s">
        <v>18</v>
      </c>
      <c r="HF82" s="27" t="s">
        <v>18</v>
      </c>
      <c r="HG82" s="27" t="s">
        <v>18</v>
      </c>
      <c r="HH82" s="27" t="s">
        <v>18</v>
      </c>
      <c r="HI82" s="27" t="s">
        <v>18</v>
      </c>
      <c r="HJ82" s="27" t="s">
        <v>18</v>
      </c>
      <c r="HK82" s="27" t="s">
        <v>18</v>
      </c>
      <c r="HL82" s="27" t="s">
        <v>18</v>
      </c>
      <c r="HM82" s="27" t="s">
        <v>18</v>
      </c>
      <c r="HN82" s="27" t="s">
        <v>18</v>
      </c>
      <c r="HO82" s="27" t="s">
        <v>18</v>
      </c>
      <c r="HP82" s="27" t="s">
        <v>18</v>
      </c>
      <c r="HQ82" s="27" t="s">
        <v>18</v>
      </c>
      <c r="HR82" s="27" t="s">
        <v>18</v>
      </c>
      <c r="HS82" s="27" t="s">
        <v>18</v>
      </c>
      <c r="HT82" s="27" t="s">
        <v>18</v>
      </c>
      <c r="HU82" s="27" t="s">
        <v>18</v>
      </c>
      <c r="HV82" s="27" t="s">
        <v>18</v>
      </c>
      <c r="HW82" s="27" t="s">
        <v>18</v>
      </c>
      <c r="HX82" s="27" t="s">
        <v>18</v>
      </c>
      <c r="HY82" s="27" t="s">
        <v>18</v>
      </c>
      <c r="HZ82" s="27" t="s">
        <v>18</v>
      </c>
      <c r="IA82" s="27" t="s">
        <v>18</v>
      </c>
      <c r="IB82" s="27" t="s">
        <v>18</v>
      </c>
      <c r="IC82" s="27" t="s">
        <v>18</v>
      </c>
      <c r="ID82" s="27" t="s">
        <v>18</v>
      </c>
      <c r="IE82" s="27" t="s">
        <v>18</v>
      </c>
      <c r="IF82" s="27" t="s">
        <v>18</v>
      </c>
      <c r="IG82" s="27" t="s">
        <v>18</v>
      </c>
    </row>
    <row r="83" spans="2:241" ht="18" customHeight="1">
      <c r="B83" s="108" t="s">
        <v>0</v>
      </c>
      <c r="C83" s="63">
        <v>0.2</v>
      </c>
      <c r="D83" s="63">
        <v>0.1</v>
      </c>
      <c r="E83" s="63">
        <v>0.1</v>
      </c>
      <c r="F83" s="63">
        <v>0.2</v>
      </c>
      <c r="G83" s="63">
        <v>0.2</v>
      </c>
      <c r="H83" s="63">
        <v>0.2</v>
      </c>
      <c r="I83" s="63">
        <v>0.2</v>
      </c>
      <c r="J83" s="63">
        <v>0.3</v>
      </c>
      <c r="K83" s="63">
        <v>0.2</v>
      </c>
      <c r="L83" s="63">
        <v>0.5</v>
      </c>
      <c r="M83" s="63">
        <v>0.5</v>
      </c>
      <c r="N83" s="63">
        <v>0.1</v>
      </c>
      <c r="O83" s="63">
        <v>10.9</v>
      </c>
      <c r="P83" s="63">
        <v>0.2</v>
      </c>
      <c r="Q83" s="63">
        <v>0.1</v>
      </c>
      <c r="R83" s="63">
        <v>0</v>
      </c>
      <c r="S83" s="63">
        <v>0</v>
      </c>
      <c r="T83" s="145">
        <v>0.2</v>
      </c>
      <c r="U83" s="145">
        <v>23</v>
      </c>
      <c r="V83" s="204">
        <v>2</v>
      </c>
      <c r="W83" s="204">
        <v>27.8</v>
      </c>
      <c r="X83" s="204">
        <v>0.1</v>
      </c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</row>
    <row r="84" spans="2:241" ht="18" customHeight="1">
      <c r="B84" s="66" t="s">
        <v>59</v>
      </c>
      <c r="C84" s="61">
        <v>8.5</v>
      </c>
      <c r="D84" s="61">
        <v>11.3</v>
      </c>
      <c r="E84" s="61">
        <v>8.1</v>
      </c>
      <c r="F84" s="61">
        <v>10.8</v>
      </c>
      <c r="G84" s="61">
        <v>26.7</v>
      </c>
      <c r="H84" s="61">
        <v>61.9</v>
      </c>
      <c r="I84" s="61">
        <v>89.6</v>
      </c>
      <c r="J84" s="61">
        <v>95</v>
      </c>
      <c r="K84" s="61">
        <v>51.4</v>
      </c>
      <c r="L84" s="61">
        <v>58.9</v>
      </c>
      <c r="M84" s="61">
        <v>70.7</v>
      </c>
      <c r="N84" s="61">
        <v>99.7</v>
      </c>
      <c r="O84" s="61">
        <v>78.2</v>
      </c>
      <c r="P84" s="61">
        <v>138.69999999999999</v>
      </c>
      <c r="Q84" s="61">
        <v>73.3</v>
      </c>
      <c r="R84" s="61">
        <v>143.30000000000001</v>
      </c>
      <c r="S84" s="61">
        <v>107.60000000000001</v>
      </c>
      <c r="T84" s="45">
        <v>206.5</v>
      </c>
      <c r="U84" s="45">
        <v>258.3</v>
      </c>
      <c r="V84" s="194">
        <v>271.89999999999998</v>
      </c>
      <c r="W84" s="194">
        <v>121.69999999999999</v>
      </c>
      <c r="X84" s="194">
        <v>431.5</v>
      </c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</row>
    <row r="85" spans="2:241" ht="18" customHeight="1">
      <c r="B85" s="66" t="s">
        <v>60</v>
      </c>
      <c r="C85" s="61">
        <v>6.3</v>
      </c>
      <c r="D85" s="61">
        <f>5</f>
        <v>5</v>
      </c>
      <c r="E85" s="61">
        <f>5.8+354.8+4.4</f>
        <v>365</v>
      </c>
      <c r="F85" s="61">
        <f>111.9-26</f>
        <v>85.9</v>
      </c>
      <c r="G85" s="61">
        <v>168.8</v>
      </c>
      <c r="H85" s="61">
        <f>72.6-0.9</f>
        <v>71.699999999999989</v>
      </c>
      <c r="I85" s="61">
        <v>84.3</v>
      </c>
      <c r="J85" s="61">
        <v>98.9</v>
      </c>
      <c r="K85" s="61">
        <v>77.900000000000006</v>
      </c>
      <c r="L85" s="61">
        <v>98.8</v>
      </c>
      <c r="M85" s="61">
        <v>122.9</v>
      </c>
      <c r="N85" s="61">
        <v>54.6</v>
      </c>
      <c r="O85" s="61">
        <v>70.099999999999994</v>
      </c>
      <c r="P85" s="61">
        <v>42.8</v>
      </c>
      <c r="Q85" s="61">
        <v>48.3</v>
      </c>
      <c r="R85" s="61">
        <v>77.5</v>
      </c>
      <c r="S85" s="61">
        <v>56.499999999999993</v>
      </c>
      <c r="T85" s="45">
        <v>51.099999999999994</v>
      </c>
      <c r="U85" s="45">
        <v>8135.7000000000007</v>
      </c>
      <c r="V85" s="194">
        <v>9238.1</v>
      </c>
      <c r="W85" s="194">
        <v>8908.4</v>
      </c>
      <c r="X85" s="194">
        <v>9727.4000000000015</v>
      </c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</row>
    <row r="86" spans="2:241" ht="18" customHeight="1">
      <c r="B86" s="159" t="s">
        <v>129</v>
      </c>
      <c r="C86" s="160">
        <v>0</v>
      </c>
      <c r="D86" s="160">
        <v>0</v>
      </c>
      <c r="E86" s="160">
        <v>0</v>
      </c>
      <c r="F86" s="160">
        <v>0</v>
      </c>
      <c r="G86" s="160">
        <v>0</v>
      </c>
      <c r="H86" s="160">
        <v>0</v>
      </c>
      <c r="I86" s="160">
        <v>0</v>
      </c>
      <c r="J86" s="160">
        <v>0</v>
      </c>
      <c r="K86" s="160">
        <v>0</v>
      </c>
      <c r="L86" s="160">
        <v>0</v>
      </c>
      <c r="M86" s="160">
        <v>0</v>
      </c>
      <c r="N86" s="160">
        <v>0</v>
      </c>
      <c r="O86" s="160">
        <v>0</v>
      </c>
      <c r="P86" s="160">
        <v>0</v>
      </c>
      <c r="Q86" s="160">
        <v>0</v>
      </c>
      <c r="R86" s="160">
        <v>0</v>
      </c>
      <c r="S86" s="160">
        <v>0</v>
      </c>
      <c r="T86" s="161">
        <v>0</v>
      </c>
      <c r="U86" s="145">
        <v>8060.9</v>
      </c>
      <c r="V86" s="204">
        <v>9183</v>
      </c>
      <c r="W86" s="204">
        <v>8831</v>
      </c>
      <c r="X86" s="204">
        <v>9637.7999999999993</v>
      </c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</row>
    <row r="87" spans="2:241" ht="18" customHeight="1">
      <c r="B87" s="66" t="s">
        <v>143</v>
      </c>
      <c r="C87" s="186">
        <v>0</v>
      </c>
      <c r="D87" s="186">
        <v>0</v>
      </c>
      <c r="E87" s="186">
        <v>0</v>
      </c>
      <c r="F87" s="186">
        <v>0</v>
      </c>
      <c r="G87" s="186">
        <v>0</v>
      </c>
      <c r="H87" s="186">
        <v>-1.8</v>
      </c>
      <c r="I87" s="186">
        <v>-0.3</v>
      </c>
      <c r="J87" s="186">
        <v>0.1</v>
      </c>
      <c r="K87" s="186">
        <v>-13.9</v>
      </c>
      <c r="L87" s="186">
        <v>0.3</v>
      </c>
      <c r="M87" s="186">
        <v>0.1</v>
      </c>
      <c r="N87" s="175">
        <v>0</v>
      </c>
      <c r="O87" s="175">
        <v>0</v>
      </c>
      <c r="P87" s="175">
        <v>0</v>
      </c>
      <c r="Q87" s="175">
        <v>0</v>
      </c>
      <c r="R87" s="175">
        <v>0</v>
      </c>
      <c r="S87" s="175">
        <v>0</v>
      </c>
      <c r="T87" s="175">
        <v>0</v>
      </c>
      <c r="U87" s="175">
        <v>0</v>
      </c>
      <c r="V87" s="177">
        <v>0</v>
      </c>
      <c r="W87" s="205">
        <v>0</v>
      </c>
      <c r="X87" s="205">
        <v>0</v>
      </c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</row>
    <row r="88" spans="2:241" ht="18" customHeight="1">
      <c r="B88" s="68" t="s">
        <v>89</v>
      </c>
      <c r="C88" s="61">
        <v>6.5</v>
      </c>
      <c r="D88" s="61">
        <v>5.4</v>
      </c>
      <c r="E88" s="61">
        <v>0.3</v>
      </c>
      <c r="F88" s="61">
        <v>0</v>
      </c>
      <c r="G88" s="61">
        <v>0</v>
      </c>
      <c r="H88" s="61">
        <v>0</v>
      </c>
      <c r="I88" s="61">
        <v>0</v>
      </c>
      <c r="J88" s="61">
        <v>0.1</v>
      </c>
      <c r="K88" s="61">
        <v>0.1</v>
      </c>
      <c r="L88" s="61">
        <v>9.1999999999999993</v>
      </c>
      <c r="M88" s="61">
        <v>0.1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45">
        <v>0</v>
      </c>
      <c r="U88" s="45">
        <v>0</v>
      </c>
      <c r="V88" s="194">
        <v>0</v>
      </c>
      <c r="W88" s="194">
        <v>0</v>
      </c>
      <c r="X88" s="194">
        <v>0</v>
      </c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</row>
    <row r="89" spans="2:241" ht="18" customHeight="1" thickBot="1">
      <c r="B89" s="124" t="s">
        <v>61</v>
      </c>
      <c r="C89" s="125">
        <f>+C88+C13</f>
        <v>23390.399999999998</v>
      </c>
      <c r="D89" s="125">
        <f>+D88+D13</f>
        <v>31240.500000000004</v>
      </c>
      <c r="E89" s="125">
        <f>+E88+E13</f>
        <v>34346.799999999996</v>
      </c>
      <c r="F89" s="125">
        <f>+F88+F13</f>
        <v>43291.900000000009</v>
      </c>
      <c r="G89" s="125">
        <f>+G88+G13</f>
        <v>60630.299999999996</v>
      </c>
      <c r="H89" s="125">
        <f>+H88+H13</f>
        <v>82452.300000000017</v>
      </c>
      <c r="I89" s="125">
        <f>+I88+I13</f>
        <v>110770.10000000002</v>
      </c>
      <c r="J89" s="125">
        <f>+J88+J13</f>
        <v>147359.60000000006</v>
      </c>
      <c r="K89" s="125">
        <f>+K88+K13</f>
        <v>159499.10000000003</v>
      </c>
      <c r="L89" s="125">
        <f>+L88+L13</f>
        <v>151917.6</v>
      </c>
      <c r="M89" s="125">
        <f>+M88+M13</f>
        <v>183472.53008099002</v>
      </c>
      <c r="N89" s="125">
        <f>+N88+N13</f>
        <v>206157.3</v>
      </c>
      <c r="O89" s="125">
        <f>+O88+O13</f>
        <v>248107.4</v>
      </c>
      <c r="P89" s="125">
        <f>+P88+P13</f>
        <v>285366.09999999998</v>
      </c>
      <c r="Q89" s="125">
        <f>+Q88+Q13</f>
        <v>313464.8</v>
      </c>
      <c r="R89" s="125">
        <f>+R88+R13</f>
        <v>320609.70000000007</v>
      </c>
      <c r="S89" s="125">
        <f>+S88+S13</f>
        <v>352551.60000000003</v>
      </c>
      <c r="T89" s="125">
        <f>+T88+T13</f>
        <v>386214.89999999997</v>
      </c>
      <c r="U89" s="125">
        <f>+U88+U13</f>
        <v>430636.20000000007</v>
      </c>
      <c r="V89" s="202">
        <f>+V88+V13</f>
        <v>483126.8</v>
      </c>
      <c r="W89" s="202">
        <f>+W88+W13</f>
        <v>442709.07353970991</v>
      </c>
      <c r="X89" s="202">
        <f>+X88+X13</f>
        <v>607453.09999999986</v>
      </c>
      <c r="Y89" s="22"/>
      <c r="Z89" s="25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</row>
    <row r="90" spans="2:241" ht="18" customHeight="1" thickTop="1">
      <c r="B90" s="170" t="s">
        <v>140</v>
      </c>
      <c r="C90" s="171">
        <v>0</v>
      </c>
      <c r="D90" s="171">
        <v>0</v>
      </c>
      <c r="E90" s="171">
        <v>0</v>
      </c>
      <c r="F90" s="171">
        <v>0</v>
      </c>
      <c r="G90" s="171">
        <v>0</v>
      </c>
      <c r="H90" s="294">
        <v>34.9</v>
      </c>
      <c r="I90" s="171">
        <v>0</v>
      </c>
      <c r="J90" s="171">
        <v>0</v>
      </c>
      <c r="K90" s="171">
        <v>0</v>
      </c>
      <c r="L90" s="171">
        <v>0</v>
      </c>
      <c r="M90" s="171">
        <v>0</v>
      </c>
      <c r="N90" s="171">
        <v>0</v>
      </c>
      <c r="O90" s="171">
        <v>0</v>
      </c>
      <c r="P90" s="171">
        <v>0</v>
      </c>
      <c r="Q90" s="171">
        <v>0</v>
      </c>
      <c r="R90" s="171">
        <v>0</v>
      </c>
      <c r="S90" s="171">
        <v>0</v>
      </c>
      <c r="T90" s="171">
        <v>0</v>
      </c>
      <c r="U90" s="171">
        <v>0</v>
      </c>
      <c r="V90" s="208">
        <v>0</v>
      </c>
      <c r="W90" s="208">
        <v>0</v>
      </c>
      <c r="X90" s="208">
        <v>0</v>
      </c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</row>
    <row r="91" spans="2:241" ht="18" customHeight="1">
      <c r="B91" s="127" t="s">
        <v>90</v>
      </c>
      <c r="C91" s="126">
        <f t="shared" ref="C91:P91" si="36">+C92+C93+C96</f>
        <v>321.5</v>
      </c>
      <c r="D91" s="126">
        <f t="shared" ref="D91:E91" si="37">+D92+D93+D96</f>
        <v>384.4</v>
      </c>
      <c r="E91" s="126">
        <f t="shared" si="37"/>
        <v>426.9</v>
      </c>
      <c r="F91" s="126">
        <f>+F92+F93+F96</f>
        <v>481.5</v>
      </c>
      <c r="G91" s="126">
        <f>+G92+G93+G96</f>
        <v>629.29999999999995</v>
      </c>
      <c r="H91" s="126">
        <f>+H92+H93+H96</f>
        <v>756.3</v>
      </c>
      <c r="I91" s="126">
        <f>+I92+I93+I96</f>
        <v>933.3</v>
      </c>
      <c r="J91" s="126">
        <f>+J92+J93+J96</f>
        <v>975.7</v>
      </c>
      <c r="K91" s="126">
        <f t="shared" si="36"/>
        <v>268.60000000000002</v>
      </c>
      <c r="L91" s="126">
        <f t="shared" si="36"/>
        <v>105.3</v>
      </c>
      <c r="M91" s="126">
        <f t="shared" si="36"/>
        <v>100.3</v>
      </c>
      <c r="N91" s="126">
        <f t="shared" si="36"/>
        <v>74.5</v>
      </c>
      <c r="O91" s="126">
        <f t="shared" si="36"/>
        <v>95.1</v>
      </c>
      <c r="P91" s="126">
        <f t="shared" si="36"/>
        <v>70</v>
      </c>
      <c r="Q91" s="126">
        <f t="shared" ref="Q91:V91" si="38">+Q92+Q93+Q96</f>
        <v>72.8</v>
      </c>
      <c r="R91" s="126">
        <f t="shared" si="38"/>
        <v>103.1</v>
      </c>
      <c r="S91" s="126">
        <f t="shared" si="38"/>
        <v>1133.2</v>
      </c>
      <c r="T91" s="126">
        <f t="shared" si="38"/>
        <v>6650.2</v>
      </c>
      <c r="U91" s="126">
        <f t="shared" si="38"/>
        <v>3671.2999999999997</v>
      </c>
      <c r="V91" s="209">
        <f t="shared" si="38"/>
        <v>2612.6000000000004</v>
      </c>
      <c r="W91" s="209">
        <f>+W92+W93+W96+W95</f>
        <v>4171.7999999999993</v>
      </c>
      <c r="X91" s="209">
        <f>SUM(X92:X96)</f>
        <v>3917.2000000000007</v>
      </c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</row>
    <row r="92" spans="2:241" ht="18" customHeight="1">
      <c r="B92" s="90" t="s">
        <v>15</v>
      </c>
      <c r="C92" s="69">
        <v>321.5</v>
      </c>
      <c r="D92" s="69">
        <v>384.4</v>
      </c>
      <c r="E92" s="69">
        <v>426.9</v>
      </c>
      <c r="F92" s="69">
        <v>481.5</v>
      </c>
      <c r="G92" s="69">
        <v>629.29999999999995</v>
      </c>
      <c r="H92" s="69">
        <v>756.3</v>
      </c>
      <c r="I92" s="69">
        <v>933.3</v>
      </c>
      <c r="J92" s="69">
        <v>975.7</v>
      </c>
      <c r="K92" s="69">
        <v>268.60000000000002</v>
      </c>
      <c r="L92" s="69">
        <v>105.3</v>
      </c>
      <c r="M92" s="69">
        <v>100.3</v>
      </c>
      <c r="N92" s="69">
        <v>74.5</v>
      </c>
      <c r="O92" s="69">
        <v>95.1</v>
      </c>
      <c r="P92" s="69">
        <v>70</v>
      </c>
      <c r="Q92" s="69">
        <v>72.599999999999994</v>
      </c>
      <c r="R92" s="69">
        <v>102.3</v>
      </c>
      <c r="S92" s="70">
        <v>112.30000000000001</v>
      </c>
      <c r="T92" s="69">
        <v>157.80000000000001</v>
      </c>
      <c r="U92" s="69">
        <v>337.8</v>
      </c>
      <c r="V92" s="23">
        <v>182.79999999999998</v>
      </c>
      <c r="W92" s="246">
        <v>106.20000000000002</v>
      </c>
      <c r="X92" s="246">
        <v>176.5</v>
      </c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</row>
    <row r="93" spans="2:241" ht="18" customHeight="1">
      <c r="B93" s="90" t="s">
        <v>25</v>
      </c>
      <c r="C93" s="95">
        <v>0</v>
      </c>
      <c r="D93" s="95">
        <v>0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5">
        <v>0</v>
      </c>
      <c r="S93" s="70">
        <v>1020.5</v>
      </c>
      <c r="T93" s="69">
        <v>6489.5999999999995</v>
      </c>
      <c r="U93" s="69">
        <v>3332.2999999999997</v>
      </c>
      <c r="V93" s="23">
        <v>2429.7000000000003</v>
      </c>
      <c r="W93" s="246">
        <v>3601.5</v>
      </c>
      <c r="X93" s="246">
        <v>3570.0000000000005</v>
      </c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</row>
    <row r="94" spans="2:241" ht="18" customHeight="1">
      <c r="B94" s="90" t="s">
        <v>197</v>
      </c>
      <c r="C94" s="95">
        <v>0</v>
      </c>
      <c r="D94" s="95">
        <v>0</v>
      </c>
      <c r="E94" s="95">
        <v>0</v>
      </c>
      <c r="F94" s="95">
        <v>0</v>
      </c>
      <c r="G94" s="95"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5">
        <v>0</v>
      </c>
      <c r="O94" s="95">
        <v>0</v>
      </c>
      <c r="P94" s="95">
        <v>0</v>
      </c>
      <c r="Q94" s="95">
        <v>0</v>
      </c>
      <c r="R94" s="95">
        <v>0</v>
      </c>
      <c r="S94" s="168">
        <v>0</v>
      </c>
      <c r="T94" s="95">
        <v>0</v>
      </c>
      <c r="U94" s="95">
        <v>0</v>
      </c>
      <c r="V94" s="198">
        <v>0</v>
      </c>
      <c r="W94" s="247">
        <v>0</v>
      </c>
      <c r="X94" s="246">
        <v>169.79999999999998</v>
      </c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</row>
    <row r="95" spans="2:241" ht="18" customHeight="1">
      <c r="B95" s="345" t="s">
        <v>161</v>
      </c>
      <c r="C95" s="95">
        <v>0</v>
      </c>
      <c r="D95" s="95">
        <v>0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95">
        <v>0</v>
      </c>
      <c r="K95" s="95">
        <v>0</v>
      </c>
      <c r="L95" s="95"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95">
        <v>0</v>
      </c>
      <c r="S95" s="168">
        <v>0</v>
      </c>
      <c r="T95" s="95">
        <v>0</v>
      </c>
      <c r="U95" s="95">
        <v>0</v>
      </c>
      <c r="V95" s="198">
        <v>0</v>
      </c>
      <c r="W95" s="246">
        <v>462.5</v>
      </c>
      <c r="X95" s="247">
        <v>0</v>
      </c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</row>
    <row r="96" spans="2:241" ht="32.25" customHeight="1">
      <c r="B96" s="142" t="s">
        <v>19</v>
      </c>
      <c r="C96" s="95">
        <v>0</v>
      </c>
      <c r="D96" s="95">
        <v>0</v>
      </c>
      <c r="E96" s="95">
        <v>0</v>
      </c>
      <c r="F96" s="95">
        <v>0</v>
      </c>
      <c r="G96" s="95">
        <v>0</v>
      </c>
      <c r="H96" s="95">
        <v>0</v>
      </c>
      <c r="I96" s="95">
        <v>0</v>
      </c>
      <c r="J96" s="95">
        <v>0</v>
      </c>
      <c r="K96" s="95">
        <v>0</v>
      </c>
      <c r="L96" s="95">
        <v>0</v>
      </c>
      <c r="M96" s="69">
        <v>0</v>
      </c>
      <c r="N96" s="69">
        <v>0</v>
      </c>
      <c r="O96" s="69">
        <v>0</v>
      </c>
      <c r="P96" s="69">
        <v>0</v>
      </c>
      <c r="Q96" s="69">
        <v>0.2</v>
      </c>
      <c r="R96" s="69">
        <v>0.8</v>
      </c>
      <c r="S96" s="70">
        <v>0.4</v>
      </c>
      <c r="T96" s="69">
        <v>2.8</v>
      </c>
      <c r="U96" s="69">
        <v>1.2</v>
      </c>
      <c r="V96" s="207">
        <v>0.10000000000000009</v>
      </c>
      <c r="W96" s="251">
        <v>1.6</v>
      </c>
      <c r="X96" s="251">
        <v>0.9</v>
      </c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</row>
    <row r="97" spans="2:68" ht="23.25" customHeight="1" thickBot="1">
      <c r="B97" s="17" t="s">
        <v>105</v>
      </c>
      <c r="C97" s="128">
        <f t="shared" ref="C97:P97" si="39">+C91+C89</f>
        <v>23711.899999999998</v>
      </c>
      <c r="D97" s="128">
        <f t="shared" ref="D97:E97" si="40">+D91+D89</f>
        <v>31624.900000000005</v>
      </c>
      <c r="E97" s="128">
        <f t="shared" si="40"/>
        <v>34773.699999999997</v>
      </c>
      <c r="F97" s="128">
        <f>+F91+F89</f>
        <v>43773.400000000009</v>
      </c>
      <c r="G97" s="128">
        <f>+G91+G89</f>
        <v>61259.6</v>
      </c>
      <c r="H97" s="128">
        <f>+H91+H89+H90</f>
        <v>83243.500000000015</v>
      </c>
      <c r="I97" s="128">
        <f>+I91+I89</f>
        <v>111703.40000000002</v>
      </c>
      <c r="J97" s="128">
        <f>+J91+J89</f>
        <v>148335.30000000008</v>
      </c>
      <c r="K97" s="128">
        <f t="shared" si="39"/>
        <v>159767.70000000004</v>
      </c>
      <c r="L97" s="128">
        <f t="shared" si="39"/>
        <v>152022.9</v>
      </c>
      <c r="M97" s="128">
        <f t="shared" si="39"/>
        <v>183572.83008099001</v>
      </c>
      <c r="N97" s="128">
        <f t="shared" si="39"/>
        <v>206231.8</v>
      </c>
      <c r="O97" s="128">
        <f>+O91+O89</f>
        <v>248202.5</v>
      </c>
      <c r="P97" s="128">
        <f t="shared" si="39"/>
        <v>285436.09999999998</v>
      </c>
      <c r="Q97" s="128">
        <f t="shared" ref="Q97:W97" si="41">+Q91+Q89</f>
        <v>313537.59999999998</v>
      </c>
      <c r="R97" s="128">
        <f t="shared" si="41"/>
        <v>320712.80000000005</v>
      </c>
      <c r="S97" s="128">
        <f t="shared" si="41"/>
        <v>353684.80000000005</v>
      </c>
      <c r="T97" s="125">
        <f t="shared" si="41"/>
        <v>392865.1</v>
      </c>
      <c r="U97" s="125">
        <f t="shared" si="41"/>
        <v>434307.50000000006</v>
      </c>
      <c r="V97" s="202">
        <f t="shared" si="41"/>
        <v>485739.39999999997</v>
      </c>
      <c r="W97" s="202">
        <f t="shared" si="41"/>
        <v>446880.87353970989</v>
      </c>
      <c r="X97" s="202">
        <f t="shared" ref="X97" si="42">+X91+X89</f>
        <v>611370.29999999981</v>
      </c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</row>
    <row r="98" spans="2:68" ht="14.25" customHeight="1" thickTop="1">
      <c r="B98" s="119" t="s">
        <v>107</v>
      </c>
      <c r="C98" s="48"/>
      <c r="D98" s="48"/>
      <c r="E98" s="48"/>
      <c r="F98" s="48"/>
      <c r="G98" s="48"/>
      <c r="H98" s="48"/>
      <c r="I98" s="48"/>
      <c r="J98" s="48"/>
      <c r="K98" s="48"/>
      <c r="L98" s="48">
        <v>152022.9</v>
      </c>
      <c r="M98" s="48">
        <v>183572.8</v>
      </c>
      <c r="N98" s="48">
        <v>206231.8</v>
      </c>
      <c r="O98" s="48">
        <v>248202.5</v>
      </c>
      <c r="P98" s="48">
        <v>285436.09999999998</v>
      </c>
      <c r="Q98" s="48">
        <v>313537.59999999998</v>
      </c>
      <c r="R98" s="48"/>
      <c r="S98" s="48">
        <v>353684.8</v>
      </c>
      <c r="T98" s="48">
        <v>392865.1</v>
      </c>
      <c r="U98" s="21">
        <v>434307.50000000006</v>
      </c>
      <c r="V98" s="50">
        <v>485739.39999999997</v>
      </c>
      <c r="W98" s="50">
        <v>446880.86321271985</v>
      </c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</row>
    <row r="99" spans="2:68" ht="15" customHeight="1">
      <c r="B99" s="4" t="s">
        <v>106</v>
      </c>
      <c r="L99" s="48"/>
      <c r="M99" s="48"/>
      <c r="N99" s="48"/>
      <c r="O99" s="48"/>
      <c r="P99" s="48"/>
      <c r="Q99" s="48"/>
      <c r="R99" s="71"/>
      <c r="S99" s="23"/>
      <c r="T99" s="50"/>
      <c r="U99" s="23"/>
      <c r="V99" s="50"/>
      <c r="W99" s="50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</row>
    <row r="100" spans="2:68" ht="12" customHeight="1">
      <c r="B100" s="51" t="s">
        <v>6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48"/>
      <c r="P100" s="50"/>
      <c r="Q100" s="50"/>
      <c r="R100" s="60"/>
      <c r="S100" s="60"/>
      <c r="T100" s="60"/>
      <c r="U100" s="21"/>
      <c r="V100" s="21"/>
      <c r="W100" s="21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</row>
    <row r="101" spans="2:68" ht="13.5" customHeight="1">
      <c r="B101" s="51" t="s">
        <v>200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72"/>
      <c r="Q101" s="72"/>
      <c r="R101" s="60"/>
      <c r="S101" s="60"/>
      <c r="T101" s="60"/>
      <c r="U101" s="21"/>
      <c r="V101" s="21"/>
      <c r="W101" s="21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</row>
    <row r="102" spans="2:68">
      <c r="B102" s="51" t="s">
        <v>201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8"/>
      <c r="O102" s="49"/>
      <c r="P102" s="49"/>
      <c r="Q102" s="49"/>
      <c r="R102" s="49"/>
      <c r="S102" s="49"/>
      <c r="T102" s="49"/>
      <c r="U102" s="21"/>
      <c r="V102" s="21"/>
      <c r="W102" s="21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</row>
    <row r="103" spans="2:68">
      <c r="D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21"/>
      <c r="V103" s="21"/>
      <c r="W103" s="21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</row>
    <row r="104" spans="2:68"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</row>
    <row r="105" spans="2:68"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23"/>
      <c r="W105" s="21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</row>
    <row r="106" spans="2:68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</row>
    <row r="107" spans="2:68"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23"/>
      <c r="V107" s="23"/>
      <c r="W107" s="21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</row>
    <row r="108" spans="2:68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23"/>
      <c r="V108" s="23"/>
      <c r="W108" s="21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</row>
    <row r="109" spans="2:68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235"/>
      <c r="Q109" s="235"/>
      <c r="R109" s="50"/>
      <c r="S109" s="50"/>
      <c r="T109" s="50"/>
      <c r="U109" s="23"/>
      <c r="V109" s="23"/>
      <c r="W109" s="21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</row>
    <row r="110" spans="2:68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23"/>
      <c r="W110" s="21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</row>
    <row r="111" spans="2:68"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23"/>
      <c r="W111" s="21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</row>
    <row r="112" spans="2:68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23"/>
      <c r="V112" s="23"/>
      <c r="W112" s="21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</row>
    <row r="113" spans="2:68"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23"/>
      <c r="V113" s="23"/>
      <c r="W113" s="21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</row>
    <row r="114" spans="2:68"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23"/>
      <c r="V114" s="23"/>
      <c r="W114" s="21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</row>
    <row r="115" spans="2:68"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23"/>
      <c r="V115" s="23"/>
      <c r="W115" s="21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</row>
    <row r="116" spans="2:68"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23"/>
      <c r="V116" s="23"/>
      <c r="W116" s="21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</row>
    <row r="117" spans="2:68"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23"/>
      <c r="V117" s="23"/>
      <c r="W117" s="21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</row>
    <row r="118" spans="2:68"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23"/>
      <c r="V118" s="23"/>
      <c r="W118" s="21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</row>
    <row r="119" spans="2:68"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23"/>
      <c r="V119" s="23"/>
      <c r="W119" s="21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</row>
    <row r="120" spans="2:68"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23"/>
      <c r="V120" s="23"/>
      <c r="W120" s="21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</row>
    <row r="121" spans="2:68"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23"/>
      <c r="V121" s="23"/>
      <c r="W121" s="21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</row>
    <row r="122" spans="2:68"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23"/>
      <c r="V122" s="23"/>
      <c r="W122" s="21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</row>
    <row r="123" spans="2:68"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23"/>
      <c r="V123" s="23"/>
      <c r="W123" s="21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</row>
    <row r="124" spans="2:68"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23"/>
      <c r="V124" s="23"/>
      <c r="W124" s="21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</row>
    <row r="125" spans="2:68"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23"/>
      <c r="V125" s="23"/>
      <c r="W125" s="21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</row>
    <row r="126" spans="2:68">
      <c r="B126" s="49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23"/>
      <c r="V126" s="23"/>
      <c r="W126" s="21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</row>
    <row r="127" spans="2:68">
      <c r="B127" s="49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23"/>
      <c r="V127" s="23"/>
      <c r="W127" s="21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</row>
    <row r="128" spans="2:68"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23"/>
      <c r="V128" s="23"/>
      <c r="W128" s="21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</row>
    <row r="129" spans="2:68">
      <c r="B129" s="49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23"/>
      <c r="V129" s="23"/>
      <c r="W129" s="21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</row>
    <row r="130" spans="2:68"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23"/>
      <c r="V130" s="23"/>
      <c r="W130" s="21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</row>
    <row r="131" spans="2:68">
      <c r="B131" s="49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23"/>
      <c r="V131" s="23"/>
      <c r="W131" s="21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</row>
    <row r="132" spans="2:68"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23"/>
      <c r="V132" s="23"/>
      <c r="W132" s="21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</row>
    <row r="133" spans="2:68">
      <c r="B133" s="49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23"/>
      <c r="V133" s="23"/>
      <c r="W133" s="21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</row>
    <row r="134" spans="2:68">
      <c r="B134" s="49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23"/>
      <c r="V134" s="23"/>
      <c r="W134" s="21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</row>
    <row r="135" spans="2:68">
      <c r="B135" s="49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23"/>
      <c r="V135" s="23"/>
      <c r="W135" s="21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</row>
    <row r="136" spans="2:68">
      <c r="B136" s="49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23"/>
      <c r="V136" s="23"/>
      <c r="W136" s="21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</row>
    <row r="137" spans="2:68">
      <c r="B137" s="49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23"/>
      <c r="V137" s="23"/>
      <c r="W137" s="21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</row>
    <row r="138" spans="2:68">
      <c r="B138" s="49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23"/>
      <c r="V138" s="23"/>
      <c r="W138" s="21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</row>
    <row r="139" spans="2:68">
      <c r="B139" s="49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23"/>
      <c r="V139" s="23"/>
      <c r="W139" s="21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</row>
    <row r="140" spans="2:68">
      <c r="B140" s="49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23"/>
      <c r="V140" s="23"/>
      <c r="W140" s="21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</row>
    <row r="141" spans="2:68">
      <c r="B141" s="49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23"/>
      <c r="V141" s="23"/>
      <c r="W141" s="21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</row>
    <row r="142" spans="2:68">
      <c r="B142" s="49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23"/>
      <c r="V142" s="23"/>
      <c r="W142" s="21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</row>
    <row r="143" spans="2:68">
      <c r="B143" s="49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23"/>
      <c r="V143" s="23"/>
      <c r="W143" s="21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</row>
    <row r="144" spans="2:68">
      <c r="B144" s="49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23"/>
      <c r="V144" s="23"/>
      <c r="W144" s="21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</row>
    <row r="145" spans="2:68">
      <c r="B145" s="49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23"/>
      <c r="V145" s="23"/>
      <c r="W145" s="21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</row>
    <row r="146" spans="2:68">
      <c r="B146" s="49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23"/>
      <c r="V146" s="23"/>
      <c r="W146" s="21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</row>
    <row r="147" spans="2:68">
      <c r="B147" s="49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23"/>
      <c r="V147" s="23"/>
      <c r="W147" s="21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</row>
    <row r="148" spans="2:68">
      <c r="B148" s="49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23"/>
      <c r="V148" s="23"/>
      <c r="W148" s="21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</row>
    <row r="149" spans="2:68">
      <c r="B149" s="49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23"/>
      <c r="V149" s="23"/>
      <c r="W149" s="21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</row>
    <row r="150" spans="2:68">
      <c r="B150" s="49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23"/>
      <c r="V150" s="23"/>
      <c r="W150" s="21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</row>
    <row r="151" spans="2:68">
      <c r="B151" s="49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23"/>
      <c r="V151" s="23"/>
      <c r="W151" s="21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</row>
    <row r="152" spans="2:68">
      <c r="B152" s="49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23"/>
      <c r="V152" s="23"/>
      <c r="W152" s="21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</row>
    <row r="153" spans="2:68"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23"/>
      <c r="V153" s="23"/>
      <c r="W153" s="21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</row>
    <row r="154" spans="2:68">
      <c r="B154" s="49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23"/>
      <c r="V154" s="23"/>
      <c r="W154" s="21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</row>
    <row r="155" spans="2:68">
      <c r="B155" s="49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23"/>
      <c r="V155" s="23"/>
      <c r="W155" s="21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</row>
    <row r="156" spans="2:68">
      <c r="B156" s="49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23"/>
      <c r="V156" s="23"/>
      <c r="W156" s="21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</row>
    <row r="157" spans="2:68">
      <c r="B157" s="49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23"/>
      <c r="V157" s="23"/>
      <c r="W157" s="21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</row>
    <row r="158" spans="2:68">
      <c r="B158" s="49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23"/>
      <c r="V158" s="23"/>
      <c r="W158" s="21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</row>
    <row r="159" spans="2:68">
      <c r="B159" s="49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23"/>
      <c r="V159" s="23"/>
      <c r="W159" s="21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</row>
    <row r="160" spans="2:68">
      <c r="B160" s="49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23"/>
      <c r="V160" s="23"/>
      <c r="W160" s="21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</row>
    <row r="161" spans="2:68">
      <c r="B161" s="49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23"/>
      <c r="V161" s="23"/>
      <c r="W161" s="21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</row>
    <row r="162" spans="2:68">
      <c r="B162" s="49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23"/>
      <c r="V162" s="23"/>
      <c r="W162" s="21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</row>
    <row r="163" spans="2:68">
      <c r="B163" s="49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23"/>
      <c r="V163" s="23"/>
      <c r="W163" s="21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</row>
    <row r="164" spans="2:68">
      <c r="B164" s="49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23"/>
      <c r="V164" s="23"/>
      <c r="W164" s="21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</row>
    <row r="165" spans="2:68">
      <c r="B165" s="49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23"/>
      <c r="V165" s="23"/>
      <c r="W165" s="21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</row>
    <row r="166" spans="2:68">
      <c r="B166" s="49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23"/>
      <c r="V166" s="23"/>
      <c r="W166" s="21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</row>
    <row r="167" spans="2:68">
      <c r="B167" s="49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23"/>
      <c r="V167" s="23"/>
      <c r="W167" s="21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</row>
    <row r="168" spans="2:68">
      <c r="B168" s="49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23"/>
      <c r="V168" s="23"/>
      <c r="W168" s="21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</row>
    <row r="169" spans="2:68">
      <c r="B169" s="49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23"/>
      <c r="V169" s="23"/>
      <c r="W169" s="21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</row>
    <row r="170" spans="2:68">
      <c r="B170" s="49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23"/>
      <c r="V170" s="23"/>
      <c r="W170" s="21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</row>
    <row r="171" spans="2:68">
      <c r="B171" s="49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23"/>
      <c r="V171" s="23"/>
      <c r="W171" s="21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</row>
    <row r="172" spans="2:68">
      <c r="B172" s="49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23"/>
      <c r="V172" s="23"/>
      <c r="W172" s="21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</row>
    <row r="173" spans="2:68">
      <c r="B173" s="49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23"/>
      <c r="V173" s="23"/>
      <c r="W173" s="21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</row>
    <row r="174" spans="2:68">
      <c r="B174" s="49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23"/>
      <c r="V174" s="23"/>
      <c r="W174" s="21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</row>
    <row r="175" spans="2:68"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23"/>
      <c r="V175" s="23"/>
      <c r="W175" s="21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</row>
    <row r="176" spans="2:68">
      <c r="B176" s="49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23"/>
      <c r="V176" s="23"/>
      <c r="W176" s="21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</row>
    <row r="177" spans="2:68">
      <c r="B177" s="49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23"/>
      <c r="V177" s="23"/>
      <c r="W177" s="21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</row>
    <row r="178" spans="2:68">
      <c r="B178" s="49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23"/>
      <c r="V178" s="23"/>
      <c r="W178" s="21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</row>
    <row r="179" spans="2:68">
      <c r="B179" s="49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23"/>
      <c r="V179" s="23"/>
      <c r="W179" s="21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</row>
    <row r="180" spans="2:68">
      <c r="B180" s="49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23"/>
      <c r="V180" s="23"/>
      <c r="W180" s="21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</row>
    <row r="181" spans="2:68">
      <c r="B181" s="49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23"/>
      <c r="V181" s="23"/>
      <c r="W181" s="21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</row>
    <row r="182" spans="2:68">
      <c r="B182" s="49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23"/>
      <c r="V182" s="23"/>
      <c r="W182" s="21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</row>
    <row r="183" spans="2:68">
      <c r="B183" s="49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23"/>
      <c r="V183" s="23"/>
      <c r="W183" s="21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</row>
    <row r="184" spans="2:68">
      <c r="B184" s="49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23"/>
      <c r="V184" s="23"/>
      <c r="W184" s="21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</row>
    <row r="185" spans="2:68">
      <c r="B185" s="49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23"/>
      <c r="V185" s="23"/>
      <c r="W185" s="21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</row>
    <row r="186" spans="2:68">
      <c r="B186" s="49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23"/>
      <c r="V186" s="23"/>
      <c r="W186" s="21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</row>
    <row r="187" spans="2:68">
      <c r="B187" s="49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23"/>
      <c r="V187" s="23"/>
      <c r="W187" s="21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</row>
    <row r="188" spans="2:68">
      <c r="B188" s="49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23"/>
      <c r="V188" s="23"/>
      <c r="W188" s="21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</row>
    <row r="189" spans="2:68">
      <c r="B189" s="49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23"/>
      <c r="V189" s="23"/>
      <c r="W189" s="21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</row>
    <row r="190" spans="2:68">
      <c r="B190" s="49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23"/>
      <c r="V190" s="23"/>
      <c r="W190" s="21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</row>
    <row r="191" spans="2:68">
      <c r="B191" s="49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23"/>
      <c r="V191" s="23"/>
      <c r="W191" s="21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</row>
    <row r="192" spans="2:68">
      <c r="B192" s="49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23"/>
      <c r="V192" s="23"/>
      <c r="W192" s="21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</row>
    <row r="193" spans="2:68">
      <c r="B193" s="49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23"/>
      <c r="V193" s="23"/>
      <c r="W193" s="21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</row>
    <row r="194" spans="2:68">
      <c r="B194" s="49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23"/>
      <c r="V194" s="23"/>
      <c r="W194" s="21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</row>
    <row r="195" spans="2:68">
      <c r="B195" s="49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23"/>
      <c r="V195" s="23"/>
      <c r="W195" s="21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</row>
    <row r="196" spans="2:68">
      <c r="B196" s="49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23"/>
      <c r="V196" s="23"/>
      <c r="W196" s="21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</row>
    <row r="197" spans="2:68">
      <c r="B197" s="49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23"/>
      <c r="V197" s="23"/>
      <c r="W197" s="21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</row>
    <row r="198" spans="2:68">
      <c r="B198" s="49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23"/>
      <c r="V198" s="23"/>
      <c r="W198" s="21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</row>
    <row r="199" spans="2:68">
      <c r="B199" s="49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23"/>
      <c r="V199" s="23"/>
      <c r="W199" s="21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</row>
    <row r="200" spans="2:68">
      <c r="B200" s="49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23"/>
      <c r="V200" s="23"/>
      <c r="W200" s="21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</row>
    <row r="201" spans="2:68">
      <c r="B201" s="49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23"/>
      <c r="V201" s="23"/>
      <c r="W201" s="21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</row>
    <row r="202" spans="2:68">
      <c r="B202" s="49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23"/>
      <c r="V202" s="23"/>
      <c r="W202" s="21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</row>
    <row r="203" spans="2:68">
      <c r="B203" s="49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23"/>
      <c r="V203" s="23"/>
      <c r="W203" s="21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</row>
    <row r="204" spans="2:68">
      <c r="B204" s="49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23"/>
      <c r="V204" s="23"/>
      <c r="W204" s="21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</row>
    <row r="205" spans="2:68">
      <c r="B205" s="49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23"/>
      <c r="V205" s="23"/>
      <c r="W205" s="21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</row>
    <row r="206" spans="2:68">
      <c r="B206" s="49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23"/>
      <c r="V206" s="23"/>
      <c r="W206" s="21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</row>
    <row r="207" spans="2:68">
      <c r="B207" s="49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23"/>
      <c r="V207" s="23"/>
      <c r="W207" s="21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</row>
    <row r="208" spans="2:68">
      <c r="B208" s="49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23"/>
      <c r="V208" s="23"/>
      <c r="W208" s="21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</row>
    <row r="209" spans="2:68">
      <c r="B209" s="49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23"/>
      <c r="V209" s="23"/>
      <c r="W209" s="21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</row>
    <row r="210" spans="2:68">
      <c r="B210" s="49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23"/>
      <c r="V210" s="23"/>
      <c r="W210" s="21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</row>
    <row r="211" spans="2:68">
      <c r="B211" s="49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23"/>
      <c r="V211" s="23"/>
      <c r="W211" s="21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</row>
    <row r="212" spans="2:68">
      <c r="B212" s="49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23"/>
      <c r="V212" s="23"/>
      <c r="W212" s="21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</row>
    <row r="213" spans="2:68"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21"/>
      <c r="V213" s="21"/>
      <c r="W213" s="21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</row>
    <row r="214" spans="2:68"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21"/>
      <c r="V214" s="21"/>
      <c r="W214" s="21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</row>
    <row r="215" spans="2:68"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21"/>
      <c r="V215" s="21"/>
      <c r="W215" s="21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</row>
    <row r="216" spans="2:68"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21"/>
      <c r="V216" s="21"/>
      <c r="W216" s="21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</row>
    <row r="217" spans="2:68"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21"/>
      <c r="V217" s="21"/>
      <c r="W217" s="21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</row>
    <row r="218" spans="2:68"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21"/>
      <c r="V218" s="21"/>
      <c r="W218" s="21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</row>
    <row r="219" spans="2:68"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21"/>
      <c r="V219" s="21"/>
      <c r="W219" s="21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</row>
    <row r="220" spans="2:68"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21"/>
      <c r="V220" s="21"/>
      <c r="W220" s="21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</row>
    <row r="221" spans="2:68"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21"/>
      <c r="V221" s="21"/>
      <c r="W221" s="21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</row>
    <row r="222" spans="2:68"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21"/>
      <c r="V222" s="21"/>
      <c r="W222" s="21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</row>
    <row r="223" spans="2:68"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21"/>
      <c r="V223" s="21"/>
      <c r="W223" s="21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</row>
    <row r="224" spans="2:68"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21"/>
      <c r="V224" s="21"/>
      <c r="W224" s="21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</row>
    <row r="225" spans="2:68"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21"/>
      <c r="V225" s="21"/>
      <c r="W225" s="21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</row>
    <row r="226" spans="2:68"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21"/>
      <c r="V226" s="21"/>
      <c r="W226" s="21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</row>
    <row r="227" spans="2:68"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21"/>
      <c r="V227" s="21"/>
      <c r="W227" s="21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</row>
    <row r="228" spans="2:68"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21"/>
      <c r="V228" s="21"/>
      <c r="W228" s="21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</row>
    <row r="229" spans="2:68"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21"/>
      <c r="V229" s="21"/>
      <c r="W229" s="21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</row>
    <row r="230" spans="2:68"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21"/>
      <c r="V230" s="21"/>
      <c r="W230" s="21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</row>
    <row r="231" spans="2:68"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21"/>
      <c r="V231" s="21"/>
      <c r="W231" s="21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</row>
    <row r="232" spans="2:68"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21"/>
      <c r="V232" s="21"/>
      <c r="W232" s="21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</row>
    <row r="233" spans="2:68"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21"/>
      <c r="V233" s="21"/>
      <c r="W233" s="21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</row>
    <row r="234" spans="2:68"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21"/>
      <c r="V234" s="21"/>
      <c r="W234" s="21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</row>
    <row r="235" spans="2:68"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21"/>
      <c r="V235" s="21"/>
      <c r="W235" s="21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</row>
    <row r="236" spans="2:68"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21"/>
      <c r="V236" s="21"/>
      <c r="W236" s="21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</row>
    <row r="237" spans="2:68"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21"/>
      <c r="V237" s="21"/>
      <c r="W237" s="21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</row>
    <row r="238" spans="2:68"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21"/>
      <c r="V238" s="21"/>
      <c r="W238" s="21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</row>
    <row r="239" spans="2:68"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21"/>
      <c r="V239" s="21"/>
      <c r="W239" s="21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</row>
    <row r="240" spans="2:68"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21"/>
      <c r="V240" s="21"/>
      <c r="W240" s="21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</row>
    <row r="241" spans="2:68"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21"/>
      <c r="V241" s="21"/>
      <c r="W241" s="21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</row>
    <row r="242" spans="2:68"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21"/>
      <c r="V242" s="21"/>
      <c r="W242" s="21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</row>
    <row r="243" spans="2:68"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21"/>
      <c r="V243" s="21"/>
      <c r="W243" s="21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</row>
    <row r="244" spans="2:68"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21"/>
      <c r="V244" s="21"/>
      <c r="W244" s="21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</row>
    <row r="245" spans="2:68"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21"/>
      <c r="V245" s="21"/>
      <c r="W245" s="21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</row>
    <row r="246" spans="2:68"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21"/>
      <c r="V246" s="21"/>
      <c r="W246" s="21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</row>
    <row r="247" spans="2:68"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21"/>
      <c r="V247" s="21"/>
      <c r="W247" s="21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</row>
    <row r="248" spans="2:68"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21"/>
      <c r="V248" s="21"/>
      <c r="W248" s="21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</row>
    <row r="249" spans="2:68"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21"/>
      <c r="V249" s="21"/>
      <c r="W249" s="21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</row>
    <row r="250" spans="2:68"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21"/>
      <c r="V250" s="21"/>
      <c r="W250" s="21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</row>
    <row r="251" spans="2:68"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21"/>
      <c r="V251" s="21"/>
      <c r="W251" s="21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</row>
    <row r="252" spans="2:68"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21"/>
      <c r="V252" s="21"/>
      <c r="W252" s="21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</row>
    <row r="253" spans="2:68"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21"/>
      <c r="V253" s="21"/>
      <c r="W253" s="21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</row>
    <row r="254" spans="2:68"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21"/>
      <c r="V254" s="21"/>
      <c r="W254" s="21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</row>
    <row r="255" spans="2:68"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21"/>
      <c r="V255" s="21"/>
      <c r="W255" s="21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</row>
    <row r="256" spans="2:68"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21"/>
      <c r="V256" s="21"/>
      <c r="W256" s="21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</row>
    <row r="257" spans="2:68"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21"/>
      <c r="V257" s="21"/>
      <c r="W257" s="21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</row>
    <row r="258" spans="2:68"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21"/>
      <c r="V258" s="21"/>
      <c r="W258" s="21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</row>
    <row r="259" spans="2:68"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21"/>
      <c r="V259" s="21"/>
      <c r="W259" s="21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</row>
    <row r="260" spans="2:68"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21"/>
      <c r="V260" s="21"/>
      <c r="W260" s="21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</row>
    <row r="261" spans="2:68"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21"/>
      <c r="V261" s="21"/>
      <c r="W261" s="21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</row>
    <row r="262" spans="2:68"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21"/>
      <c r="V262" s="21"/>
      <c r="W262" s="21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</row>
    <row r="263" spans="2:68"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21"/>
      <c r="V263" s="21"/>
      <c r="W263" s="21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</row>
    <row r="264" spans="2:68"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21"/>
      <c r="V264" s="21"/>
      <c r="W264" s="21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</row>
    <row r="265" spans="2:68"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21"/>
      <c r="V265" s="21"/>
      <c r="W265" s="21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</row>
    <row r="266" spans="2:68"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21"/>
      <c r="V266" s="21"/>
      <c r="W266" s="21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</row>
    <row r="267" spans="2:68"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21"/>
      <c r="V267" s="21"/>
      <c r="W267" s="21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</row>
    <row r="268" spans="2:68"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21"/>
      <c r="V268" s="21"/>
      <c r="W268" s="21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</row>
    <row r="269" spans="2:68"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21"/>
      <c r="V269" s="21"/>
      <c r="W269" s="21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</row>
    <row r="270" spans="2:68"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21"/>
      <c r="V270" s="21"/>
      <c r="W270" s="21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</row>
    <row r="271" spans="2:68"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21"/>
      <c r="V271" s="21"/>
      <c r="W271" s="21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</row>
    <row r="272" spans="2:68"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21"/>
      <c r="V272" s="21"/>
      <c r="W272" s="21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</row>
    <row r="273" spans="2:68"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21"/>
      <c r="V273" s="21"/>
      <c r="W273" s="21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</row>
    <row r="274" spans="2:68"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21"/>
      <c r="V274" s="21"/>
      <c r="W274" s="21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</row>
    <row r="275" spans="2:68"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21"/>
      <c r="V275" s="21"/>
      <c r="W275" s="21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</row>
    <row r="276" spans="2:68"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21"/>
      <c r="V276" s="21"/>
      <c r="W276" s="21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</row>
    <row r="277" spans="2:68"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21"/>
      <c r="V277" s="21"/>
      <c r="W277" s="21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</row>
    <row r="278" spans="2:68"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21"/>
      <c r="V278" s="21"/>
      <c r="W278" s="21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</row>
    <row r="279" spans="2:68"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21"/>
      <c r="V279" s="21"/>
      <c r="W279" s="21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</row>
    <row r="280" spans="2:68"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21"/>
      <c r="V280" s="21"/>
      <c r="W280" s="21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</row>
    <row r="281" spans="2:68"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21"/>
      <c r="V281" s="21"/>
      <c r="W281" s="21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</row>
    <row r="282" spans="2:68"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21"/>
      <c r="V282" s="21"/>
      <c r="W282" s="21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</row>
    <row r="283" spans="2:68"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21"/>
      <c r="V283" s="21"/>
      <c r="W283" s="21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</row>
    <row r="284" spans="2:68"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21"/>
      <c r="V284" s="21"/>
      <c r="W284" s="21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</row>
    <row r="285" spans="2:68"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21"/>
      <c r="V285" s="21"/>
      <c r="W285" s="21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</row>
    <row r="286" spans="2:68"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21"/>
      <c r="V286" s="21"/>
      <c r="W286" s="21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</row>
    <row r="287" spans="2:68"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21"/>
      <c r="V287" s="21"/>
      <c r="W287" s="21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</row>
    <row r="288" spans="2:68"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21"/>
      <c r="V288" s="21"/>
      <c r="W288" s="21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</row>
    <row r="289" spans="2:68"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21"/>
      <c r="V289" s="21"/>
      <c r="W289" s="21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</row>
    <row r="290" spans="2:68"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21"/>
      <c r="V290" s="21"/>
      <c r="W290" s="21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</row>
    <row r="291" spans="2:68"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21"/>
      <c r="V291" s="21"/>
      <c r="W291" s="21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</row>
    <row r="292" spans="2:68"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21"/>
      <c r="V292" s="21"/>
      <c r="W292" s="21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</row>
    <row r="293" spans="2:68"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21"/>
      <c r="V293" s="21"/>
      <c r="W293" s="21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</row>
    <row r="294" spans="2:68"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21"/>
      <c r="V294" s="21"/>
      <c r="W294" s="21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</row>
    <row r="295" spans="2:68"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21"/>
      <c r="V295" s="21"/>
      <c r="W295" s="21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</row>
    <row r="296" spans="2:68"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21"/>
      <c r="V296" s="21"/>
      <c r="W296" s="21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</row>
    <row r="297" spans="2:68"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21"/>
      <c r="V297" s="21"/>
      <c r="W297" s="21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</row>
    <row r="298" spans="2:68"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21"/>
      <c r="V298" s="21"/>
      <c r="W298" s="21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</row>
    <row r="299" spans="2:68"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21"/>
      <c r="V299" s="21"/>
      <c r="W299" s="21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</row>
    <row r="300" spans="2:68"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21"/>
      <c r="V300" s="21"/>
      <c r="W300" s="21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</row>
    <row r="301" spans="2:68"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21"/>
      <c r="V301" s="21"/>
      <c r="W301" s="21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</row>
    <row r="302" spans="2:68"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21"/>
      <c r="V302" s="21"/>
      <c r="W302" s="21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</row>
    <row r="303" spans="2:68"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21"/>
      <c r="V303" s="21"/>
      <c r="W303" s="21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</row>
    <row r="304" spans="2:68"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21"/>
      <c r="V304" s="21"/>
      <c r="W304" s="21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</row>
    <row r="305" spans="2:68"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21"/>
      <c r="V305" s="21"/>
      <c r="W305" s="21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</row>
    <row r="306" spans="2:68"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21"/>
      <c r="V306" s="21"/>
      <c r="W306" s="21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</row>
    <row r="307" spans="2:68"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21"/>
      <c r="V307" s="21"/>
      <c r="W307" s="21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</row>
    <row r="308" spans="2:68"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21"/>
      <c r="V308" s="21"/>
      <c r="W308" s="21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</row>
    <row r="309" spans="2:68"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21"/>
      <c r="V309" s="21"/>
      <c r="W309" s="21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</row>
    <row r="310" spans="2:68"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21"/>
      <c r="V310" s="21"/>
      <c r="W310" s="21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</row>
    <row r="311" spans="2:68"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21"/>
      <c r="V311" s="21"/>
      <c r="W311" s="21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</row>
    <row r="312" spans="2:68"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21"/>
      <c r="V312" s="21"/>
      <c r="W312" s="21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</row>
    <row r="313" spans="2:68"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21"/>
      <c r="V313" s="21"/>
      <c r="W313" s="21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</row>
    <row r="314" spans="2:68"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21"/>
      <c r="V314" s="21"/>
      <c r="W314" s="21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</row>
    <row r="315" spans="2:68"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21"/>
      <c r="V315" s="21"/>
      <c r="W315" s="21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</row>
    <row r="316" spans="2:68"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21"/>
      <c r="V316" s="21"/>
      <c r="W316" s="21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</row>
    <row r="317" spans="2:68"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21"/>
      <c r="V317" s="21"/>
      <c r="W317" s="21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</row>
    <row r="318" spans="2:68"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21"/>
      <c r="V318" s="21"/>
      <c r="W318" s="21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</row>
    <row r="319" spans="2:68"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21"/>
      <c r="V319" s="21"/>
      <c r="W319" s="21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</row>
    <row r="320" spans="2:68"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21"/>
      <c r="V320" s="21"/>
      <c r="W320" s="21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</row>
    <row r="321" spans="2:68"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21"/>
      <c r="V321" s="21"/>
      <c r="W321" s="21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</row>
    <row r="322" spans="2:68"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21"/>
      <c r="V322" s="21"/>
      <c r="W322" s="21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</row>
    <row r="323" spans="2:68"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21"/>
      <c r="V323" s="21"/>
      <c r="W323" s="21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</row>
    <row r="324" spans="2:68"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21"/>
      <c r="V324" s="21"/>
      <c r="W324" s="21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</row>
    <row r="325" spans="2:68"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21"/>
      <c r="V325" s="21"/>
      <c r="W325" s="21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</row>
    <row r="326" spans="2:68"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21"/>
      <c r="V326" s="21"/>
      <c r="W326" s="21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</row>
    <row r="327" spans="2:68"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21"/>
      <c r="V327" s="21"/>
      <c r="W327" s="21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</row>
    <row r="328" spans="2:68"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21"/>
      <c r="V328" s="21"/>
      <c r="W328" s="21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</row>
    <row r="329" spans="2:68"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21"/>
      <c r="V329" s="21"/>
      <c r="W329" s="21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</row>
    <row r="330" spans="2:68"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21"/>
      <c r="V330" s="21"/>
      <c r="W330" s="21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</row>
    <row r="331" spans="2:68"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21"/>
      <c r="V331" s="21"/>
      <c r="W331" s="21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</row>
    <row r="332" spans="2:68"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21"/>
      <c r="V332" s="21"/>
      <c r="W332" s="21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</row>
    <row r="333" spans="2:68"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21"/>
      <c r="V333" s="21"/>
      <c r="W333" s="21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</row>
    <row r="334" spans="2:68"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21"/>
      <c r="V334" s="21"/>
      <c r="W334" s="21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</row>
    <row r="335" spans="2:68"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21"/>
      <c r="V335" s="21"/>
      <c r="W335" s="21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</row>
    <row r="336" spans="2:68"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21"/>
      <c r="V336" s="21"/>
      <c r="W336" s="21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</row>
    <row r="337" spans="1:241"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21"/>
      <c r="V337" s="21"/>
      <c r="W337" s="21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</row>
    <row r="338" spans="1:241"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21"/>
      <c r="V338" s="21"/>
      <c r="W338" s="21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</row>
    <row r="339" spans="1:241"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21"/>
      <c r="V339" s="21"/>
      <c r="W339" s="21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</row>
    <row r="340" spans="1:241"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21"/>
      <c r="V340" s="21"/>
      <c r="W340" s="21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</row>
    <row r="341" spans="1:241"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21"/>
      <c r="V341" s="21"/>
      <c r="W341" s="21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</row>
    <row r="342" spans="1:241"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21"/>
      <c r="V342" s="21"/>
      <c r="W342" s="21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</row>
    <row r="343" spans="1:241"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21"/>
      <c r="V343" s="21"/>
      <c r="W343" s="21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</row>
    <row r="344" spans="1:241"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21"/>
      <c r="V344" s="21"/>
      <c r="W344" s="21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</row>
    <row r="345" spans="1:241"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21"/>
      <c r="V345" s="21"/>
      <c r="W345" s="21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</row>
    <row r="346" spans="1:241"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21"/>
      <c r="V346" s="21"/>
      <c r="W346" s="21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</row>
    <row r="347" spans="1:241"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</row>
    <row r="348" spans="1:241"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</row>
    <row r="349" spans="1:241" s="1" customFormat="1">
      <c r="A3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</row>
    <row r="350" spans="1:241" s="1" customFormat="1">
      <c r="A350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</row>
    <row r="351" spans="1:241" s="1" customFormat="1">
      <c r="A351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</row>
    <row r="352" spans="1:241" s="1" customFormat="1">
      <c r="A352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</row>
    <row r="353" spans="1:241" s="1" customFormat="1">
      <c r="A353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</row>
    <row r="354" spans="1:241" s="1" customFormat="1">
      <c r="A354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</row>
    <row r="355" spans="1:241" s="1" customFormat="1">
      <c r="A355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</row>
    <row r="356" spans="1:241" s="1" customFormat="1">
      <c r="A356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</row>
    <row r="357" spans="1:241" s="1" customFormat="1">
      <c r="A357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</row>
    <row r="358" spans="1:241" s="1" customFormat="1">
      <c r="A358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</row>
    <row r="359" spans="1:241" s="1" customFormat="1">
      <c r="A35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</row>
    <row r="360" spans="1:241" s="1" customFormat="1">
      <c r="A360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</row>
    <row r="361" spans="1:241" s="1" customFormat="1">
      <c r="A361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</row>
    <row r="362" spans="1:241" s="1" customFormat="1">
      <c r="A362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</row>
    <row r="363" spans="1:241" s="1" customFormat="1">
      <c r="A363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</row>
    <row r="364" spans="1:241" s="1" customFormat="1">
      <c r="A364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</row>
    <row r="365" spans="1:241" s="1" customFormat="1">
      <c r="A365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</row>
    <row r="366" spans="1:241" s="1" customFormat="1">
      <c r="A366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</row>
    <row r="367" spans="1:241" s="1" customFormat="1">
      <c r="A367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</row>
    <row r="368" spans="1:241" s="1" customFormat="1">
      <c r="A368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</row>
    <row r="369" spans="1:241" s="1" customFormat="1">
      <c r="A36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</row>
    <row r="370" spans="1:241" s="1" customFormat="1">
      <c r="A370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</row>
    <row r="371" spans="1:241" s="1" customFormat="1">
      <c r="A371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</row>
    <row r="372" spans="1:241" s="1" customFormat="1">
      <c r="A372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</row>
    <row r="373" spans="1:241" s="1" customFormat="1">
      <c r="A373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</row>
    <row r="374" spans="1:241" s="1" customFormat="1">
      <c r="A374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</row>
    <row r="375" spans="1:241" s="1" customFormat="1">
      <c r="A375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</row>
    <row r="376" spans="1:241" s="1" customFormat="1">
      <c r="A376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</row>
    <row r="377" spans="1:241" s="1" customFormat="1">
      <c r="A377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</row>
    <row r="378" spans="1:241" s="1" customFormat="1">
      <c r="A378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</row>
    <row r="379" spans="1:241" s="1" customFormat="1">
      <c r="A37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</row>
    <row r="380" spans="1:241" s="1" customFormat="1">
      <c r="A380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</row>
    <row r="381" spans="1:241" s="1" customFormat="1">
      <c r="A381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</row>
    <row r="382" spans="1:241" s="1" customFormat="1">
      <c r="A382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</row>
    <row r="383" spans="1:241" s="1" customFormat="1">
      <c r="A383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</row>
    <row r="384" spans="1:241" s="1" customFormat="1">
      <c r="A384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</row>
    <row r="385" spans="1:241" s="1" customFormat="1">
      <c r="A385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</row>
    <row r="386" spans="1:241" s="1" customFormat="1">
      <c r="A386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</row>
    <row r="387" spans="1:241" s="1" customFormat="1">
      <c r="A387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</row>
    <row r="388" spans="1:241" s="1" customFormat="1">
      <c r="A388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</row>
    <row r="389" spans="1:241" s="1" customFormat="1">
      <c r="A38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</row>
    <row r="390" spans="1:241" s="1" customFormat="1">
      <c r="A390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</row>
    <row r="391" spans="1:241" s="1" customFormat="1">
      <c r="A391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</row>
    <row r="392" spans="1:241" s="1" customFormat="1">
      <c r="A392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</row>
    <row r="393" spans="1:241" s="1" customFormat="1">
      <c r="A393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</row>
    <row r="394" spans="1:241" s="1" customFormat="1">
      <c r="A394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</row>
    <row r="395" spans="1:241" s="1" customFormat="1">
      <c r="A395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</row>
    <row r="396" spans="1:241" s="1" customFormat="1">
      <c r="A396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</row>
    <row r="397" spans="1:241" s="1" customFormat="1">
      <c r="A397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</row>
    <row r="398" spans="1:241" s="1" customFormat="1">
      <c r="A398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</row>
    <row r="399" spans="1:241" s="1" customFormat="1">
      <c r="A39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</row>
    <row r="400" spans="1:241" s="1" customFormat="1">
      <c r="A400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</row>
    <row r="401" spans="1:241" s="1" customFormat="1">
      <c r="A401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</row>
    <row r="402" spans="1:241" s="1" customFormat="1">
      <c r="A402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</row>
    <row r="403" spans="1:241" s="1" customFormat="1">
      <c r="A403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</row>
    <row r="404" spans="1:241" s="1" customFormat="1">
      <c r="A404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</row>
    <row r="405" spans="1:241" s="1" customFormat="1">
      <c r="A405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</row>
    <row r="406" spans="1:241" s="1" customFormat="1">
      <c r="A406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</row>
    <row r="407" spans="1:241" s="1" customFormat="1">
      <c r="A407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</row>
    <row r="408" spans="1:241" s="1" customFormat="1">
      <c r="A408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</row>
    <row r="409" spans="1:241" s="1" customFormat="1">
      <c r="A40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</row>
    <row r="410" spans="1:241" s="1" customFormat="1">
      <c r="A410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</row>
    <row r="411" spans="1:241" s="1" customFormat="1">
      <c r="A411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</row>
    <row r="412" spans="1:241" s="1" customFormat="1">
      <c r="A412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</row>
    <row r="413" spans="1:241" s="1" customFormat="1">
      <c r="A413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</row>
    <row r="414" spans="1:241" s="1" customFormat="1">
      <c r="A414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</row>
    <row r="415" spans="1:241" s="1" customFormat="1">
      <c r="A415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</row>
    <row r="416" spans="1:241" s="1" customFormat="1">
      <c r="A416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</row>
    <row r="417" spans="1:241" s="1" customFormat="1">
      <c r="A417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</row>
    <row r="418" spans="1:241" s="1" customFormat="1">
      <c r="A418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</row>
    <row r="419" spans="1:241" s="1" customFormat="1">
      <c r="A41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</row>
    <row r="420" spans="1:241" s="1" customFormat="1">
      <c r="A420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</row>
    <row r="421" spans="1:241" s="1" customFormat="1">
      <c r="A421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</row>
    <row r="422" spans="1:241" s="1" customFormat="1">
      <c r="A422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</row>
    <row r="423" spans="1:241" s="1" customFormat="1">
      <c r="A423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</row>
    <row r="424" spans="1:241" s="1" customFormat="1">
      <c r="A424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</row>
    <row r="425" spans="1:241" s="1" customFormat="1">
      <c r="A425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</row>
    <row r="426" spans="1:241" s="1" customFormat="1">
      <c r="A426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</row>
    <row r="427" spans="1:241" s="1" customFormat="1">
      <c r="A427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</row>
    <row r="428" spans="1:241" s="1" customFormat="1">
      <c r="A428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</row>
    <row r="429" spans="1:241" s="1" customFormat="1">
      <c r="A42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</row>
    <row r="430" spans="1:241" s="1" customFormat="1">
      <c r="A430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</row>
    <row r="431" spans="1:241" s="1" customFormat="1">
      <c r="A431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</row>
    <row r="432" spans="1:241" s="1" customFormat="1">
      <c r="A432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</row>
    <row r="433" spans="1:241" s="1" customFormat="1">
      <c r="A433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</row>
    <row r="434" spans="1:241" s="1" customFormat="1">
      <c r="A434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</row>
    <row r="435" spans="1:241" s="1" customFormat="1">
      <c r="A435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</row>
    <row r="436" spans="1:241" s="1" customFormat="1">
      <c r="A436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</row>
    <row r="437" spans="1:241" s="1" customFormat="1">
      <c r="A437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</row>
    <row r="438" spans="1:241" s="1" customFormat="1">
      <c r="A438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</row>
    <row r="439" spans="1:241" s="1" customFormat="1">
      <c r="A43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</row>
    <row r="440" spans="1:241" s="1" customFormat="1">
      <c r="A440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</row>
    <row r="441" spans="1:241" s="1" customFormat="1">
      <c r="A441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</row>
    <row r="442" spans="1:241" s="1" customFormat="1">
      <c r="A442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</row>
    <row r="443" spans="1:241" s="1" customFormat="1">
      <c r="A443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</row>
    <row r="444" spans="1:241" s="1" customFormat="1">
      <c r="A444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</row>
    <row r="445" spans="1:241" s="1" customFormat="1">
      <c r="A445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</row>
    <row r="446" spans="1:241" s="1" customFormat="1">
      <c r="A446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</row>
    <row r="447" spans="1:241" s="1" customFormat="1">
      <c r="A447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</row>
    <row r="448" spans="1:241" s="1" customFormat="1">
      <c r="A448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</row>
    <row r="449" spans="1:241" s="1" customFormat="1">
      <c r="A4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</row>
    <row r="450" spans="1:241" s="1" customFormat="1">
      <c r="A450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</row>
    <row r="451" spans="1:241" s="1" customFormat="1">
      <c r="A451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</row>
    <row r="452" spans="1:241" s="1" customFormat="1">
      <c r="A452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</row>
    <row r="453" spans="1:241" s="1" customFormat="1">
      <c r="A453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</row>
    <row r="454" spans="1:241" s="1" customFormat="1">
      <c r="A454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</row>
    <row r="455" spans="1:241" s="1" customFormat="1">
      <c r="A455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</row>
    <row r="456" spans="1:241" s="1" customFormat="1">
      <c r="A456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</row>
    <row r="457" spans="1:241" s="1" customFormat="1">
      <c r="A457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</row>
    <row r="458" spans="1:241" s="1" customFormat="1">
      <c r="A458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</row>
    <row r="459" spans="1:241" s="1" customFormat="1">
      <c r="A45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</row>
    <row r="460" spans="1:241" s="1" customFormat="1">
      <c r="A460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</row>
    <row r="461" spans="1:241" s="1" customFormat="1">
      <c r="A461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</row>
    <row r="462" spans="1:241" s="1" customFormat="1">
      <c r="A462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</row>
    <row r="463" spans="1:241" s="1" customFormat="1">
      <c r="A463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</row>
    <row r="464" spans="1:241" s="1" customFormat="1">
      <c r="A464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</row>
    <row r="465" spans="1:241" s="1" customFormat="1">
      <c r="A465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</row>
    <row r="466" spans="1:241" s="1" customFormat="1">
      <c r="A466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</row>
    <row r="467" spans="1:241" s="1" customFormat="1">
      <c r="A467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</row>
    <row r="468" spans="1:241" s="1" customFormat="1">
      <c r="A468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</row>
    <row r="469" spans="1:241" s="1" customFormat="1">
      <c r="A46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</row>
    <row r="470" spans="1:241" s="1" customFormat="1">
      <c r="A470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</row>
    <row r="471" spans="1:241" s="1" customFormat="1">
      <c r="A471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</row>
    <row r="472" spans="1:241" s="1" customFormat="1">
      <c r="A472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</row>
    <row r="473" spans="1:241" s="1" customFormat="1">
      <c r="A473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</row>
    <row r="474" spans="1:241" s="1" customFormat="1">
      <c r="A474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</row>
    <row r="475" spans="1:241" s="1" customFormat="1">
      <c r="A475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</row>
    <row r="476" spans="1:241" s="1" customFormat="1">
      <c r="A476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</row>
    <row r="477" spans="1:241" s="1" customFormat="1">
      <c r="A477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</row>
    <row r="478" spans="1:241" s="1" customFormat="1">
      <c r="A478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</row>
    <row r="479" spans="1:241" s="1" customFormat="1">
      <c r="A47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</row>
    <row r="480" spans="1:241" s="1" customFormat="1">
      <c r="A480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</row>
    <row r="481" spans="1:241" s="1" customFormat="1">
      <c r="A481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</row>
    <row r="482" spans="1:241" s="1" customFormat="1">
      <c r="A482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</row>
    <row r="483" spans="1:241" s="1" customFormat="1">
      <c r="A483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</row>
    <row r="484" spans="1:241" s="1" customFormat="1">
      <c r="A484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</row>
    <row r="485" spans="1:241" s="1" customFormat="1">
      <c r="A485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</row>
    <row r="486" spans="1:241" s="1" customFormat="1">
      <c r="A486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</row>
    <row r="487" spans="1:241" s="1" customFormat="1">
      <c r="A487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</row>
    <row r="488" spans="1:241" s="1" customFormat="1">
      <c r="A488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</row>
    <row r="489" spans="1:241" s="1" customFormat="1">
      <c r="A48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</row>
    <row r="490" spans="1:241" s="1" customFormat="1">
      <c r="A490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</row>
    <row r="491" spans="1:241" s="1" customFormat="1">
      <c r="A491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</row>
    <row r="492" spans="1:241" s="1" customFormat="1">
      <c r="A492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</row>
    <row r="493" spans="1:241" s="1" customFormat="1">
      <c r="A493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</row>
    <row r="494" spans="1:241" s="1" customFormat="1">
      <c r="A494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</row>
    <row r="495" spans="1:241" s="1" customFormat="1">
      <c r="A495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</row>
    <row r="496" spans="1:241" s="1" customFormat="1">
      <c r="A496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</row>
    <row r="497" spans="1:241" s="1" customFormat="1">
      <c r="A497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</row>
    <row r="498" spans="1:241" s="1" customFormat="1">
      <c r="A498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</row>
    <row r="499" spans="1:241" s="1" customFormat="1">
      <c r="A49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</row>
    <row r="500" spans="1:241" s="1" customFormat="1">
      <c r="A500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</row>
    <row r="501" spans="1:241" s="1" customFormat="1">
      <c r="A501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</row>
    <row r="502" spans="1:241" s="1" customFormat="1">
      <c r="A502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</row>
    <row r="503" spans="1:241" s="1" customFormat="1">
      <c r="A503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</row>
    <row r="504" spans="1:241" s="1" customFormat="1">
      <c r="A504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</row>
    <row r="505" spans="1:241" s="1" customFormat="1">
      <c r="A505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</row>
    <row r="506" spans="1:241" s="1" customFormat="1">
      <c r="A506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</row>
    <row r="507" spans="1:241" s="1" customFormat="1">
      <c r="A507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</row>
    <row r="508" spans="1:241" s="1" customFormat="1">
      <c r="A508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</row>
    <row r="509" spans="1:241" s="1" customFormat="1">
      <c r="A50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</row>
    <row r="510" spans="1:241" s="1" customFormat="1">
      <c r="A510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</row>
    <row r="511" spans="1:241" s="1" customFormat="1">
      <c r="A511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</row>
    <row r="512" spans="1:241" s="1" customFormat="1">
      <c r="A512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</row>
    <row r="513" spans="1:241" s="1" customFormat="1">
      <c r="A513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</row>
    <row r="514" spans="1:241" s="1" customFormat="1">
      <c r="A514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</row>
    <row r="515" spans="1:241" s="1" customFormat="1">
      <c r="A515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</row>
    <row r="516" spans="1:241" s="1" customFormat="1">
      <c r="A516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</row>
    <row r="517" spans="1:241" s="1" customFormat="1">
      <c r="A517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</row>
    <row r="518" spans="1:241" s="1" customFormat="1">
      <c r="A518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</row>
    <row r="519" spans="1:241" s="1" customFormat="1">
      <c r="A51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</row>
    <row r="520" spans="1:241" s="1" customFormat="1">
      <c r="A520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</row>
    <row r="521" spans="1:241" s="1" customFormat="1">
      <c r="A521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</row>
    <row r="522" spans="1:241" s="1" customFormat="1">
      <c r="A522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</row>
    <row r="523" spans="1:241" s="1" customFormat="1">
      <c r="A523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</row>
    <row r="524" spans="1:241" s="1" customFormat="1">
      <c r="A524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</row>
    <row r="525" spans="1:241" s="1" customFormat="1">
      <c r="A525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</row>
    <row r="526" spans="1:241" s="1" customFormat="1">
      <c r="A526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</row>
    <row r="527" spans="1:241" s="1" customFormat="1">
      <c r="A527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</row>
    <row r="528" spans="1:241" s="1" customFormat="1">
      <c r="A528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</row>
    <row r="529" spans="1:241" s="1" customFormat="1">
      <c r="A52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</row>
    <row r="530" spans="1:241" s="1" customFormat="1">
      <c r="A530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</row>
    <row r="531" spans="1:241" s="1" customFormat="1">
      <c r="A531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</row>
    <row r="532" spans="1:241" s="1" customFormat="1">
      <c r="A532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</row>
    <row r="533" spans="1:241" s="1" customFormat="1">
      <c r="A533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</row>
    <row r="534" spans="1:241" s="1" customFormat="1">
      <c r="A534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</row>
    <row r="535" spans="1:241" s="1" customFormat="1">
      <c r="A535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</row>
    <row r="536" spans="1:241" s="1" customFormat="1">
      <c r="A536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</row>
    <row r="537" spans="1:241" s="1" customFormat="1">
      <c r="A537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</row>
    <row r="538" spans="1:241" s="1" customFormat="1">
      <c r="A538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</row>
    <row r="539" spans="1:241" s="1" customFormat="1">
      <c r="A53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</row>
    <row r="540" spans="1:241" s="1" customFormat="1">
      <c r="A540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</row>
    <row r="541" spans="1:241" s="1" customFormat="1">
      <c r="A541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</row>
    <row r="542" spans="1:241" s="1" customFormat="1">
      <c r="A542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</row>
    <row r="543" spans="1:241" s="1" customFormat="1">
      <c r="A543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</row>
    <row r="544" spans="1:241" s="1" customFormat="1">
      <c r="A544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</row>
    <row r="545" spans="1:241" s="1" customFormat="1">
      <c r="A545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</row>
    <row r="546" spans="1:241" s="1" customFormat="1">
      <c r="A546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</row>
    <row r="547" spans="1:241" s="1" customFormat="1">
      <c r="A547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</row>
    <row r="548" spans="1:241" s="1" customFormat="1">
      <c r="A548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</row>
    <row r="549" spans="1:241" s="1" customFormat="1">
      <c r="A5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</row>
    <row r="550" spans="1:241" s="1" customFormat="1">
      <c r="A550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</row>
    <row r="551" spans="1:241" s="1" customFormat="1">
      <c r="A551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</row>
    <row r="552" spans="1:241" s="1" customFormat="1">
      <c r="A552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</row>
    <row r="553" spans="1:241" s="1" customFormat="1">
      <c r="A553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</row>
    <row r="554" spans="1:241" s="1" customFormat="1">
      <c r="A554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</row>
    <row r="555" spans="1:241" s="1" customFormat="1">
      <c r="A555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</row>
    <row r="556" spans="1:241" s="1" customFormat="1">
      <c r="A556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</row>
    <row r="557" spans="1:241" s="1" customFormat="1">
      <c r="A557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</row>
    <row r="558" spans="1:241" s="1" customFormat="1">
      <c r="A558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</row>
    <row r="559" spans="1:241" s="1" customFormat="1">
      <c r="A55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</row>
    <row r="560" spans="1:241" s="1" customFormat="1">
      <c r="A560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</row>
    <row r="561" spans="1:241" s="1" customFormat="1">
      <c r="A561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</row>
    <row r="562" spans="1:241" s="1" customFormat="1">
      <c r="A562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</row>
    <row r="563" spans="1:241" s="1" customFormat="1">
      <c r="A563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</row>
    <row r="564" spans="1:241" s="1" customFormat="1">
      <c r="A564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</row>
    <row r="565" spans="1:241" s="1" customFormat="1">
      <c r="A565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</row>
    <row r="566" spans="1:241" s="1" customFormat="1">
      <c r="A566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</row>
    <row r="567" spans="1:241" s="1" customFormat="1">
      <c r="A567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</row>
    <row r="568" spans="1:241" s="1" customFormat="1">
      <c r="A568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</row>
    <row r="569" spans="1:241" s="1" customFormat="1">
      <c r="A56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</row>
    <row r="570" spans="1:241" s="1" customFormat="1">
      <c r="A570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</row>
    <row r="571" spans="1:241" s="1" customFormat="1">
      <c r="A571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</row>
    <row r="572" spans="1:241" s="1" customFormat="1">
      <c r="A572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</row>
    <row r="573" spans="1:241" s="1" customFormat="1">
      <c r="A573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</row>
    <row r="574" spans="1:241" s="1" customFormat="1">
      <c r="A574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</row>
    <row r="575" spans="1:241" s="1" customFormat="1">
      <c r="A575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</row>
    <row r="576" spans="1:241" s="1" customFormat="1">
      <c r="A576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</row>
    <row r="577" spans="1:241" s="1" customFormat="1">
      <c r="A577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</row>
    <row r="578" spans="1:241" s="1" customFormat="1">
      <c r="A578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</row>
    <row r="579" spans="1:241" s="1" customFormat="1">
      <c r="A57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</row>
    <row r="580" spans="1:241" s="1" customFormat="1">
      <c r="A580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</row>
    <row r="581" spans="1:241" s="1" customFormat="1">
      <c r="A581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</row>
    <row r="582" spans="1:241" s="1" customFormat="1">
      <c r="A582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</row>
    <row r="583" spans="1:241" s="1" customFormat="1">
      <c r="A583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</row>
    <row r="584" spans="1:241" s="1" customFormat="1">
      <c r="A584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</row>
    <row r="585" spans="1:241" s="1" customFormat="1">
      <c r="A585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</row>
    <row r="586" spans="1:241" s="1" customFormat="1">
      <c r="A586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</row>
    <row r="587" spans="1:241" s="1" customFormat="1">
      <c r="A587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</row>
    <row r="588" spans="1:241" s="1" customFormat="1">
      <c r="A588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</row>
    <row r="589" spans="1:241" s="1" customFormat="1">
      <c r="A58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</row>
    <row r="590" spans="1:241" s="1" customFormat="1">
      <c r="A590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</row>
    <row r="591" spans="1:241" s="1" customFormat="1">
      <c r="A591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</row>
    <row r="592" spans="1:241" s="1" customFormat="1">
      <c r="A592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</row>
    <row r="593" spans="1:241" s="1" customFormat="1">
      <c r="A593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</row>
    <row r="594" spans="1:241" s="1" customFormat="1">
      <c r="A594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</row>
    <row r="595" spans="1:241" s="1" customFormat="1">
      <c r="A595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</row>
    <row r="596" spans="1:241" s="1" customFormat="1">
      <c r="A596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</row>
    <row r="597" spans="1:241" s="1" customFormat="1">
      <c r="A597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</row>
    <row r="598" spans="1:241" s="1" customFormat="1">
      <c r="A598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</row>
    <row r="599" spans="1:241" s="1" customFormat="1">
      <c r="A59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</row>
    <row r="600" spans="1:241" s="1" customFormat="1">
      <c r="A600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</row>
    <row r="601" spans="1:241" s="1" customFormat="1">
      <c r="A601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</row>
    <row r="602" spans="1:241" s="1" customFormat="1">
      <c r="A602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</row>
    <row r="603" spans="1:241" s="1" customFormat="1">
      <c r="A603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</row>
    <row r="604" spans="1:241" s="1" customFormat="1">
      <c r="A604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</row>
    <row r="605" spans="1:241" s="1" customFormat="1">
      <c r="A605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</row>
    <row r="606" spans="1:241" s="1" customFormat="1">
      <c r="A606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</row>
    <row r="607" spans="1:241" s="1" customFormat="1">
      <c r="A607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</row>
    <row r="608" spans="1:241" s="1" customFormat="1">
      <c r="A608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</row>
    <row r="609" spans="1:241" s="1" customFormat="1">
      <c r="A60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</row>
    <row r="610" spans="1:241" s="1" customFormat="1">
      <c r="A610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</row>
    <row r="611" spans="1:241" s="1" customFormat="1">
      <c r="A611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</row>
    <row r="612" spans="1:241" s="1" customFormat="1">
      <c r="A612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</row>
    <row r="613" spans="1:241" s="1" customFormat="1">
      <c r="A613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</row>
    <row r="614" spans="1:241" s="1" customFormat="1">
      <c r="A614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</row>
    <row r="615" spans="1:241" s="1" customFormat="1">
      <c r="A615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  <c r="IF615"/>
      <c r="IG615"/>
    </row>
    <row r="616" spans="1:241" s="1" customFormat="1">
      <c r="A616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  <c r="IG616"/>
    </row>
    <row r="617" spans="1:241" s="1" customFormat="1">
      <c r="A617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</row>
    <row r="618" spans="1:241" s="1" customFormat="1">
      <c r="A618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</row>
    <row r="619" spans="1:241" s="1" customFormat="1">
      <c r="A61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  <c r="IF619"/>
      <c r="IG619"/>
    </row>
    <row r="620" spans="1:241" s="1" customFormat="1">
      <c r="A620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  <c r="IC620"/>
      <c r="ID620"/>
      <c r="IE620"/>
      <c r="IF620"/>
      <c r="IG620"/>
    </row>
    <row r="621" spans="1:241" s="1" customFormat="1">
      <c r="A621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  <c r="IC621"/>
      <c r="ID621"/>
      <c r="IE621"/>
      <c r="IF621"/>
      <c r="IG621"/>
    </row>
    <row r="622" spans="1:241" s="1" customFormat="1">
      <c r="A622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</row>
    <row r="623" spans="1:241" s="1" customFormat="1">
      <c r="A623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</row>
    <row r="624" spans="1:241" s="1" customFormat="1">
      <c r="A624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</row>
    <row r="625" spans="1:241" s="1" customFormat="1">
      <c r="A625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</row>
    <row r="626" spans="1:241" s="1" customFormat="1">
      <c r="A626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</row>
    <row r="627" spans="1:241" s="1" customFormat="1">
      <c r="A627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</row>
    <row r="628" spans="1:241" s="1" customFormat="1">
      <c r="A628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</row>
    <row r="629" spans="1:241" s="1" customFormat="1">
      <c r="A62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</row>
    <row r="630" spans="1:241" s="1" customFormat="1">
      <c r="A630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</row>
    <row r="631" spans="1:241" s="1" customFormat="1">
      <c r="A631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</row>
    <row r="632" spans="1:241" s="1" customFormat="1">
      <c r="A632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</row>
    <row r="633" spans="1:241" s="1" customFormat="1">
      <c r="A633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</row>
    <row r="634" spans="1:241" s="1" customFormat="1">
      <c r="A634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</row>
    <row r="635" spans="1:241" s="1" customFormat="1">
      <c r="A635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</row>
    <row r="636" spans="1:241" s="1" customFormat="1">
      <c r="A636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</row>
    <row r="637" spans="1:241" s="1" customFormat="1">
      <c r="A637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</row>
    <row r="638" spans="1:241" s="1" customFormat="1">
      <c r="A638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</row>
    <row r="639" spans="1:241" s="1" customFormat="1">
      <c r="A63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</row>
    <row r="640" spans="1:241" s="1" customFormat="1">
      <c r="A640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</row>
    <row r="641" spans="1:241" s="1" customFormat="1">
      <c r="A641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</row>
    <row r="642" spans="1:241" s="1" customFormat="1">
      <c r="A642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</row>
    <row r="643" spans="1:241" s="1" customFormat="1">
      <c r="A643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</row>
    <row r="644" spans="1:241" s="1" customFormat="1">
      <c r="A644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</row>
    <row r="645" spans="1:241" s="1" customFormat="1">
      <c r="A645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  <c r="IG645"/>
    </row>
    <row r="646" spans="1:241" s="1" customFormat="1">
      <c r="A646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</row>
    <row r="647" spans="1:241" s="1" customFormat="1">
      <c r="A647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  <c r="IG647"/>
    </row>
    <row r="648" spans="1:241" s="1" customFormat="1">
      <c r="A648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  <c r="IC648"/>
      <c r="ID648"/>
      <c r="IE648"/>
      <c r="IF648"/>
      <c r="IG648"/>
    </row>
    <row r="649" spans="1:241" s="1" customFormat="1">
      <c r="A6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  <c r="IB649"/>
      <c r="IC649"/>
      <c r="ID649"/>
      <c r="IE649"/>
      <c r="IF649"/>
      <c r="IG649"/>
    </row>
    <row r="650" spans="1:241" s="1" customFormat="1">
      <c r="A650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</row>
    <row r="651" spans="1:241" s="1" customFormat="1">
      <c r="A651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  <c r="IB651"/>
      <c r="IC651"/>
      <c r="ID651"/>
      <c r="IE651"/>
      <c r="IF651"/>
      <c r="IG651"/>
    </row>
    <row r="652" spans="1:241" s="1" customFormat="1">
      <c r="A652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  <c r="IC652"/>
      <c r="ID652"/>
      <c r="IE652"/>
      <c r="IF652"/>
      <c r="IG652"/>
    </row>
    <row r="653" spans="1:241" s="1" customFormat="1">
      <c r="A653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  <c r="IB653"/>
      <c r="IC653"/>
      <c r="ID653"/>
      <c r="IE653"/>
      <c r="IF653"/>
      <c r="IG653"/>
    </row>
    <row r="654" spans="1:241" s="1" customFormat="1">
      <c r="A654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  <c r="IA654"/>
      <c r="IB654"/>
      <c r="IC654"/>
      <c r="ID654"/>
      <c r="IE654"/>
      <c r="IF654"/>
      <c r="IG654"/>
    </row>
    <row r="655" spans="1:241" s="1" customFormat="1">
      <c r="A655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  <c r="IG655"/>
    </row>
    <row r="656" spans="1:241" s="1" customFormat="1">
      <c r="A656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  <c r="IB656"/>
      <c r="IC656"/>
      <c r="ID656"/>
      <c r="IE656"/>
      <c r="IF656"/>
      <c r="IG656"/>
    </row>
    <row r="657" spans="1:241" s="1" customFormat="1">
      <c r="A657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  <c r="IB657"/>
      <c r="IC657"/>
      <c r="ID657"/>
      <c r="IE657"/>
      <c r="IF657"/>
      <c r="IG657"/>
    </row>
    <row r="658" spans="1:241" s="1" customFormat="1">
      <c r="A658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  <c r="IB658"/>
      <c r="IC658"/>
      <c r="ID658"/>
      <c r="IE658"/>
      <c r="IF658"/>
      <c r="IG658"/>
    </row>
    <row r="659" spans="1:241" s="1" customFormat="1">
      <c r="A65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  <c r="IB659"/>
      <c r="IC659"/>
      <c r="ID659"/>
      <c r="IE659"/>
      <c r="IF659"/>
      <c r="IG659"/>
    </row>
    <row r="660" spans="1:241" s="1" customFormat="1">
      <c r="A660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  <c r="IB660"/>
      <c r="IC660"/>
      <c r="ID660"/>
      <c r="IE660"/>
      <c r="IF660"/>
      <c r="IG660"/>
    </row>
    <row r="661" spans="1:241" s="1" customFormat="1">
      <c r="A661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  <c r="IG661"/>
    </row>
    <row r="662" spans="1:241" s="1" customFormat="1">
      <c r="A662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  <c r="IG662"/>
    </row>
    <row r="663" spans="1:241" s="1" customFormat="1">
      <c r="A663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</row>
    <row r="664" spans="1:241" s="1" customFormat="1">
      <c r="A664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  <c r="IC664"/>
      <c r="ID664"/>
      <c r="IE664"/>
      <c r="IF664"/>
      <c r="IG664"/>
    </row>
    <row r="665" spans="1:241" s="1" customFormat="1">
      <c r="A665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</row>
    <row r="666" spans="1:241" s="1" customFormat="1">
      <c r="A666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  <c r="IB666"/>
      <c r="IC666"/>
      <c r="ID666"/>
      <c r="IE666"/>
      <c r="IF666"/>
      <c r="IG666"/>
    </row>
    <row r="667" spans="1:241" s="1" customFormat="1">
      <c r="A667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  <c r="IC667"/>
      <c r="ID667"/>
      <c r="IE667"/>
      <c r="IF667"/>
      <c r="IG667"/>
    </row>
    <row r="668" spans="1:241" s="1" customFormat="1">
      <c r="A668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  <c r="IC668"/>
      <c r="ID668"/>
      <c r="IE668"/>
      <c r="IF668"/>
      <c r="IG668"/>
    </row>
    <row r="669" spans="1:241" s="1" customFormat="1">
      <c r="A66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  <c r="IC669"/>
      <c r="ID669"/>
      <c r="IE669"/>
      <c r="IF669"/>
      <c r="IG669"/>
    </row>
    <row r="670" spans="1:241" s="1" customFormat="1">
      <c r="A670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  <c r="IB670"/>
      <c r="IC670"/>
      <c r="ID670"/>
      <c r="IE670"/>
      <c r="IF670"/>
      <c r="IG670"/>
    </row>
    <row r="671" spans="1:241" s="1" customFormat="1">
      <c r="A671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  <c r="IC671"/>
      <c r="ID671"/>
      <c r="IE671"/>
      <c r="IF671"/>
      <c r="IG671"/>
    </row>
    <row r="672" spans="1:241" s="1" customFormat="1">
      <c r="A672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  <c r="IB672"/>
      <c r="IC672"/>
      <c r="ID672"/>
      <c r="IE672"/>
      <c r="IF672"/>
      <c r="IG672"/>
    </row>
    <row r="673" spans="1:241" s="1" customFormat="1">
      <c r="A673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  <c r="IB673"/>
      <c r="IC673"/>
      <c r="ID673"/>
      <c r="IE673"/>
      <c r="IF673"/>
      <c r="IG673"/>
    </row>
    <row r="674" spans="1:241" s="1" customFormat="1">
      <c r="A674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  <c r="IB674"/>
      <c r="IC674"/>
      <c r="ID674"/>
      <c r="IE674"/>
      <c r="IF674"/>
      <c r="IG674"/>
    </row>
    <row r="675" spans="1:241" s="1" customFormat="1">
      <c r="A675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  <c r="IG675"/>
    </row>
    <row r="676" spans="1:241" s="1" customFormat="1">
      <c r="A676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  <c r="IB676"/>
      <c r="IC676"/>
      <c r="ID676"/>
      <c r="IE676"/>
      <c r="IF676"/>
      <c r="IG676"/>
    </row>
    <row r="677" spans="1:241" s="1" customFormat="1">
      <c r="A677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  <c r="IG677"/>
    </row>
    <row r="678" spans="1:241" s="1" customFormat="1">
      <c r="A678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</row>
    <row r="679" spans="1:241" s="1" customFormat="1">
      <c r="A67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</row>
    <row r="680" spans="1:241" s="1" customFormat="1">
      <c r="A680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</row>
    <row r="681" spans="1:241" s="1" customFormat="1">
      <c r="A681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  <c r="IC681"/>
      <c r="ID681"/>
      <c r="IE681"/>
      <c r="IF681"/>
      <c r="IG681"/>
    </row>
    <row r="682" spans="1:241" s="1" customFormat="1">
      <c r="A682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</row>
    <row r="683" spans="1:241" s="1" customFormat="1">
      <c r="A683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</row>
    <row r="684" spans="1:241" s="1" customFormat="1">
      <c r="A684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</row>
    <row r="685" spans="1:241" s="1" customFormat="1">
      <c r="A685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  <c r="IG685"/>
    </row>
    <row r="686" spans="1:241" s="1" customFormat="1">
      <c r="A686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  <c r="IB686"/>
      <c r="IC686"/>
      <c r="ID686"/>
      <c r="IE686"/>
      <c r="IF686"/>
      <c r="IG686"/>
    </row>
    <row r="687" spans="1:241" s="1" customFormat="1">
      <c r="A687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  <c r="IG687"/>
    </row>
    <row r="688" spans="1:241" s="1" customFormat="1">
      <c r="A688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  <c r="IG688"/>
    </row>
    <row r="689" spans="1:241" s="1" customFormat="1">
      <c r="A68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</row>
    <row r="690" spans="1:241" s="1" customFormat="1">
      <c r="A690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  <c r="IG690"/>
    </row>
    <row r="691" spans="1:241" s="1" customFormat="1">
      <c r="A691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  <c r="IG691"/>
    </row>
    <row r="692" spans="1:241" s="1" customFormat="1">
      <c r="A69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  <c r="IG692"/>
    </row>
    <row r="693" spans="1:241" s="1" customFormat="1">
      <c r="A693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  <c r="IC693"/>
      <c r="ID693"/>
      <c r="IE693"/>
      <c r="IF693"/>
      <c r="IG693"/>
    </row>
    <row r="694" spans="1:241" s="1" customFormat="1">
      <c r="A694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  <c r="IG694"/>
    </row>
    <row r="695" spans="1:241" s="1" customFormat="1">
      <c r="A695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  <c r="IB695"/>
      <c r="IC695"/>
      <c r="ID695"/>
      <c r="IE695"/>
      <c r="IF695"/>
      <c r="IG695"/>
    </row>
    <row r="696" spans="1:241" s="1" customFormat="1">
      <c r="A696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  <c r="IB696"/>
      <c r="IC696"/>
      <c r="ID696"/>
      <c r="IE696"/>
      <c r="IF696"/>
      <c r="IG696"/>
    </row>
    <row r="697" spans="1:241" s="1" customFormat="1">
      <c r="A697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  <c r="IB697"/>
      <c r="IC697"/>
      <c r="ID697"/>
      <c r="IE697"/>
      <c r="IF697"/>
      <c r="IG697"/>
    </row>
    <row r="698" spans="1:241" s="1" customFormat="1">
      <c r="A698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  <c r="IB698"/>
      <c r="IC698"/>
      <c r="ID698"/>
      <c r="IE698"/>
      <c r="IF698"/>
      <c r="IG698"/>
    </row>
    <row r="699" spans="1:241" s="1" customFormat="1">
      <c r="A69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  <c r="IB699"/>
      <c r="IC699"/>
      <c r="ID699"/>
      <c r="IE699"/>
      <c r="IF699"/>
      <c r="IG699"/>
    </row>
    <row r="700" spans="1:241" s="1" customFormat="1">
      <c r="A700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  <c r="IB700"/>
      <c r="IC700"/>
      <c r="ID700"/>
      <c r="IE700"/>
      <c r="IF700"/>
      <c r="IG700"/>
    </row>
    <row r="701" spans="1:241" s="1" customFormat="1">
      <c r="A701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</row>
    <row r="702" spans="1:241" s="1" customFormat="1">
      <c r="A702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</row>
    <row r="703" spans="1:241" s="1" customFormat="1">
      <c r="A703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</row>
    <row r="704" spans="1:241" s="1" customFormat="1">
      <c r="A704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  <c r="IB704"/>
      <c r="IC704"/>
      <c r="ID704"/>
      <c r="IE704"/>
      <c r="IF704"/>
      <c r="IG704"/>
    </row>
    <row r="705" spans="1:241" s="1" customFormat="1">
      <c r="A705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</row>
    <row r="706" spans="1:241" s="1" customFormat="1">
      <c r="A706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  <c r="IB706"/>
      <c r="IC706"/>
      <c r="ID706"/>
      <c r="IE706"/>
      <c r="IF706"/>
      <c r="IG706"/>
    </row>
    <row r="707" spans="1:241" s="1" customFormat="1">
      <c r="A707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  <c r="IB707"/>
      <c r="IC707"/>
      <c r="ID707"/>
      <c r="IE707"/>
      <c r="IF707"/>
      <c r="IG707"/>
    </row>
    <row r="708" spans="1:241" s="1" customFormat="1">
      <c r="A708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  <c r="IC708"/>
      <c r="ID708"/>
      <c r="IE708"/>
      <c r="IF708"/>
      <c r="IG708"/>
    </row>
    <row r="709" spans="1:241" s="1" customFormat="1">
      <c r="A70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  <c r="IB709"/>
      <c r="IC709"/>
      <c r="ID709"/>
      <c r="IE709"/>
      <c r="IF709"/>
      <c r="IG709"/>
    </row>
    <row r="710" spans="1:241" s="1" customFormat="1">
      <c r="A710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  <c r="IG710"/>
    </row>
    <row r="711" spans="1:241" s="1" customFormat="1">
      <c r="A711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  <c r="IC711"/>
      <c r="ID711"/>
      <c r="IE711"/>
      <c r="IF711"/>
      <c r="IG711"/>
    </row>
    <row r="712" spans="1:241" s="1" customFormat="1">
      <c r="A712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  <c r="IG712"/>
    </row>
    <row r="713" spans="1:241" s="1" customFormat="1">
      <c r="A713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  <c r="IG713"/>
    </row>
    <row r="714" spans="1:241" s="1" customFormat="1">
      <c r="A714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  <c r="IC714"/>
      <c r="ID714"/>
      <c r="IE714"/>
      <c r="IF714"/>
      <c r="IG714"/>
    </row>
    <row r="715" spans="1:241" s="1" customFormat="1">
      <c r="A715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</row>
    <row r="716" spans="1:241" s="1" customFormat="1">
      <c r="A716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</row>
    <row r="717" spans="1:241" s="1" customFormat="1">
      <c r="A717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  <c r="IB717"/>
      <c r="IC717"/>
      <c r="ID717"/>
      <c r="IE717"/>
      <c r="IF717"/>
      <c r="IG717"/>
    </row>
    <row r="718" spans="1:241" s="1" customFormat="1">
      <c r="A718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  <c r="IG718"/>
    </row>
    <row r="719" spans="1:241" s="1" customFormat="1">
      <c r="A71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  <c r="IG719"/>
    </row>
    <row r="720" spans="1:241" s="1" customFormat="1">
      <c r="A720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</row>
    <row r="721" spans="1:241" s="1" customFormat="1">
      <c r="A721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  <c r="IC721"/>
      <c r="ID721"/>
      <c r="IE721"/>
      <c r="IF721"/>
      <c r="IG721"/>
    </row>
    <row r="722" spans="1:241" s="1" customFormat="1">
      <c r="A722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  <c r="IG722"/>
    </row>
    <row r="723" spans="1:241" s="1" customFormat="1">
      <c r="A723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</row>
    <row r="724" spans="1:241" s="1" customFormat="1">
      <c r="A724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  <c r="IC724"/>
      <c r="ID724"/>
      <c r="IE724"/>
      <c r="IF724"/>
      <c r="IG724"/>
    </row>
    <row r="725" spans="1:241" s="1" customFormat="1">
      <c r="A725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  <c r="IG725"/>
    </row>
    <row r="726" spans="1:241" s="1" customFormat="1">
      <c r="A726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  <c r="IC726"/>
      <c r="ID726"/>
      <c r="IE726"/>
      <c r="IF726"/>
      <c r="IG726"/>
    </row>
    <row r="727" spans="1:241" s="1" customFormat="1">
      <c r="A727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  <c r="IG727"/>
    </row>
    <row r="728" spans="1:241" s="1" customFormat="1">
      <c r="A728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  <c r="IG728"/>
    </row>
    <row r="729" spans="1:241" s="1" customFormat="1">
      <c r="A72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</row>
    <row r="730" spans="1:241" s="1" customFormat="1">
      <c r="A730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</row>
    <row r="731" spans="1:241" s="1" customFormat="1">
      <c r="A731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</row>
    <row r="732" spans="1:241" s="1" customFormat="1">
      <c r="A732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  <c r="IG732"/>
    </row>
    <row r="733" spans="1:241" s="1" customFormat="1">
      <c r="A733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</row>
    <row r="734" spans="1:241" s="1" customFormat="1">
      <c r="A734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</row>
    <row r="735" spans="1:241" s="1" customFormat="1">
      <c r="A735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</row>
    <row r="736" spans="1:241" s="1" customFormat="1">
      <c r="A736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</row>
    <row r="737" spans="1:241" s="1" customFormat="1">
      <c r="A737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  <c r="IG737"/>
    </row>
    <row r="738" spans="1:241" s="1" customFormat="1">
      <c r="A738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  <c r="IG738"/>
    </row>
    <row r="739" spans="1:241" s="1" customFormat="1">
      <c r="A73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  <c r="IG739"/>
    </row>
    <row r="740" spans="1:241" s="1" customFormat="1">
      <c r="A740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</row>
    <row r="741" spans="1:241" s="1" customFormat="1">
      <c r="A741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</row>
    <row r="742" spans="1:241" s="1" customFormat="1">
      <c r="A742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  <c r="IG742"/>
    </row>
    <row r="743" spans="1:241" s="1" customFormat="1">
      <c r="A743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  <c r="IG743"/>
    </row>
    <row r="744" spans="1:241" s="1" customFormat="1">
      <c r="A744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  <c r="IC744"/>
      <c r="ID744"/>
      <c r="IE744"/>
      <c r="IF744"/>
      <c r="IG744"/>
    </row>
    <row r="745" spans="1:241" s="1" customFormat="1">
      <c r="A745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  <c r="IC745"/>
      <c r="ID745"/>
      <c r="IE745"/>
      <c r="IF745"/>
      <c r="IG745"/>
    </row>
    <row r="746" spans="1:241" s="1" customFormat="1">
      <c r="A746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  <c r="IC746"/>
      <c r="ID746"/>
      <c r="IE746"/>
      <c r="IF746"/>
      <c r="IG746"/>
    </row>
    <row r="747" spans="1:241" s="1" customFormat="1">
      <c r="A747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  <c r="IC747"/>
      <c r="ID747"/>
      <c r="IE747"/>
      <c r="IF747"/>
      <c r="IG747"/>
    </row>
    <row r="748" spans="1:241" s="1" customFormat="1">
      <c r="A748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  <c r="IC748"/>
      <c r="ID748"/>
      <c r="IE748"/>
      <c r="IF748"/>
      <c r="IG748"/>
    </row>
    <row r="749" spans="1:241" s="1" customFormat="1">
      <c r="A7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  <c r="IC749"/>
      <c r="ID749"/>
      <c r="IE749"/>
      <c r="IF749"/>
      <c r="IG749"/>
    </row>
    <row r="750" spans="1:241" s="1" customFormat="1">
      <c r="A750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  <c r="IC750"/>
      <c r="ID750"/>
      <c r="IE750"/>
      <c r="IF750"/>
      <c r="IG750"/>
    </row>
    <row r="751" spans="1:241" s="1" customFormat="1">
      <c r="A751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  <c r="IG751"/>
    </row>
    <row r="752" spans="1:241" s="1" customFormat="1">
      <c r="A752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  <c r="IC752"/>
      <c r="ID752"/>
      <c r="IE752"/>
      <c r="IF752"/>
      <c r="IG752"/>
    </row>
    <row r="753" spans="1:241" s="1" customFormat="1">
      <c r="A753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  <c r="IC753"/>
      <c r="ID753"/>
      <c r="IE753"/>
      <c r="IF753"/>
      <c r="IG753"/>
    </row>
    <row r="754" spans="1:241" s="1" customFormat="1">
      <c r="A754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  <c r="IC754"/>
      <c r="ID754"/>
      <c r="IE754"/>
      <c r="IF754"/>
      <c r="IG754"/>
    </row>
    <row r="755" spans="1:241" s="1" customFormat="1">
      <c r="A755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  <c r="IB755"/>
      <c r="IC755"/>
      <c r="ID755"/>
      <c r="IE755"/>
      <c r="IF755"/>
      <c r="IG755"/>
    </row>
    <row r="756" spans="1:241" s="1" customFormat="1">
      <c r="A756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  <c r="IB756"/>
      <c r="IC756"/>
      <c r="ID756"/>
      <c r="IE756"/>
      <c r="IF756"/>
      <c r="IG756"/>
    </row>
    <row r="757" spans="1:241" s="1" customFormat="1">
      <c r="A757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  <c r="IB757"/>
      <c r="IC757"/>
      <c r="ID757"/>
      <c r="IE757"/>
      <c r="IF757"/>
      <c r="IG757"/>
    </row>
    <row r="758" spans="1:241" s="1" customFormat="1">
      <c r="A758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  <c r="IB758"/>
      <c r="IC758"/>
      <c r="ID758"/>
      <c r="IE758"/>
      <c r="IF758"/>
      <c r="IG758"/>
    </row>
    <row r="759" spans="1:241" s="1" customFormat="1">
      <c r="A75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  <c r="IB759"/>
      <c r="IC759"/>
      <c r="ID759"/>
      <c r="IE759"/>
      <c r="IF759"/>
      <c r="IG759"/>
    </row>
    <row r="760" spans="1:241" s="1" customFormat="1">
      <c r="A760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  <c r="IB760"/>
      <c r="IC760"/>
      <c r="ID760"/>
      <c r="IE760"/>
      <c r="IF760"/>
      <c r="IG760"/>
    </row>
    <row r="761" spans="1:241" s="1" customFormat="1">
      <c r="A761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  <c r="IB761"/>
      <c r="IC761"/>
      <c r="ID761"/>
      <c r="IE761"/>
      <c r="IF761"/>
      <c r="IG761"/>
    </row>
    <row r="762" spans="1:241" s="1" customFormat="1">
      <c r="A762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  <c r="IB762"/>
      <c r="IC762"/>
      <c r="ID762"/>
      <c r="IE762"/>
      <c r="IF762"/>
      <c r="IG762"/>
    </row>
    <row r="763" spans="1:241" s="1" customFormat="1">
      <c r="A763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  <c r="IB763"/>
      <c r="IC763"/>
      <c r="ID763"/>
      <c r="IE763"/>
      <c r="IF763"/>
      <c r="IG763"/>
    </row>
    <row r="764" spans="1:241" s="1" customFormat="1">
      <c r="A764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  <c r="IC764"/>
      <c r="ID764"/>
      <c r="IE764"/>
      <c r="IF764"/>
      <c r="IG764"/>
    </row>
    <row r="765" spans="1:241" s="1" customFormat="1">
      <c r="A765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  <c r="IC765"/>
      <c r="ID765"/>
      <c r="IE765"/>
      <c r="IF765"/>
      <c r="IG765"/>
    </row>
    <row r="766" spans="1:241" s="1" customFormat="1">
      <c r="A766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  <c r="IB766"/>
      <c r="IC766"/>
      <c r="ID766"/>
      <c r="IE766"/>
      <c r="IF766"/>
      <c r="IG766"/>
    </row>
    <row r="767" spans="1:241" s="1" customFormat="1">
      <c r="A767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  <c r="IC767"/>
      <c r="ID767"/>
      <c r="IE767"/>
      <c r="IF767"/>
      <c r="IG767"/>
    </row>
    <row r="768" spans="1:241" s="1" customFormat="1">
      <c r="A768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  <c r="IB768"/>
      <c r="IC768"/>
      <c r="ID768"/>
      <c r="IE768"/>
      <c r="IF768"/>
      <c r="IG768"/>
    </row>
    <row r="769" spans="1:241" s="1" customFormat="1">
      <c r="A76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  <c r="IB769"/>
      <c r="IC769"/>
      <c r="ID769"/>
      <c r="IE769"/>
      <c r="IF769"/>
      <c r="IG769"/>
    </row>
    <row r="770" spans="1:241" s="1" customFormat="1">
      <c r="A770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  <c r="IB770"/>
      <c r="IC770"/>
      <c r="ID770"/>
      <c r="IE770"/>
      <c r="IF770"/>
      <c r="IG770"/>
    </row>
    <row r="771" spans="1:241" s="1" customFormat="1">
      <c r="A771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  <c r="IG771"/>
    </row>
    <row r="772" spans="1:241" s="1" customFormat="1">
      <c r="A772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  <c r="IG772"/>
    </row>
    <row r="773" spans="1:241" s="1" customFormat="1">
      <c r="A773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  <c r="IG773"/>
    </row>
    <row r="774" spans="1:241" s="1" customFormat="1">
      <c r="A774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  <c r="IB774"/>
      <c r="IC774"/>
      <c r="ID774"/>
      <c r="IE774"/>
      <c r="IF774"/>
      <c r="IG774"/>
    </row>
    <row r="775" spans="1:241" s="1" customFormat="1">
      <c r="A775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  <c r="IC775"/>
      <c r="ID775"/>
      <c r="IE775"/>
      <c r="IF775"/>
      <c r="IG775"/>
    </row>
    <row r="776" spans="1:241" s="1" customFormat="1">
      <c r="A776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  <c r="IC776"/>
      <c r="ID776"/>
      <c r="IE776"/>
      <c r="IF776"/>
      <c r="IG776"/>
    </row>
    <row r="777" spans="1:241" s="1" customFormat="1">
      <c r="A777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</row>
    <row r="778" spans="1:241" s="1" customFormat="1">
      <c r="A778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</row>
    <row r="779" spans="1:241" s="1" customFormat="1">
      <c r="A77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</row>
    <row r="780" spans="1:241" s="1" customFormat="1">
      <c r="A780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</row>
    <row r="781" spans="1:241" s="1" customFormat="1">
      <c r="A781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</row>
    <row r="782" spans="1:241" s="1" customFormat="1">
      <c r="A782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  <c r="IC782"/>
      <c r="ID782"/>
      <c r="IE782"/>
      <c r="IF782"/>
      <c r="IG782"/>
    </row>
    <row r="783" spans="1:241" s="1" customFormat="1">
      <c r="A783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  <c r="IC783"/>
      <c r="ID783"/>
      <c r="IE783"/>
      <c r="IF783"/>
      <c r="IG783"/>
    </row>
    <row r="784" spans="1:241" s="1" customFormat="1">
      <c r="A784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  <c r="IC784"/>
      <c r="ID784"/>
      <c r="IE784"/>
      <c r="IF784"/>
      <c r="IG784"/>
    </row>
    <row r="785" spans="1:241" s="1" customFormat="1">
      <c r="A785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  <c r="IB785"/>
      <c r="IC785"/>
      <c r="ID785"/>
      <c r="IE785"/>
      <c r="IF785"/>
      <c r="IG785"/>
    </row>
    <row r="786" spans="1:241" s="1" customFormat="1">
      <c r="A786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  <c r="IG786"/>
    </row>
    <row r="787" spans="1:241" s="1" customFormat="1">
      <c r="A787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  <c r="IC787"/>
      <c r="ID787"/>
      <c r="IE787"/>
      <c r="IF787"/>
      <c r="IG787"/>
    </row>
    <row r="788" spans="1:241" s="1" customFormat="1">
      <c r="A788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</row>
    <row r="789" spans="1:241" s="1" customFormat="1">
      <c r="A78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  <c r="IG789"/>
    </row>
    <row r="790" spans="1:241" s="1" customFormat="1">
      <c r="A790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  <c r="IC790"/>
      <c r="ID790"/>
      <c r="IE790"/>
      <c r="IF790"/>
      <c r="IG790"/>
    </row>
    <row r="791" spans="1:241" s="1" customFormat="1">
      <c r="A791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</row>
    <row r="792" spans="1:241" s="1" customFormat="1">
      <c r="A792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  <c r="IB792"/>
      <c r="IC792"/>
      <c r="ID792"/>
      <c r="IE792"/>
      <c r="IF792"/>
      <c r="IG792"/>
    </row>
    <row r="793" spans="1:241" s="1" customFormat="1">
      <c r="A793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  <c r="IG793"/>
    </row>
    <row r="794" spans="1:241" s="1" customFormat="1">
      <c r="A794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</row>
    <row r="795" spans="1:241" s="1" customFormat="1">
      <c r="A795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</row>
    <row r="796" spans="1:241" s="1" customFormat="1">
      <c r="A796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</row>
    <row r="797" spans="1:241" s="1" customFormat="1">
      <c r="A797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</row>
    <row r="798" spans="1:241" s="1" customFormat="1">
      <c r="A798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</row>
    <row r="799" spans="1:241" s="1" customFormat="1">
      <c r="A79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  <c r="IC799"/>
      <c r="ID799"/>
      <c r="IE799"/>
      <c r="IF799"/>
      <c r="IG799"/>
    </row>
    <row r="800" spans="1:241" s="1" customFormat="1">
      <c r="A800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  <c r="IC800"/>
      <c r="ID800"/>
      <c r="IE800"/>
      <c r="IF800"/>
      <c r="IG800"/>
    </row>
    <row r="801" spans="1:241" s="1" customFormat="1">
      <c r="A801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  <c r="IC801"/>
      <c r="ID801"/>
      <c r="IE801"/>
      <c r="IF801"/>
      <c r="IG801"/>
    </row>
    <row r="802" spans="1:241" s="1" customFormat="1">
      <c r="A802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  <c r="IG802"/>
    </row>
    <row r="803" spans="1:241" s="1" customFormat="1">
      <c r="A803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  <c r="IG803"/>
    </row>
    <row r="804" spans="1:241" s="1" customFormat="1">
      <c r="A804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</row>
    <row r="805" spans="1:241" s="1" customFormat="1">
      <c r="A805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  <c r="IG805"/>
    </row>
    <row r="806" spans="1:241" s="1" customFormat="1">
      <c r="A806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  <c r="IG806"/>
    </row>
    <row r="807" spans="1:241" s="1" customFormat="1">
      <c r="A807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  <c r="IC807"/>
      <c r="ID807"/>
      <c r="IE807"/>
      <c r="IF807"/>
      <c r="IG807"/>
    </row>
    <row r="808" spans="1:241" s="1" customFormat="1">
      <c r="A808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  <c r="IG808"/>
    </row>
    <row r="809" spans="1:241" s="1" customFormat="1">
      <c r="A80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  <c r="HA809"/>
      <c r="HB809"/>
      <c r="HC809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  <c r="IB809"/>
      <c r="IC809"/>
      <c r="ID809"/>
      <c r="IE809"/>
      <c r="IF809"/>
      <c r="IG809"/>
    </row>
    <row r="810" spans="1:241" s="1" customFormat="1">
      <c r="A810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</row>
    <row r="811" spans="1:241" s="1" customFormat="1">
      <c r="A811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</row>
    <row r="812" spans="1:241" s="1" customFormat="1">
      <c r="A812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</row>
    <row r="813" spans="1:241" s="1" customFormat="1">
      <c r="A813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</row>
    <row r="814" spans="1:241" s="1" customFormat="1">
      <c r="A814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</row>
    <row r="815" spans="1:241" s="1" customFormat="1">
      <c r="A815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</row>
    <row r="816" spans="1:241" s="1" customFormat="1">
      <c r="A816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  <c r="IG816"/>
    </row>
    <row r="817" spans="1:241" s="1" customFormat="1">
      <c r="A817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</row>
    <row r="818" spans="1:241" s="1" customFormat="1">
      <c r="A818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  <c r="IG818"/>
    </row>
    <row r="819" spans="1:241" s="1" customFormat="1">
      <c r="A81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  <c r="HC819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  <c r="IB819"/>
      <c r="IC819"/>
      <c r="ID819"/>
      <c r="IE819"/>
      <c r="IF819"/>
      <c r="IG819"/>
    </row>
    <row r="820" spans="1:241" s="1" customFormat="1">
      <c r="A820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  <c r="HA820"/>
      <c r="HB820"/>
      <c r="HC820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  <c r="IB820"/>
      <c r="IC820"/>
      <c r="ID820"/>
      <c r="IE820"/>
      <c r="IF820"/>
      <c r="IG820"/>
    </row>
    <row r="821" spans="1:241" s="1" customFormat="1">
      <c r="A821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  <c r="IC821"/>
      <c r="ID821"/>
      <c r="IE821"/>
      <c r="IF821"/>
      <c r="IG821"/>
    </row>
    <row r="822" spans="1:241" s="1" customFormat="1">
      <c r="A822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  <c r="IC822"/>
      <c r="ID822"/>
      <c r="IE822"/>
      <c r="IF822"/>
      <c r="IG822"/>
    </row>
    <row r="823" spans="1:241" s="1" customFormat="1">
      <c r="A823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  <c r="IG823"/>
    </row>
    <row r="824" spans="1:241" s="1" customFormat="1">
      <c r="A824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  <c r="IG824"/>
    </row>
    <row r="825" spans="1:241" s="1" customFormat="1">
      <c r="A825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</row>
    <row r="826" spans="1:241" s="1" customFormat="1">
      <c r="A826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  <c r="IG826"/>
    </row>
    <row r="827" spans="1:241" s="1" customFormat="1">
      <c r="A827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  <c r="IG827"/>
    </row>
    <row r="828" spans="1:241" s="1" customFormat="1">
      <c r="A828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  <c r="IC828"/>
      <c r="ID828"/>
      <c r="IE828"/>
      <c r="IF828"/>
      <c r="IG828"/>
    </row>
    <row r="829" spans="1:241" s="1" customFormat="1">
      <c r="A82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  <c r="IC829"/>
      <c r="ID829"/>
      <c r="IE829"/>
      <c r="IF829"/>
      <c r="IG829"/>
    </row>
    <row r="830" spans="1:241" s="1" customFormat="1">
      <c r="A830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  <c r="HA830"/>
      <c r="HB830"/>
      <c r="HC830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  <c r="IB830"/>
      <c r="IC830"/>
      <c r="ID830"/>
      <c r="IE830"/>
      <c r="IF830"/>
      <c r="IG830"/>
    </row>
    <row r="831" spans="1:241" s="1" customFormat="1">
      <c r="A831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  <c r="IC831"/>
      <c r="ID831"/>
      <c r="IE831"/>
      <c r="IF831"/>
      <c r="IG831"/>
    </row>
    <row r="832" spans="1:241" s="1" customFormat="1">
      <c r="A832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  <c r="IC832"/>
      <c r="ID832"/>
      <c r="IE832"/>
      <c r="IF832"/>
      <c r="IG832"/>
    </row>
    <row r="833" spans="1:241" s="1" customFormat="1">
      <c r="A833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  <c r="IB833"/>
      <c r="IC833"/>
      <c r="ID833"/>
      <c r="IE833"/>
      <c r="IF833"/>
      <c r="IG833"/>
    </row>
    <row r="834" spans="1:241" s="1" customFormat="1">
      <c r="A834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  <c r="HA834"/>
      <c r="HB834"/>
      <c r="HC834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  <c r="IB834"/>
      <c r="IC834"/>
      <c r="ID834"/>
      <c r="IE834"/>
      <c r="IF834"/>
      <c r="IG834"/>
    </row>
    <row r="835" spans="1:241" s="1" customFormat="1">
      <c r="A835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</row>
    <row r="836" spans="1:241" s="1" customFormat="1">
      <c r="A836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</row>
    <row r="837" spans="1:241" s="1" customFormat="1">
      <c r="A837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</row>
    <row r="838" spans="1:241" s="1" customFormat="1">
      <c r="A838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</row>
    <row r="839" spans="1:241" s="1" customFormat="1">
      <c r="A83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</row>
    <row r="840" spans="1:241" s="1" customFormat="1">
      <c r="A840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</row>
    <row r="841" spans="1:241" s="1" customFormat="1">
      <c r="A841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</row>
    <row r="842" spans="1:241" s="1" customFormat="1">
      <c r="A842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</row>
    <row r="843" spans="1:241" s="1" customFormat="1">
      <c r="A843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</row>
    <row r="844" spans="1:241" s="1" customFormat="1">
      <c r="A844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</row>
    <row r="845" spans="1:241" s="1" customFormat="1">
      <c r="A845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</row>
    <row r="846" spans="1:241" s="1" customFormat="1">
      <c r="A846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</row>
    <row r="847" spans="1:241" s="1" customFormat="1">
      <c r="A847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</row>
    <row r="848" spans="1:241" s="1" customFormat="1">
      <c r="A848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</row>
    <row r="849" spans="1:241" s="1" customFormat="1">
      <c r="A8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</row>
    <row r="850" spans="1:241" s="1" customFormat="1">
      <c r="A850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</row>
    <row r="851" spans="1:241" s="1" customFormat="1">
      <c r="A851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</row>
    <row r="852" spans="1:241" s="1" customFormat="1">
      <c r="A852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</row>
    <row r="853" spans="1:241" s="1" customFormat="1">
      <c r="A853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</row>
    <row r="854" spans="1:241" s="1" customFormat="1">
      <c r="A854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</row>
    <row r="855" spans="1:241" s="1" customFormat="1">
      <c r="A855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</row>
    <row r="856" spans="1:241" s="1" customFormat="1">
      <c r="A856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</row>
    <row r="857" spans="1:241" s="1" customFormat="1">
      <c r="A857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</row>
    <row r="858" spans="1:241" s="1" customFormat="1">
      <c r="A858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</row>
    <row r="859" spans="1:241" s="1" customFormat="1">
      <c r="A85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</row>
    <row r="860" spans="1:241" s="1" customFormat="1">
      <c r="A860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</row>
    <row r="861" spans="1:241" s="1" customFormat="1">
      <c r="A861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</row>
    <row r="862" spans="1:241" s="1" customFormat="1">
      <c r="A862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</row>
    <row r="863" spans="1:241" s="1" customFormat="1">
      <c r="A863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</row>
    <row r="864" spans="1:241" s="1" customFormat="1">
      <c r="A864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</row>
    <row r="865" spans="1:241" s="1" customFormat="1">
      <c r="A865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</row>
    <row r="866" spans="1:241" s="1" customFormat="1">
      <c r="A866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</row>
    <row r="867" spans="1:241" s="1" customFormat="1">
      <c r="A867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</row>
    <row r="868" spans="1:241" s="1" customFormat="1">
      <c r="A868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</row>
    <row r="869" spans="1:241" s="1" customFormat="1">
      <c r="A86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</row>
    <row r="870" spans="1:241" s="1" customFormat="1">
      <c r="A870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</row>
    <row r="871" spans="1:241" s="1" customFormat="1">
      <c r="A871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</row>
    <row r="872" spans="1:241" s="1" customFormat="1">
      <c r="A872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</row>
    <row r="873" spans="1:241" s="1" customFormat="1">
      <c r="A873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</row>
    <row r="874" spans="1:241" s="1" customFormat="1">
      <c r="A874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</row>
    <row r="875" spans="1:241" s="1" customFormat="1">
      <c r="A875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</row>
    <row r="876" spans="1:241" s="1" customFormat="1">
      <c r="A876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</row>
    <row r="877" spans="1:241" s="1" customFormat="1">
      <c r="A877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</row>
    <row r="878" spans="1:241" s="1" customFormat="1">
      <c r="A878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</row>
    <row r="879" spans="1:241" s="1" customFormat="1">
      <c r="A87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</row>
    <row r="880" spans="1:241" s="1" customFormat="1">
      <c r="A880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</row>
    <row r="881" spans="1:241" s="1" customFormat="1">
      <c r="A881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</row>
    <row r="882" spans="1:241" s="1" customFormat="1">
      <c r="A882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</row>
    <row r="883" spans="1:241" s="1" customFormat="1">
      <c r="A883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</row>
    <row r="884" spans="1:241" s="1" customFormat="1">
      <c r="A884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  <c r="HA884"/>
      <c r="HB884"/>
      <c r="HC884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  <c r="IG884"/>
    </row>
    <row r="885" spans="1:241" s="1" customFormat="1">
      <c r="A885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  <c r="HA885"/>
      <c r="HB885"/>
      <c r="HC88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  <c r="IG885"/>
    </row>
    <row r="886" spans="1:241" s="1" customFormat="1">
      <c r="A886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</row>
    <row r="887" spans="1:241" s="1" customFormat="1">
      <c r="A887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</row>
    <row r="888" spans="1:241" s="1" customFormat="1">
      <c r="A888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</row>
    <row r="889" spans="1:241" s="1" customFormat="1">
      <c r="A88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</row>
    <row r="890" spans="1:241" s="1" customFormat="1">
      <c r="A890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</row>
    <row r="891" spans="1:241" s="1" customFormat="1">
      <c r="A891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  <c r="HA891"/>
      <c r="HB891"/>
      <c r="HC89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  <c r="IG891"/>
    </row>
    <row r="892" spans="1:241" s="1" customFormat="1">
      <c r="A892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</row>
    <row r="893" spans="1:241" s="1" customFormat="1">
      <c r="A893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  <c r="IG893"/>
    </row>
    <row r="894" spans="1:241" s="1" customFormat="1">
      <c r="A894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</row>
    <row r="895" spans="1:241" s="1" customFormat="1">
      <c r="A895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  <c r="GS895"/>
      <c r="GT895"/>
      <c r="GU895"/>
      <c r="GV895"/>
      <c r="GW895"/>
      <c r="GX895"/>
      <c r="GY895"/>
      <c r="GZ895"/>
      <c r="HA895"/>
      <c r="HB895"/>
      <c r="HC895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  <c r="IC895"/>
      <c r="ID895"/>
      <c r="IE895"/>
      <c r="IF895"/>
      <c r="IG895"/>
    </row>
    <row r="896" spans="1:241" s="1" customFormat="1">
      <c r="A896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</row>
    <row r="897" spans="1:241" s="1" customFormat="1">
      <c r="A897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  <c r="HA897"/>
      <c r="HB897"/>
      <c r="HC897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  <c r="IG897"/>
    </row>
    <row r="898" spans="1:241" s="1" customFormat="1">
      <c r="A898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  <c r="HA898"/>
      <c r="HB898"/>
      <c r="HC898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  <c r="IG898"/>
    </row>
    <row r="899" spans="1:241" s="1" customFormat="1">
      <c r="A89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  <c r="HA899"/>
      <c r="HB899"/>
      <c r="HC899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  <c r="IG899"/>
    </row>
    <row r="900" spans="1:241" s="1" customFormat="1">
      <c r="A900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  <c r="GS900"/>
      <c r="GT900"/>
      <c r="GU900"/>
      <c r="GV900"/>
      <c r="GW900"/>
      <c r="GX900"/>
      <c r="GY900"/>
      <c r="GZ900"/>
      <c r="HA900"/>
      <c r="HB900"/>
      <c r="HC900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  <c r="IC900"/>
      <c r="ID900"/>
      <c r="IE900"/>
      <c r="IF900"/>
      <c r="IG900"/>
    </row>
    <row r="901" spans="1:241" s="1" customFormat="1">
      <c r="A901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  <c r="GS901"/>
      <c r="GT901"/>
      <c r="GU901"/>
      <c r="GV901"/>
      <c r="GW901"/>
      <c r="GX901"/>
      <c r="GY901"/>
      <c r="GZ901"/>
      <c r="HA901"/>
      <c r="HB901"/>
      <c r="HC901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  <c r="IC901"/>
      <c r="ID901"/>
      <c r="IE901"/>
      <c r="IF901"/>
      <c r="IG901"/>
    </row>
    <row r="902" spans="1:241" s="1" customFormat="1">
      <c r="A902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  <c r="GS902"/>
      <c r="GT902"/>
      <c r="GU902"/>
      <c r="GV902"/>
      <c r="GW902"/>
      <c r="GX902"/>
      <c r="GY902"/>
      <c r="GZ902"/>
      <c r="HA902"/>
      <c r="HB902"/>
      <c r="HC902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  <c r="IC902"/>
      <c r="ID902"/>
      <c r="IE902"/>
      <c r="IF902"/>
      <c r="IG902"/>
    </row>
    <row r="903" spans="1:241" s="1" customFormat="1">
      <c r="A903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  <c r="GS903"/>
      <c r="GT903"/>
      <c r="GU903"/>
      <c r="GV903"/>
      <c r="GW903"/>
      <c r="GX903"/>
      <c r="GY903"/>
      <c r="GZ903"/>
      <c r="HA903"/>
      <c r="HB903"/>
      <c r="HC903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  <c r="IA903"/>
      <c r="IB903"/>
      <c r="IC903"/>
      <c r="ID903"/>
      <c r="IE903"/>
      <c r="IF903"/>
      <c r="IG903"/>
    </row>
    <row r="904" spans="1:241" s="1" customFormat="1">
      <c r="A904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  <c r="GS904"/>
      <c r="GT904"/>
      <c r="GU904"/>
      <c r="GV904"/>
      <c r="GW904"/>
      <c r="GX904"/>
      <c r="GY904"/>
      <c r="GZ904"/>
      <c r="HA904"/>
      <c r="HB904"/>
      <c r="HC904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  <c r="IA904"/>
      <c r="IB904"/>
      <c r="IC904"/>
      <c r="ID904"/>
      <c r="IE904"/>
      <c r="IF904"/>
      <c r="IG904"/>
    </row>
    <row r="905" spans="1:241" s="1" customFormat="1">
      <c r="A905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  <c r="GS905"/>
      <c r="GT905"/>
      <c r="GU905"/>
      <c r="GV905"/>
      <c r="GW905"/>
      <c r="GX905"/>
      <c r="GY905"/>
      <c r="GZ905"/>
      <c r="HA905"/>
      <c r="HB905"/>
      <c r="HC905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  <c r="IA905"/>
      <c r="IB905"/>
      <c r="IC905"/>
      <c r="ID905"/>
      <c r="IE905"/>
      <c r="IF905"/>
      <c r="IG905"/>
    </row>
    <row r="906" spans="1:241" s="1" customFormat="1">
      <c r="A906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  <c r="GS906"/>
      <c r="GT906"/>
      <c r="GU906"/>
      <c r="GV906"/>
      <c r="GW906"/>
      <c r="GX906"/>
      <c r="GY906"/>
      <c r="GZ906"/>
      <c r="HA906"/>
      <c r="HB906"/>
      <c r="HC906"/>
      <c r="HD906"/>
      <c r="HE906"/>
      <c r="HF906"/>
      <c r="HG906"/>
      <c r="HH906"/>
      <c r="HI906"/>
      <c r="HJ906"/>
      <c r="HK906"/>
      <c r="HL906"/>
      <c r="HM906"/>
      <c r="HN906"/>
      <c r="HO906"/>
      <c r="HP906"/>
      <c r="HQ906"/>
      <c r="HR906"/>
      <c r="HS906"/>
      <c r="HT906"/>
      <c r="HU906"/>
      <c r="HV906"/>
      <c r="HW906"/>
      <c r="HX906"/>
      <c r="HY906"/>
      <c r="HZ906"/>
      <c r="IA906"/>
      <c r="IB906"/>
      <c r="IC906"/>
      <c r="ID906"/>
      <c r="IE906"/>
      <c r="IF906"/>
      <c r="IG906"/>
    </row>
    <row r="907" spans="1:241" s="1" customFormat="1">
      <c r="A907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  <c r="GS907"/>
      <c r="GT907"/>
      <c r="GU907"/>
      <c r="GV907"/>
      <c r="GW907"/>
      <c r="GX907"/>
      <c r="GY907"/>
      <c r="GZ907"/>
      <c r="HA907"/>
      <c r="HB907"/>
      <c r="HC907"/>
      <c r="HD907"/>
      <c r="HE907"/>
      <c r="HF907"/>
      <c r="HG907"/>
      <c r="HH907"/>
      <c r="HI907"/>
      <c r="HJ907"/>
      <c r="HK907"/>
      <c r="HL907"/>
      <c r="HM907"/>
      <c r="HN907"/>
      <c r="HO907"/>
      <c r="HP907"/>
      <c r="HQ907"/>
      <c r="HR907"/>
      <c r="HS907"/>
      <c r="HT907"/>
      <c r="HU907"/>
      <c r="HV907"/>
      <c r="HW907"/>
      <c r="HX907"/>
      <c r="HY907"/>
      <c r="HZ907"/>
      <c r="IA907"/>
      <c r="IB907"/>
      <c r="IC907"/>
      <c r="ID907"/>
      <c r="IE907"/>
      <c r="IF907"/>
      <c r="IG907"/>
    </row>
    <row r="908" spans="1:241" s="1" customFormat="1">
      <c r="A908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  <c r="GS908"/>
      <c r="GT908"/>
      <c r="GU908"/>
      <c r="GV908"/>
      <c r="GW908"/>
      <c r="GX908"/>
      <c r="GY908"/>
      <c r="GZ908"/>
      <c r="HA908"/>
      <c r="HB908"/>
      <c r="HC908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  <c r="IC908"/>
      <c r="ID908"/>
      <c r="IE908"/>
      <c r="IF908"/>
      <c r="IG908"/>
    </row>
    <row r="909" spans="1:241" s="1" customFormat="1">
      <c r="A90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  <c r="GS909"/>
      <c r="GT909"/>
      <c r="GU909"/>
      <c r="GV909"/>
      <c r="GW909"/>
      <c r="GX909"/>
      <c r="GY909"/>
      <c r="GZ909"/>
      <c r="HA909"/>
      <c r="HB909"/>
      <c r="HC909"/>
      <c r="HD909"/>
      <c r="HE909"/>
      <c r="HF909"/>
      <c r="HG909"/>
      <c r="HH909"/>
      <c r="HI909"/>
      <c r="HJ909"/>
      <c r="HK909"/>
      <c r="HL909"/>
      <c r="HM909"/>
      <c r="HN909"/>
      <c r="HO909"/>
      <c r="HP909"/>
      <c r="HQ909"/>
      <c r="HR909"/>
      <c r="HS909"/>
      <c r="HT909"/>
      <c r="HU909"/>
      <c r="HV909"/>
      <c r="HW909"/>
      <c r="HX909"/>
      <c r="HY909"/>
      <c r="HZ909"/>
      <c r="IA909"/>
      <c r="IB909"/>
      <c r="IC909"/>
      <c r="ID909"/>
      <c r="IE909"/>
      <c r="IF909"/>
      <c r="IG909"/>
    </row>
    <row r="910" spans="1:241" s="1" customFormat="1">
      <c r="A910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  <c r="GS910"/>
      <c r="GT910"/>
      <c r="GU910"/>
      <c r="GV910"/>
      <c r="GW910"/>
      <c r="GX910"/>
      <c r="GY910"/>
      <c r="GZ910"/>
      <c r="HA910"/>
      <c r="HB910"/>
      <c r="HC910"/>
      <c r="HD910"/>
      <c r="HE910"/>
      <c r="HF910"/>
      <c r="HG910"/>
      <c r="HH910"/>
      <c r="HI910"/>
      <c r="HJ910"/>
      <c r="HK910"/>
      <c r="HL910"/>
      <c r="HM910"/>
      <c r="HN910"/>
      <c r="HO910"/>
      <c r="HP910"/>
      <c r="HQ910"/>
      <c r="HR910"/>
      <c r="HS910"/>
      <c r="HT910"/>
      <c r="HU910"/>
      <c r="HV910"/>
      <c r="HW910"/>
      <c r="HX910"/>
      <c r="HY910"/>
      <c r="HZ910"/>
      <c r="IA910"/>
      <c r="IB910"/>
      <c r="IC910"/>
      <c r="ID910"/>
      <c r="IE910"/>
      <c r="IF910"/>
      <c r="IG910"/>
    </row>
    <row r="911" spans="1:241" s="1" customFormat="1">
      <c r="A911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  <c r="GS911"/>
      <c r="GT911"/>
      <c r="GU911"/>
      <c r="GV911"/>
      <c r="GW911"/>
      <c r="GX911"/>
      <c r="GY911"/>
      <c r="GZ911"/>
      <c r="HA911"/>
      <c r="HB911"/>
      <c r="HC911"/>
      <c r="HD911"/>
      <c r="HE911"/>
      <c r="HF911"/>
      <c r="HG911"/>
      <c r="HH911"/>
      <c r="HI911"/>
      <c r="HJ911"/>
      <c r="HK911"/>
      <c r="HL911"/>
      <c r="HM911"/>
      <c r="HN911"/>
      <c r="HO911"/>
      <c r="HP911"/>
      <c r="HQ911"/>
      <c r="HR911"/>
      <c r="HS911"/>
      <c r="HT911"/>
      <c r="HU911"/>
      <c r="HV911"/>
      <c r="HW911"/>
      <c r="HX911"/>
      <c r="HY911"/>
      <c r="HZ911"/>
      <c r="IA911"/>
      <c r="IB911"/>
      <c r="IC911"/>
      <c r="ID911"/>
      <c r="IE911"/>
      <c r="IF911"/>
      <c r="IG911"/>
    </row>
    <row r="912" spans="1:241" s="1" customFormat="1">
      <c r="A912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  <c r="GS912"/>
      <c r="GT912"/>
      <c r="GU912"/>
      <c r="GV912"/>
      <c r="GW912"/>
      <c r="GX912"/>
      <c r="GY912"/>
      <c r="GZ912"/>
      <c r="HA912"/>
      <c r="HB912"/>
      <c r="HC912"/>
      <c r="HD912"/>
      <c r="HE912"/>
      <c r="HF912"/>
      <c r="HG912"/>
      <c r="HH912"/>
      <c r="HI912"/>
      <c r="HJ912"/>
      <c r="HK912"/>
      <c r="HL912"/>
      <c r="HM912"/>
      <c r="HN912"/>
      <c r="HO912"/>
      <c r="HP912"/>
      <c r="HQ912"/>
      <c r="HR912"/>
      <c r="HS912"/>
      <c r="HT912"/>
      <c r="HU912"/>
      <c r="HV912"/>
      <c r="HW912"/>
      <c r="HX912"/>
      <c r="HY912"/>
      <c r="HZ912"/>
      <c r="IA912"/>
      <c r="IB912"/>
      <c r="IC912"/>
      <c r="ID912"/>
      <c r="IE912"/>
      <c r="IF912"/>
      <c r="IG912"/>
    </row>
    <row r="913" spans="1:241" s="1" customFormat="1">
      <c r="A913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  <c r="GS913"/>
      <c r="GT913"/>
      <c r="GU913"/>
      <c r="GV913"/>
      <c r="GW913"/>
      <c r="GX913"/>
      <c r="GY913"/>
      <c r="GZ913"/>
      <c r="HA913"/>
      <c r="HB913"/>
      <c r="HC913"/>
      <c r="HD913"/>
      <c r="HE913"/>
      <c r="HF913"/>
      <c r="HG913"/>
      <c r="HH913"/>
      <c r="HI913"/>
      <c r="HJ913"/>
      <c r="HK913"/>
      <c r="HL913"/>
      <c r="HM913"/>
      <c r="HN913"/>
      <c r="HO913"/>
      <c r="HP913"/>
      <c r="HQ913"/>
      <c r="HR913"/>
      <c r="HS913"/>
      <c r="HT913"/>
      <c r="HU913"/>
      <c r="HV913"/>
      <c r="HW913"/>
      <c r="HX913"/>
      <c r="HY913"/>
      <c r="HZ913"/>
      <c r="IA913"/>
      <c r="IB913"/>
      <c r="IC913"/>
      <c r="ID913"/>
      <c r="IE913"/>
      <c r="IF913"/>
      <c r="IG913"/>
    </row>
    <row r="914" spans="1:241" s="1" customFormat="1">
      <c r="A914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  <c r="GS914"/>
      <c r="GT914"/>
      <c r="GU914"/>
      <c r="GV914"/>
      <c r="GW914"/>
      <c r="GX914"/>
      <c r="GY914"/>
      <c r="GZ914"/>
      <c r="HA914"/>
      <c r="HB914"/>
      <c r="HC914"/>
      <c r="HD914"/>
      <c r="HE914"/>
      <c r="HF914"/>
      <c r="HG914"/>
      <c r="HH914"/>
      <c r="HI914"/>
      <c r="HJ914"/>
      <c r="HK914"/>
      <c r="HL914"/>
      <c r="HM914"/>
      <c r="HN914"/>
      <c r="HO914"/>
      <c r="HP914"/>
      <c r="HQ914"/>
      <c r="HR914"/>
      <c r="HS914"/>
      <c r="HT914"/>
      <c r="HU914"/>
      <c r="HV914"/>
      <c r="HW914"/>
      <c r="HX914"/>
      <c r="HY914"/>
      <c r="HZ914"/>
      <c r="IA914"/>
      <c r="IB914"/>
      <c r="IC914"/>
      <c r="ID914"/>
      <c r="IE914"/>
      <c r="IF914"/>
      <c r="IG914"/>
    </row>
    <row r="915" spans="1:241" s="1" customFormat="1">
      <c r="A915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  <c r="GS915"/>
      <c r="GT915"/>
      <c r="GU915"/>
      <c r="GV915"/>
      <c r="GW915"/>
      <c r="GX915"/>
      <c r="GY915"/>
      <c r="GZ915"/>
      <c r="HA915"/>
      <c r="HB915"/>
      <c r="HC915"/>
      <c r="HD915"/>
      <c r="HE915"/>
      <c r="HF915"/>
      <c r="HG915"/>
      <c r="HH915"/>
      <c r="HI915"/>
      <c r="HJ915"/>
      <c r="HK915"/>
      <c r="HL915"/>
      <c r="HM915"/>
      <c r="HN915"/>
      <c r="HO915"/>
      <c r="HP915"/>
      <c r="HQ915"/>
      <c r="HR915"/>
      <c r="HS915"/>
      <c r="HT915"/>
      <c r="HU915"/>
      <c r="HV915"/>
      <c r="HW915"/>
      <c r="HX915"/>
      <c r="HY915"/>
      <c r="HZ915"/>
      <c r="IA915"/>
      <c r="IB915"/>
      <c r="IC915"/>
      <c r="ID915"/>
      <c r="IE915"/>
      <c r="IF915"/>
      <c r="IG915"/>
    </row>
    <row r="916" spans="1:241" s="1" customFormat="1">
      <c r="A916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  <c r="GS916"/>
      <c r="GT916"/>
      <c r="GU916"/>
      <c r="GV916"/>
      <c r="GW916"/>
      <c r="GX916"/>
      <c r="GY916"/>
      <c r="GZ916"/>
      <c r="HA916"/>
      <c r="HB916"/>
      <c r="HC916"/>
      <c r="HD916"/>
      <c r="HE916"/>
      <c r="HF916"/>
      <c r="HG916"/>
      <c r="HH916"/>
      <c r="HI916"/>
      <c r="HJ916"/>
      <c r="HK916"/>
      <c r="HL916"/>
      <c r="HM916"/>
      <c r="HN916"/>
      <c r="HO916"/>
      <c r="HP916"/>
      <c r="HQ916"/>
      <c r="HR916"/>
      <c r="HS916"/>
      <c r="HT916"/>
      <c r="HU916"/>
      <c r="HV916"/>
      <c r="HW916"/>
      <c r="HX916"/>
      <c r="HY916"/>
      <c r="HZ916"/>
      <c r="IA916"/>
      <c r="IB916"/>
      <c r="IC916"/>
      <c r="ID916"/>
      <c r="IE916"/>
      <c r="IF916"/>
      <c r="IG916"/>
    </row>
    <row r="917" spans="1:241" s="1" customFormat="1">
      <c r="A917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  <c r="GS917"/>
      <c r="GT917"/>
      <c r="GU917"/>
      <c r="GV917"/>
      <c r="GW917"/>
      <c r="GX917"/>
      <c r="GY917"/>
      <c r="GZ917"/>
      <c r="HA917"/>
      <c r="HB917"/>
      <c r="HC917"/>
      <c r="HD917"/>
      <c r="HE917"/>
      <c r="HF917"/>
      <c r="HG917"/>
      <c r="HH917"/>
      <c r="HI917"/>
      <c r="HJ917"/>
      <c r="HK917"/>
      <c r="HL917"/>
      <c r="HM917"/>
      <c r="HN917"/>
      <c r="HO917"/>
      <c r="HP917"/>
      <c r="HQ917"/>
      <c r="HR917"/>
      <c r="HS917"/>
      <c r="HT917"/>
      <c r="HU917"/>
      <c r="HV917"/>
      <c r="HW917"/>
      <c r="HX917"/>
      <c r="HY917"/>
      <c r="HZ917"/>
      <c r="IA917"/>
      <c r="IB917"/>
      <c r="IC917"/>
      <c r="ID917"/>
      <c r="IE917"/>
      <c r="IF917"/>
      <c r="IG917"/>
    </row>
    <row r="918" spans="1:241" s="1" customFormat="1">
      <c r="A918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  <c r="GS918"/>
      <c r="GT918"/>
      <c r="GU918"/>
      <c r="GV918"/>
      <c r="GW918"/>
      <c r="GX918"/>
      <c r="GY918"/>
      <c r="GZ918"/>
      <c r="HA918"/>
      <c r="HB918"/>
      <c r="HC918"/>
      <c r="HD918"/>
      <c r="HE918"/>
      <c r="HF918"/>
      <c r="HG918"/>
      <c r="HH918"/>
      <c r="HI918"/>
      <c r="HJ918"/>
      <c r="HK918"/>
      <c r="HL918"/>
      <c r="HM918"/>
      <c r="HN918"/>
      <c r="HO918"/>
      <c r="HP918"/>
      <c r="HQ918"/>
      <c r="HR918"/>
      <c r="HS918"/>
      <c r="HT918"/>
      <c r="HU918"/>
      <c r="HV918"/>
      <c r="HW918"/>
      <c r="HX918"/>
      <c r="HY918"/>
      <c r="HZ918"/>
      <c r="IA918"/>
      <c r="IB918"/>
      <c r="IC918"/>
      <c r="ID918"/>
      <c r="IE918"/>
      <c r="IF918"/>
      <c r="IG918"/>
    </row>
    <row r="919" spans="1:241" s="1" customFormat="1">
      <c r="A91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  <c r="GS919"/>
      <c r="GT919"/>
      <c r="GU919"/>
      <c r="GV919"/>
      <c r="GW919"/>
      <c r="GX919"/>
      <c r="GY919"/>
      <c r="GZ919"/>
      <c r="HA919"/>
      <c r="HB919"/>
      <c r="HC919"/>
      <c r="HD919"/>
      <c r="HE919"/>
      <c r="HF919"/>
      <c r="HG919"/>
      <c r="HH919"/>
      <c r="HI919"/>
      <c r="HJ919"/>
      <c r="HK919"/>
      <c r="HL919"/>
      <c r="HM919"/>
      <c r="HN919"/>
      <c r="HO919"/>
      <c r="HP919"/>
      <c r="HQ919"/>
      <c r="HR919"/>
      <c r="HS919"/>
      <c r="HT919"/>
      <c r="HU919"/>
      <c r="HV919"/>
      <c r="HW919"/>
      <c r="HX919"/>
      <c r="HY919"/>
      <c r="HZ919"/>
      <c r="IA919"/>
      <c r="IB919"/>
      <c r="IC919"/>
      <c r="ID919"/>
      <c r="IE919"/>
      <c r="IF919"/>
      <c r="IG919"/>
    </row>
    <row r="920" spans="1:241" s="1" customFormat="1">
      <c r="A920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  <c r="GS920"/>
      <c r="GT920"/>
      <c r="GU920"/>
      <c r="GV920"/>
      <c r="GW920"/>
      <c r="GX920"/>
      <c r="GY920"/>
      <c r="GZ920"/>
      <c r="HA920"/>
      <c r="HB920"/>
      <c r="HC920"/>
      <c r="HD920"/>
      <c r="HE920"/>
      <c r="HF920"/>
      <c r="HG920"/>
      <c r="HH920"/>
      <c r="HI920"/>
      <c r="HJ920"/>
      <c r="HK920"/>
      <c r="HL920"/>
      <c r="HM920"/>
      <c r="HN920"/>
      <c r="HO920"/>
      <c r="HP920"/>
      <c r="HQ920"/>
      <c r="HR920"/>
      <c r="HS920"/>
      <c r="HT920"/>
      <c r="HU920"/>
      <c r="HV920"/>
      <c r="HW920"/>
      <c r="HX920"/>
      <c r="HY920"/>
      <c r="HZ920"/>
      <c r="IA920"/>
      <c r="IB920"/>
      <c r="IC920"/>
      <c r="ID920"/>
      <c r="IE920"/>
      <c r="IF920"/>
      <c r="IG920"/>
    </row>
    <row r="921" spans="1:241" s="1" customFormat="1">
      <c r="A921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  <c r="GS921"/>
      <c r="GT921"/>
      <c r="GU921"/>
      <c r="GV921"/>
      <c r="GW921"/>
      <c r="GX921"/>
      <c r="GY921"/>
      <c r="GZ921"/>
      <c r="HA921"/>
      <c r="HB921"/>
      <c r="HC921"/>
      <c r="HD921"/>
      <c r="HE921"/>
      <c r="HF921"/>
      <c r="HG921"/>
      <c r="HH921"/>
      <c r="HI921"/>
      <c r="HJ921"/>
      <c r="HK921"/>
      <c r="HL921"/>
      <c r="HM921"/>
      <c r="HN921"/>
      <c r="HO921"/>
      <c r="HP921"/>
      <c r="HQ921"/>
      <c r="HR921"/>
      <c r="HS921"/>
      <c r="HT921"/>
      <c r="HU921"/>
      <c r="HV921"/>
      <c r="HW921"/>
      <c r="HX921"/>
      <c r="HY921"/>
      <c r="HZ921"/>
      <c r="IA921"/>
      <c r="IB921"/>
      <c r="IC921"/>
      <c r="ID921"/>
      <c r="IE921"/>
      <c r="IF921"/>
      <c r="IG921"/>
    </row>
    <row r="922" spans="1:241" s="1" customFormat="1">
      <c r="A922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  <c r="GS922"/>
      <c r="GT922"/>
      <c r="GU922"/>
      <c r="GV922"/>
      <c r="GW922"/>
      <c r="GX922"/>
      <c r="GY922"/>
      <c r="GZ922"/>
      <c r="HA922"/>
      <c r="HB922"/>
      <c r="HC922"/>
      <c r="HD922"/>
      <c r="HE922"/>
      <c r="HF922"/>
      <c r="HG922"/>
      <c r="HH922"/>
      <c r="HI922"/>
      <c r="HJ922"/>
      <c r="HK922"/>
      <c r="HL922"/>
      <c r="HM922"/>
      <c r="HN922"/>
      <c r="HO922"/>
      <c r="HP922"/>
      <c r="HQ922"/>
      <c r="HR922"/>
      <c r="HS922"/>
      <c r="HT922"/>
      <c r="HU922"/>
      <c r="HV922"/>
      <c r="HW922"/>
      <c r="HX922"/>
      <c r="HY922"/>
      <c r="HZ922"/>
      <c r="IA922"/>
      <c r="IB922"/>
      <c r="IC922"/>
      <c r="ID922"/>
      <c r="IE922"/>
      <c r="IF922"/>
      <c r="IG922"/>
    </row>
    <row r="923" spans="1:241" s="1" customFormat="1">
      <c r="A923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  <c r="GS923"/>
      <c r="GT923"/>
      <c r="GU923"/>
      <c r="GV923"/>
      <c r="GW923"/>
      <c r="GX923"/>
      <c r="GY923"/>
      <c r="GZ923"/>
      <c r="HA923"/>
      <c r="HB923"/>
      <c r="HC923"/>
      <c r="HD923"/>
      <c r="HE923"/>
      <c r="HF923"/>
      <c r="HG923"/>
      <c r="HH923"/>
      <c r="HI923"/>
      <c r="HJ923"/>
      <c r="HK923"/>
      <c r="HL923"/>
      <c r="HM923"/>
      <c r="HN923"/>
      <c r="HO923"/>
      <c r="HP923"/>
      <c r="HQ923"/>
      <c r="HR923"/>
      <c r="HS923"/>
      <c r="HT923"/>
      <c r="HU923"/>
      <c r="HV923"/>
      <c r="HW923"/>
      <c r="HX923"/>
      <c r="HY923"/>
      <c r="HZ923"/>
      <c r="IA923"/>
      <c r="IB923"/>
      <c r="IC923"/>
      <c r="ID923"/>
      <c r="IE923"/>
      <c r="IF923"/>
      <c r="IG923"/>
    </row>
    <row r="924" spans="1:241" s="1" customFormat="1">
      <c r="A924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  <c r="GS924"/>
      <c r="GT924"/>
      <c r="GU924"/>
      <c r="GV924"/>
      <c r="GW924"/>
      <c r="GX924"/>
      <c r="GY924"/>
      <c r="GZ924"/>
      <c r="HA924"/>
      <c r="HB924"/>
      <c r="HC924"/>
      <c r="HD924"/>
      <c r="HE924"/>
      <c r="HF924"/>
      <c r="HG924"/>
      <c r="HH924"/>
      <c r="HI924"/>
      <c r="HJ924"/>
      <c r="HK924"/>
      <c r="HL924"/>
      <c r="HM924"/>
      <c r="HN924"/>
      <c r="HO924"/>
      <c r="HP924"/>
      <c r="HQ924"/>
      <c r="HR924"/>
      <c r="HS924"/>
      <c r="HT924"/>
      <c r="HU924"/>
      <c r="HV924"/>
      <c r="HW924"/>
      <c r="HX924"/>
      <c r="HY924"/>
      <c r="HZ924"/>
      <c r="IA924"/>
      <c r="IB924"/>
      <c r="IC924"/>
      <c r="ID924"/>
      <c r="IE924"/>
      <c r="IF924"/>
      <c r="IG924"/>
    </row>
    <row r="925" spans="1:241" s="1" customFormat="1">
      <c r="A925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  <c r="GS925"/>
      <c r="GT925"/>
      <c r="GU925"/>
      <c r="GV925"/>
      <c r="GW925"/>
      <c r="GX925"/>
      <c r="GY925"/>
      <c r="GZ925"/>
      <c r="HA925"/>
      <c r="HB925"/>
      <c r="HC925"/>
      <c r="HD925"/>
      <c r="HE925"/>
      <c r="HF925"/>
      <c r="HG925"/>
      <c r="HH925"/>
      <c r="HI925"/>
      <c r="HJ925"/>
      <c r="HK925"/>
      <c r="HL925"/>
      <c r="HM925"/>
      <c r="HN925"/>
      <c r="HO925"/>
      <c r="HP925"/>
      <c r="HQ925"/>
      <c r="HR925"/>
      <c r="HS925"/>
      <c r="HT925"/>
      <c r="HU925"/>
      <c r="HV925"/>
      <c r="HW925"/>
      <c r="HX925"/>
      <c r="HY925"/>
      <c r="HZ925"/>
      <c r="IA925"/>
      <c r="IB925"/>
      <c r="IC925"/>
      <c r="ID925"/>
      <c r="IE925"/>
      <c r="IF925"/>
      <c r="IG925"/>
    </row>
    <row r="926" spans="1:241" s="1" customFormat="1">
      <c r="A926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  <c r="GS926"/>
      <c r="GT926"/>
      <c r="GU926"/>
      <c r="GV926"/>
      <c r="GW926"/>
      <c r="GX926"/>
      <c r="GY926"/>
      <c r="GZ926"/>
      <c r="HA926"/>
      <c r="HB926"/>
      <c r="HC926"/>
      <c r="HD926"/>
      <c r="HE926"/>
      <c r="HF926"/>
      <c r="HG926"/>
      <c r="HH926"/>
      <c r="HI926"/>
      <c r="HJ926"/>
      <c r="HK926"/>
      <c r="HL926"/>
      <c r="HM926"/>
      <c r="HN926"/>
      <c r="HO926"/>
      <c r="HP926"/>
      <c r="HQ926"/>
      <c r="HR926"/>
      <c r="HS926"/>
      <c r="HT926"/>
      <c r="HU926"/>
      <c r="HV926"/>
      <c r="HW926"/>
      <c r="HX926"/>
      <c r="HY926"/>
      <c r="HZ926"/>
      <c r="IA926"/>
      <c r="IB926"/>
      <c r="IC926"/>
      <c r="ID926"/>
      <c r="IE926"/>
      <c r="IF926"/>
      <c r="IG926"/>
    </row>
    <row r="927" spans="1:241" s="1" customFormat="1">
      <c r="A927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  <c r="GS927"/>
      <c r="GT927"/>
      <c r="GU927"/>
      <c r="GV927"/>
      <c r="GW927"/>
      <c r="GX927"/>
      <c r="GY927"/>
      <c r="GZ927"/>
      <c r="HA927"/>
      <c r="HB927"/>
      <c r="HC927"/>
      <c r="HD927"/>
      <c r="HE927"/>
      <c r="HF927"/>
      <c r="HG927"/>
      <c r="HH927"/>
      <c r="HI927"/>
      <c r="HJ927"/>
      <c r="HK927"/>
      <c r="HL927"/>
      <c r="HM927"/>
      <c r="HN927"/>
      <c r="HO927"/>
      <c r="HP927"/>
      <c r="HQ927"/>
      <c r="HR927"/>
      <c r="HS927"/>
      <c r="HT927"/>
      <c r="HU927"/>
      <c r="HV927"/>
      <c r="HW927"/>
      <c r="HX927"/>
      <c r="HY927"/>
      <c r="HZ927"/>
      <c r="IA927"/>
      <c r="IB927"/>
      <c r="IC927"/>
      <c r="ID927"/>
      <c r="IE927"/>
      <c r="IF927"/>
      <c r="IG927"/>
    </row>
  </sheetData>
  <mergeCells count="5">
    <mergeCell ref="B11:X11"/>
    <mergeCell ref="B10:X10"/>
    <mergeCell ref="B9:X9"/>
    <mergeCell ref="B8:X8"/>
    <mergeCell ref="B7:X7"/>
  </mergeCells>
  <printOptions horizontalCentered="1"/>
  <pageMargins left="0" right="0" top="0.59055118110236227" bottom="0.78740157480314965" header="0" footer="0.31496062992125984"/>
  <pageSetup scale="60" orientation="portrait" r:id="rId1"/>
  <headerFooter alignWithMargins="0"/>
  <ignoredErrors>
    <ignoredError sqref="K73:U73 K60:U60 K21:U21 S49:V5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J233"/>
  <sheetViews>
    <sheetView showGridLines="0" topLeftCell="A43" workbookViewId="0">
      <selection activeCell="B52" sqref="B52"/>
    </sheetView>
  </sheetViews>
  <sheetFormatPr baseColWidth="10" defaultColWidth="11.42578125" defaultRowHeight="12.75"/>
  <cols>
    <col min="1" max="1" width="1.28515625" customWidth="1"/>
    <col min="2" max="2" width="61.85546875" customWidth="1"/>
    <col min="3" max="3" width="9.5703125" customWidth="1"/>
    <col min="4" max="4" width="9.42578125" customWidth="1"/>
    <col min="5" max="5" width="9.5703125" customWidth="1"/>
    <col min="6" max="6" width="9" customWidth="1"/>
    <col min="7" max="10" width="8.85546875" customWidth="1"/>
    <col min="11" max="11" width="8.5703125" customWidth="1"/>
    <col min="12" max="12" width="9.7109375" customWidth="1"/>
    <col min="13" max="13" width="9.140625" customWidth="1"/>
    <col min="14" max="14" width="9.5703125" customWidth="1"/>
    <col min="15" max="15" width="10.85546875" customWidth="1"/>
    <col min="16" max="16" width="8.5703125" customWidth="1"/>
    <col min="17" max="17" width="9.85546875" customWidth="1"/>
    <col min="18" max="18" width="9.7109375" customWidth="1"/>
    <col min="19" max="19" width="10" style="1" customWidth="1"/>
    <col min="20" max="20" width="10.85546875" customWidth="1"/>
    <col min="21" max="21" width="10.140625" style="1" customWidth="1"/>
    <col min="22" max="22" width="10" style="1" customWidth="1"/>
    <col min="23" max="23" width="11.42578125" style="1"/>
    <col min="240" max="240" width="1.28515625" customWidth="1"/>
    <col min="241" max="241" width="73.140625" customWidth="1"/>
    <col min="242" max="249" width="8.28515625" customWidth="1"/>
    <col min="250" max="252" width="10.42578125" customWidth="1"/>
    <col min="253" max="253" width="10.5703125" customWidth="1"/>
    <col min="254" max="254" width="9.85546875" customWidth="1"/>
    <col min="255" max="255" width="8" customWidth="1"/>
    <col min="256" max="256" width="8.85546875" customWidth="1"/>
    <col min="257" max="257" width="8.5703125" customWidth="1"/>
    <col min="258" max="258" width="8.140625" customWidth="1"/>
    <col min="259" max="259" width="8.7109375" customWidth="1"/>
    <col min="260" max="261" width="8.5703125" customWidth="1"/>
    <col min="262" max="262" width="8" customWidth="1"/>
    <col min="263" max="263" width="10.28515625" customWidth="1"/>
    <col min="264" max="264" width="9" customWidth="1"/>
    <col min="265" max="265" width="9.85546875" customWidth="1"/>
    <col min="266" max="266" width="10.42578125" customWidth="1"/>
    <col min="267" max="267" width="9.7109375" customWidth="1"/>
    <col min="268" max="268" width="11.42578125" customWidth="1"/>
    <col min="269" max="269" width="9" customWidth="1"/>
    <col min="270" max="270" width="4.5703125" customWidth="1"/>
    <col min="496" max="496" width="1.28515625" customWidth="1"/>
    <col min="497" max="497" width="73.140625" customWidth="1"/>
    <col min="498" max="505" width="8.28515625" customWidth="1"/>
    <col min="506" max="508" width="10.42578125" customWidth="1"/>
    <col min="509" max="509" width="10.5703125" customWidth="1"/>
    <col min="510" max="510" width="9.85546875" customWidth="1"/>
    <col min="511" max="511" width="8" customWidth="1"/>
    <col min="512" max="512" width="8.85546875" customWidth="1"/>
    <col min="513" max="513" width="8.5703125" customWidth="1"/>
    <col min="514" max="514" width="8.140625" customWidth="1"/>
    <col min="515" max="515" width="8.7109375" customWidth="1"/>
    <col min="516" max="517" width="8.5703125" customWidth="1"/>
    <col min="518" max="518" width="8" customWidth="1"/>
    <col min="519" max="519" width="10.28515625" customWidth="1"/>
    <col min="520" max="520" width="9" customWidth="1"/>
    <col min="521" max="521" width="9.85546875" customWidth="1"/>
    <col min="522" max="522" width="10.42578125" customWidth="1"/>
    <col min="523" max="523" width="9.7109375" customWidth="1"/>
    <col min="524" max="524" width="11.42578125" customWidth="1"/>
    <col min="525" max="525" width="9" customWidth="1"/>
    <col min="526" max="526" width="4.5703125" customWidth="1"/>
    <col min="752" max="752" width="1.28515625" customWidth="1"/>
    <col min="753" max="753" width="73.140625" customWidth="1"/>
    <col min="754" max="761" width="8.28515625" customWidth="1"/>
    <col min="762" max="764" width="10.42578125" customWidth="1"/>
    <col min="765" max="765" width="10.5703125" customWidth="1"/>
    <col min="766" max="766" width="9.85546875" customWidth="1"/>
    <col min="767" max="767" width="8" customWidth="1"/>
    <col min="768" max="768" width="8.85546875" customWidth="1"/>
    <col min="769" max="769" width="8.5703125" customWidth="1"/>
    <col min="770" max="770" width="8.140625" customWidth="1"/>
    <col min="771" max="771" width="8.7109375" customWidth="1"/>
    <col min="772" max="773" width="8.5703125" customWidth="1"/>
    <col min="774" max="774" width="8" customWidth="1"/>
    <col min="775" max="775" width="10.28515625" customWidth="1"/>
    <col min="776" max="776" width="9" customWidth="1"/>
    <col min="777" max="777" width="9.85546875" customWidth="1"/>
    <col min="778" max="778" width="10.42578125" customWidth="1"/>
    <col min="779" max="779" width="9.7109375" customWidth="1"/>
    <col min="780" max="780" width="11.42578125" customWidth="1"/>
    <col min="781" max="781" width="9" customWidth="1"/>
    <col min="782" max="782" width="4.5703125" customWidth="1"/>
    <col min="1008" max="1008" width="1.28515625" customWidth="1"/>
    <col min="1009" max="1009" width="73.140625" customWidth="1"/>
    <col min="1010" max="1017" width="8.28515625" customWidth="1"/>
    <col min="1018" max="1020" width="10.42578125" customWidth="1"/>
    <col min="1021" max="1021" width="10.5703125" customWidth="1"/>
    <col min="1022" max="1022" width="9.85546875" customWidth="1"/>
    <col min="1023" max="1023" width="8" customWidth="1"/>
    <col min="1024" max="1024" width="8.85546875" customWidth="1"/>
    <col min="1025" max="1025" width="8.5703125" customWidth="1"/>
    <col min="1026" max="1026" width="8.140625" customWidth="1"/>
    <col min="1027" max="1027" width="8.7109375" customWidth="1"/>
    <col min="1028" max="1029" width="8.5703125" customWidth="1"/>
    <col min="1030" max="1030" width="8" customWidth="1"/>
    <col min="1031" max="1031" width="10.28515625" customWidth="1"/>
    <col min="1032" max="1032" width="9" customWidth="1"/>
    <col min="1033" max="1033" width="9.85546875" customWidth="1"/>
    <col min="1034" max="1034" width="10.42578125" customWidth="1"/>
    <col min="1035" max="1035" width="9.7109375" customWidth="1"/>
    <col min="1036" max="1036" width="11.42578125" customWidth="1"/>
    <col min="1037" max="1037" width="9" customWidth="1"/>
    <col min="1038" max="1038" width="4.5703125" customWidth="1"/>
    <col min="1264" max="1264" width="1.28515625" customWidth="1"/>
    <col min="1265" max="1265" width="73.140625" customWidth="1"/>
    <col min="1266" max="1273" width="8.28515625" customWidth="1"/>
    <col min="1274" max="1276" width="10.42578125" customWidth="1"/>
    <col min="1277" max="1277" width="10.5703125" customWidth="1"/>
    <col min="1278" max="1278" width="9.85546875" customWidth="1"/>
    <col min="1279" max="1279" width="8" customWidth="1"/>
    <col min="1280" max="1280" width="8.85546875" customWidth="1"/>
    <col min="1281" max="1281" width="8.5703125" customWidth="1"/>
    <col min="1282" max="1282" width="8.140625" customWidth="1"/>
    <col min="1283" max="1283" width="8.7109375" customWidth="1"/>
    <col min="1284" max="1285" width="8.5703125" customWidth="1"/>
    <col min="1286" max="1286" width="8" customWidth="1"/>
    <col min="1287" max="1287" width="10.28515625" customWidth="1"/>
    <col min="1288" max="1288" width="9" customWidth="1"/>
    <col min="1289" max="1289" width="9.85546875" customWidth="1"/>
    <col min="1290" max="1290" width="10.42578125" customWidth="1"/>
    <col min="1291" max="1291" width="9.7109375" customWidth="1"/>
    <col min="1292" max="1292" width="11.42578125" customWidth="1"/>
    <col min="1293" max="1293" width="9" customWidth="1"/>
    <col min="1294" max="1294" width="4.5703125" customWidth="1"/>
    <col min="1520" max="1520" width="1.28515625" customWidth="1"/>
    <col min="1521" max="1521" width="73.140625" customWidth="1"/>
    <col min="1522" max="1529" width="8.28515625" customWidth="1"/>
    <col min="1530" max="1532" width="10.42578125" customWidth="1"/>
    <col min="1533" max="1533" width="10.5703125" customWidth="1"/>
    <col min="1534" max="1534" width="9.85546875" customWidth="1"/>
    <col min="1535" max="1535" width="8" customWidth="1"/>
    <col min="1536" max="1536" width="8.85546875" customWidth="1"/>
    <col min="1537" max="1537" width="8.5703125" customWidth="1"/>
    <col min="1538" max="1538" width="8.140625" customWidth="1"/>
    <col min="1539" max="1539" width="8.7109375" customWidth="1"/>
    <col min="1540" max="1541" width="8.5703125" customWidth="1"/>
    <col min="1542" max="1542" width="8" customWidth="1"/>
    <col min="1543" max="1543" width="10.28515625" customWidth="1"/>
    <col min="1544" max="1544" width="9" customWidth="1"/>
    <col min="1545" max="1545" width="9.85546875" customWidth="1"/>
    <col min="1546" max="1546" width="10.42578125" customWidth="1"/>
    <col min="1547" max="1547" width="9.7109375" customWidth="1"/>
    <col min="1548" max="1548" width="11.42578125" customWidth="1"/>
    <col min="1549" max="1549" width="9" customWidth="1"/>
    <col min="1550" max="1550" width="4.5703125" customWidth="1"/>
    <col min="1776" max="1776" width="1.28515625" customWidth="1"/>
    <col min="1777" max="1777" width="73.140625" customWidth="1"/>
    <col min="1778" max="1785" width="8.28515625" customWidth="1"/>
    <col min="1786" max="1788" width="10.42578125" customWidth="1"/>
    <col min="1789" max="1789" width="10.5703125" customWidth="1"/>
    <col min="1790" max="1790" width="9.85546875" customWidth="1"/>
    <col min="1791" max="1791" width="8" customWidth="1"/>
    <col min="1792" max="1792" width="8.85546875" customWidth="1"/>
    <col min="1793" max="1793" width="8.5703125" customWidth="1"/>
    <col min="1794" max="1794" width="8.140625" customWidth="1"/>
    <col min="1795" max="1795" width="8.7109375" customWidth="1"/>
    <col min="1796" max="1797" width="8.5703125" customWidth="1"/>
    <col min="1798" max="1798" width="8" customWidth="1"/>
    <col min="1799" max="1799" width="10.28515625" customWidth="1"/>
    <col min="1800" max="1800" width="9" customWidth="1"/>
    <col min="1801" max="1801" width="9.85546875" customWidth="1"/>
    <col min="1802" max="1802" width="10.42578125" customWidth="1"/>
    <col min="1803" max="1803" width="9.7109375" customWidth="1"/>
    <col min="1804" max="1804" width="11.42578125" customWidth="1"/>
    <col min="1805" max="1805" width="9" customWidth="1"/>
    <col min="1806" max="1806" width="4.5703125" customWidth="1"/>
    <col min="2032" max="2032" width="1.28515625" customWidth="1"/>
    <col min="2033" max="2033" width="73.140625" customWidth="1"/>
    <col min="2034" max="2041" width="8.28515625" customWidth="1"/>
    <col min="2042" max="2044" width="10.42578125" customWidth="1"/>
    <col min="2045" max="2045" width="10.5703125" customWidth="1"/>
    <col min="2046" max="2046" width="9.85546875" customWidth="1"/>
    <col min="2047" max="2047" width="8" customWidth="1"/>
    <col min="2048" max="2048" width="8.85546875" customWidth="1"/>
    <col min="2049" max="2049" width="8.5703125" customWidth="1"/>
    <col min="2050" max="2050" width="8.140625" customWidth="1"/>
    <col min="2051" max="2051" width="8.7109375" customWidth="1"/>
    <col min="2052" max="2053" width="8.5703125" customWidth="1"/>
    <col min="2054" max="2054" width="8" customWidth="1"/>
    <col min="2055" max="2055" width="10.28515625" customWidth="1"/>
    <col min="2056" max="2056" width="9" customWidth="1"/>
    <col min="2057" max="2057" width="9.85546875" customWidth="1"/>
    <col min="2058" max="2058" width="10.42578125" customWidth="1"/>
    <col min="2059" max="2059" width="9.7109375" customWidth="1"/>
    <col min="2060" max="2060" width="11.42578125" customWidth="1"/>
    <col min="2061" max="2061" width="9" customWidth="1"/>
    <col min="2062" max="2062" width="4.5703125" customWidth="1"/>
    <col min="2288" max="2288" width="1.28515625" customWidth="1"/>
    <col min="2289" max="2289" width="73.140625" customWidth="1"/>
    <col min="2290" max="2297" width="8.28515625" customWidth="1"/>
    <col min="2298" max="2300" width="10.42578125" customWidth="1"/>
    <col min="2301" max="2301" width="10.5703125" customWidth="1"/>
    <col min="2302" max="2302" width="9.85546875" customWidth="1"/>
    <col min="2303" max="2303" width="8" customWidth="1"/>
    <col min="2304" max="2304" width="8.85546875" customWidth="1"/>
    <col min="2305" max="2305" width="8.5703125" customWidth="1"/>
    <col min="2306" max="2306" width="8.140625" customWidth="1"/>
    <col min="2307" max="2307" width="8.7109375" customWidth="1"/>
    <col min="2308" max="2309" width="8.5703125" customWidth="1"/>
    <col min="2310" max="2310" width="8" customWidth="1"/>
    <col min="2311" max="2311" width="10.28515625" customWidth="1"/>
    <col min="2312" max="2312" width="9" customWidth="1"/>
    <col min="2313" max="2313" width="9.85546875" customWidth="1"/>
    <col min="2314" max="2314" width="10.42578125" customWidth="1"/>
    <col min="2315" max="2315" width="9.7109375" customWidth="1"/>
    <col min="2316" max="2316" width="11.42578125" customWidth="1"/>
    <col min="2317" max="2317" width="9" customWidth="1"/>
    <col min="2318" max="2318" width="4.5703125" customWidth="1"/>
    <col min="2544" max="2544" width="1.28515625" customWidth="1"/>
    <col min="2545" max="2545" width="73.140625" customWidth="1"/>
    <col min="2546" max="2553" width="8.28515625" customWidth="1"/>
    <col min="2554" max="2556" width="10.42578125" customWidth="1"/>
    <col min="2557" max="2557" width="10.5703125" customWidth="1"/>
    <col min="2558" max="2558" width="9.85546875" customWidth="1"/>
    <col min="2559" max="2559" width="8" customWidth="1"/>
    <col min="2560" max="2560" width="8.85546875" customWidth="1"/>
    <col min="2561" max="2561" width="8.5703125" customWidth="1"/>
    <col min="2562" max="2562" width="8.140625" customWidth="1"/>
    <col min="2563" max="2563" width="8.7109375" customWidth="1"/>
    <col min="2564" max="2565" width="8.5703125" customWidth="1"/>
    <col min="2566" max="2566" width="8" customWidth="1"/>
    <col min="2567" max="2567" width="10.28515625" customWidth="1"/>
    <col min="2568" max="2568" width="9" customWidth="1"/>
    <col min="2569" max="2569" width="9.85546875" customWidth="1"/>
    <col min="2570" max="2570" width="10.42578125" customWidth="1"/>
    <col min="2571" max="2571" width="9.7109375" customWidth="1"/>
    <col min="2572" max="2572" width="11.42578125" customWidth="1"/>
    <col min="2573" max="2573" width="9" customWidth="1"/>
    <col min="2574" max="2574" width="4.5703125" customWidth="1"/>
    <col min="2800" max="2800" width="1.28515625" customWidth="1"/>
    <col min="2801" max="2801" width="73.140625" customWidth="1"/>
    <col min="2802" max="2809" width="8.28515625" customWidth="1"/>
    <col min="2810" max="2812" width="10.42578125" customWidth="1"/>
    <col min="2813" max="2813" width="10.5703125" customWidth="1"/>
    <col min="2814" max="2814" width="9.85546875" customWidth="1"/>
    <col min="2815" max="2815" width="8" customWidth="1"/>
    <col min="2816" max="2816" width="8.85546875" customWidth="1"/>
    <col min="2817" max="2817" width="8.5703125" customWidth="1"/>
    <col min="2818" max="2818" width="8.140625" customWidth="1"/>
    <col min="2819" max="2819" width="8.7109375" customWidth="1"/>
    <col min="2820" max="2821" width="8.5703125" customWidth="1"/>
    <col min="2822" max="2822" width="8" customWidth="1"/>
    <col min="2823" max="2823" width="10.28515625" customWidth="1"/>
    <col min="2824" max="2824" width="9" customWidth="1"/>
    <col min="2825" max="2825" width="9.85546875" customWidth="1"/>
    <col min="2826" max="2826" width="10.42578125" customWidth="1"/>
    <col min="2827" max="2827" width="9.7109375" customWidth="1"/>
    <col min="2828" max="2828" width="11.42578125" customWidth="1"/>
    <col min="2829" max="2829" width="9" customWidth="1"/>
    <col min="2830" max="2830" width="4.5703125" customWidth="1"/>
    <col min="3056" max="3056" width="1.28515625" customWidth="1"/>
    <col min="3057" max="3057" width="73.140625" customWidth="1"/>
    <col min="3058" max="3065" width="8.28515625" customWidth="1"/>
    <col min="3066" max="3068" width="10.42578125" customWidth="1"/>
    <col min="3069" max="3069" width="10.5703125" customWidth="1"/>
    <col min="3070" max="3070" width="9.85546875" customWidth="1"/>
    <col min="3071" max="3071" width="8" customWidth="1"/>
    <col min="3072" max="3072" width="8.85546875" customWidth="1"/>
    <col min="3073" max="3073" width="8.5703125" customWidth="1"/>
    <col min="3074" max="3074" width="8.140625" customWidth="1"/>
    <col min="3075" max="3075" width="8.7109375" customWidth="1"/>
    <col min="3076" max="3077" width="8.5703125" customWidth="1"/>
    <col min="3078" max="3078" width="8" customWidth="1"/>
    <col min="3079" max="3079" width="10.28515625" customWidth="1"/>
    <col min="3080" max="3080" width="9" customWidth="1"/>
    <col min="3081" max="3081" width="9.85546875" customWidth="1"/>
    <col min="3082" max="3082" width="10.42578125" customWidth="1"/>
    <col min="3083" max="3083" width="9.7109375" customWidth="1"/>
    <col min="3084" max="3084" width="11.42578125" customWidth="1"/>
    <col min="3085" max="3085" width="9" customWidth="1"/>
    <col min="3086" max="3086" width="4.5703125" customWidth="1"/>
    <col min="3312" max="3312" width="1.28515625" customWidth="1"/>
    <col min="3313" max="3313" width="73.140625" customWidth="1"/>
    <col min="3314" max="3321" width="8.28515625" customWidth="1"/>
    <col min="3322" max="3324" width="10.42578125" customWidth="1"/>
    <col min="3325" max="3325" width="10.5703125" customWidth="1"/>
    <col min="3326" max="3326" width="9.85546875" customWidth="1"/>
    <col min="3327" max="3327" width="8" customWidth="1"/>
    <col min="3328" max="3328" width="8.85546875" customWidth="1"/>
    <col min="3329" max="3329" width="8.5703125" customWidth="1"/>
    <col min="3330" max="3330" width="8.140625" customWidth="1"/>
    <col min="3331" max="3331" width="8.7109375" customWidth="1"/>
    <col min="3332" max="3333" width="8.5703125" customWidth="1"/>
    <col min="3334" max="3334" width="8" customWidth="1"/>
    <col min="3335" max="3335" width="10.28515625" customWidth="1"/>
    <col min="3336" max="3336" width="9" customWidth="1"/>
    <col min="3337" max="3337" width="9.85546875" customWidth="1"/>
    <col min="3338" max="3338" width="10.42578125" customWidth="1"/>
    <col min="3339" max="3339" width="9.7109375" customWidth="1"/>
    <col min="3340" max="3340" width="11.42578125" customWidth="1"/>
    <col min="3341" max="3341" width="9" customWidth="1"/>
    <col min="3342" max="3342" width="4.5703125" customWidth="1"/>
    <col min="3568" max="3568" width="1.28515625" customWidth="1"/>
    <col min="3569" max="3569" width="73.140625" customWidth="1"/>
    <col min="3570" max="3577" width="8.28515625" customWidth="1"/>
    <col min="3578" max="3580" width="10.42578125" customWidth="1"/>
    <col min="3581" max="3581" width="10.5703125" customWidth="1"/>
    <col min="3582" max="3582" width="9.85546875" customWidth="1"/>
    <col min="3583" max="3583" width="8" customWidth="1"/>
    <col min="3584" max="3584" width="8.85546875" customWidth="1"/>
    <col min="3585" max="3585" width="8.5703125" customWidth="1"/>
    <col min="3586" max="3586" width="8.140625" customWidth="1"/>
    <col min="3587" max="3587" width="8.7109375" customWidth="1"/>
    <col min="3588" max="3589" width="8.5703125" customWidth="1"/>
    <col min="3590" max="3590" width="8" customWidth="1"/>
    <col min="3591" max="3591" width="10.28515625" customWidth="1"/>
    <col min="3592" max="3592" width="9" customWidth="1"/>
    <col min="3593" max="3593" width="9.85546875" customWidth="1"/>
    <col min="3594" max="3594" width="10.42578125" customWidth="1"/>
    <col min="3595" max="3595" width="9.7109375" customWidth="1"/>
    <col min="3596" max="3596" width="11.42578125" customWidth="1"/>
    <col min="3597" max="3597" width="9" customWidth="1"/>
    <col min="3598" max="3598" width="4.5703125" customWidth="1"/>
    <col min="3824" max="3824" width="1.28515625" customWidth="1"/>
    <col min="3825" max="3825" width="73.140625" customWidth="1"/>
    <col min="3826" max="3833" width="8.28515625" customWidth="1"/>
    <col min="3834" max="3836" width="10.42578125" customWidth="1"/>
    <col min="3837" max="3837" width="10.5703125" customWidth="1"/>
    <col min="3838" max="3838" width="9.85546875" customWidth="1"/>
    <col min="3839" max="3839" width="8" customWidth="1"/>
    <col min="3840" max="3840" width="8.85546875" customWidth="1"/>
    <col min="3841" max="3841" width="8.5703125" customWidth="1"/>
    <col min="3842" max="3842" width="8.140625" customWidth="1"/>
    <col min="3843" max="3843" width="8.7109375" customWidth="1"/>
    <col min="3844" max="3845" width="8.5703125" customWidth="1"/>
    <col min="3846" max="3846" width="8" customWidth="1"/>
    <col min="3847" max="3847" width="10.28515625" customWidth="1"/>
    <col min="3848" max="3848" width="9" customWidth="1"/>
    <col min="3849" max="3849" width="9.85546875" customWidth="1"/>
    <col min="3850" max="3850" width="10.42578125" customWidth="1"/>
    <col min="3851" max="3851" width="9.7109375" customWidth="1"/>
    <col min="3852" max="3852" width="11.42578125" customWidth="1"/>
    <col min="3853" max="3853" width="9" customWidth="1"/>
    <col min="3854" max="3854" width="4.5703125" customWidth="1"/>
    <col min="4080" max="4080" width="1.28515625" customWidth="1"/>
    <col min="4081" max="4081" width="73.140625" customWidth="1"/>
    <col min="4082" max="4089" width="8.28515625" customWidth="1"/>
    <col min="4090" max="4092" width="10.42578125" customWidth="1"/>
    <col min="4093" max="4093" width="10.5703125" customWidth="1"/>
    <col min="4094" max="4094" width="9.85546875" customWidth="1"/>
    <col min="4095" max="4095" width="8" customWidth="1"/>
    <col min="4096" max="4096" width="8.85546875" customWidth="1"/>
    <col min="4097" max="4097" width="8.5703125" customWidth="1"/>
    <col min="4098" max="4098" width="8.140625" customWidth="1"/>
    <col min="4099" max="4099" width="8.7109375" customWidth="1"/>
    <col min="4100" max="4101" width="8.5703125" customWidth="1"/>
    <col min="4102" max="4102" width="8" customWidth="1"/>
    <col min="4103" max="4103" width="10.28515625" customWidth="1"/>
    <col min="4104" max="4104" width="9" customWidth="1"/>
    <col min="4105" max="4105" width="9.85546875" customWidth="1"/>
    <col min="4106" max="4106" width="10.42578125" customWidth="1"/>
    <col min="4107" max="4107" width="9.7109375" customWidth="1"/>
    <col min="4108" max="4108" width="11.42578125" customWidth="1"/>
    <col min="4109" max="4109" width="9" customWidth="1"/>
    <col min="4110" max="4110" width="4.5703125" customWidth="1"/>
    <col min="4336" max="4336" width="1.28515625" customWidth="1"/>
    <col min="4337" max="4337" width="73.140625" customWidth="1"/>
    <col min="4338" max="4345" width="8.28515625" customWidth="1"/>
    <col min="4346" max="4348" width="10.42578125" customWidth="1"/>
    <col min="4349" max="4349" width="10.5703125" customWidth="1"/>
    <col min="4350" max="4350" width="9.85546875" customWidth="1"/>
    <col min="4351" max="4351" width="8" customWidth="1"/>
    <col min="4352" max="4352" width="8.85546875" customWidth="1"/>
    <col min="4353" max="4353" width="8.5703125" customWidth="1"/>
    <col min="4354" max="4354" width="8.140625" customWidth="1"/>
    <col min="4355" max="4355" width="8.7109375" customWidth="1"/>
    <col min="4356" max="4357" width="8.5703125" customWidth="1"/>
    <col min="4358" max="4358" width="8" customWidth="1"/>
    <col min="4359" max="4359" width="10.28515625" customWidth="1"/>
    <col min="4360" max="4360" width="9" customWidth="1"/>
    <col min="4361" max="4361" width="9.85546875" customWidth="1"/>
    <col min="4362" max="4362" width="10.42578125" customWidth="1"/>
    <col min="4363" max="4363" width="9.7109375" customWidth="1"/>
    <col min="4364" max="4364" width="11.42578125" customWidth="1"/>
    <col min="4365" max="4365" width="9" customWidth="1"/>
    <col min="4366" max="4366" width="4.5703125" customWidth="1"/>
    <col min="4592" max="4592" width="1.28515625" customWidth="1"/>
    <col min="4593" max="4593" width="73.140625" customWidth="1"/>
    <col min="4594" max="4601" width="8.28515625" customWidth="1"/>
    <col min="4602" max="4604" width="10.42578125" customWidth="1"/>
    <col min="4605" max="4605" width="10.5703125" customWidth="1"/>
    <col min="4606" max="4606" width="9.85546875" customWidth="1"/>
    <col min="4607" max="4607" width="8" customWidth="1"/>
    <col min="4608" max="4608" width="8.85546875" customWidth="1"/>
    <col min="4609" max="4609" width="8.5703125" customWidth="1"/>
    <col min="4610" max="4610" width="8.140625" customWidth="1"/>
    <col min="4611" max="4611" width="8.7109375" customWidth="1"/>
    <col min="4612" max="4613" width="8.5703125" customWidth="1"/>
    <col min="4614" max="4614" width="8" customWidth="1"/>
    <col min="4615" max="4615" width="10.28515625" customWidth="1"/>
    <col min="4616" max="4616" width="9" customWidth="1"/>
    <col min="4617" max="4617" width="9.85546875" customWidth="1"/>
    <col min="4618" max="4618" width="10.42578125" customWidth="1"/>
    <col min="4619" max="4619" width="9.7109375" customWidth="1"/>
    <col min="4620" max="4620" width="11.42578125" customWidth="1"/>
    <col min="4621" max="4621" width="9" customWidth="1"/>
    <col min="4622" max="4622" width="4.5703125" customWidth="1"/>
    <col min="4848" max="4848" width="1.28515625" customWidth="1"/>
    <col min="4849" max="4849" width="73.140625" customWidth="1"/>
    <col min="4850" max="4857" width="8.28515625" customWidth="1"/>
    <col min="4858" max="4860" width="10.42578125" customWidth="1"/>
    <col min="4861" max="4861" width="10.5703125" customWidth="1"/>
    <col min="4862" max="4862" width="9.85546875" customWidth="1"/>
    <col min="4863" max="4863" width="8" customWidth="1"/>
    <col min="4864" max="4864" width="8.85546875" customWidth="1"/>
    <col min="4865" max="4865" width="8.5703125" customWidth="1"/>
    <col min="4866" max="4866" width="8.140625" customWidth="1"/>
    <col min="4867" max="4867" width="8.7109375" customWidth="1"/>
    <col min="4868" max="4869" width="8.5703125" customWidth="1"/>
    <col min="4870" max="4870" width="8" customWidth="1"/>
    <col min="4871" max="4871" width="10.28515625" customWidth="1"/>
    <col min="4872" max="4872" width="9" customWidth="1"/>
    <col min="4873" max="4873" width="9.85546875" customWidth="1"/>
    <col min="4874" max="4874" width="10.42578125" customWidth="1"/>
    <col min="4875" max="4875" width="9.7109375" customWidth="1"/>
    <col min="4876" max="4876" width="11.42578125" customWidth="1"/>
    <col min="4877" max="4877" width="9" customWidth="1"/>
    <col min="4878" max="4878" width="4.5703125" customWidth="1"/>
    <col min="5104" max="5104" width="1.28515625" customWidth="1"/>
    <col min="5105" max="5105" width="73.140625" customWidth="1"/>
    <col min="5106" max="5113" width="8.28515625" customWidth="1"/>
    <col min="5114" max="5116" width="10.42578125" customWidth="1"/>
    <col min="5117" max="5117" width="10.5703125" customWidth="1"/>
    <col min="5118" max="5118" width="9.85546875" customWidth="1"/>
    <col min="5119" max="5119" width="8" customWidth="1"/>
    <col min="5120" max="5120" width="8.85546875" customWidth="1"/>
    <col min="5121" max="5121" width="8.5703125" customWidth="1"/>
    <col min="5122" max="5122" width="8.140625" customWidth="1"/>
    <col min="5123" max="5123" width="8.7109375" customWidth="1"/>
    <col min="5124" max="5125" width="8.5703125" customWidth="1"/>
    <col min="5126" max="5126" width="8" customWidth="1"/>
    <col min="5127" max="5127" width="10.28515625" customWidth="1"/>
    <col min="5128" max="5128" width="9" customWidth="1"/>
    <col min="5129" max="5129" width="9.85546875" customWidth="1"/>
    <col min="5130" max="5130" width="10.42578125" customWidth="1"/>
    <col min="5131" max="5131" width="9.7109375" customWidth="1"/>
    <col min="5132" max="5132" width="11.42578125" customWidth="1"/>
    <col min="5133" max="5133" width="9" customWidth="1"/>
    <col min="5134" max="5134" width="4.5703125" customWidth="1"/>
    <col min="5360" max="5360" width="1.28515625" customWidth="1"/>
    <col min="5361" max="5361" width="73.140625" customWidth="1"/>
    <col min="5362" max="5369" width="8.28515625" customWidth="1"/>
    <col min="5370" max="5372" width="10.42578125" customWidth="1"/>
    <col min="5373" max="5373" width="10.5703125" customWidth="1"/>
    <col min="5374" max="5374" width="9.85546875" customWidth="1"/>
    <col min="5375" max="5375" width="8" customWidth="1"/>
    <col min="5376" max="5376" width="8.85546875" customWidth="1"/>
    <col min="5377" max="5377" width="8.5703125" customWidth="1"/>
    <col min="5378" max="5378" width="8.140625" customWidth="1"/>
    <col min="5379" max="5379" width="8.7109375" customWidth="1"/>
    <col min="5380" max="5381" width="8.5703125" customWidth="1"/>
    <col min="5382" max="5382" width="8" customWidth="1"/>
    <col min="5383" max="5383" width="10.28515625" customWidth="1"/>
    <col min="5384" max="5384" width="9" customWidth="1"/>
    <col min="5385" max="5385" width="9.85546875" customWidth="1"/>
    <col min="5386" max="5386" width="10.42578125" customWidth="1"/>
    <col min="5387" max="5387" width="9.7109375" customWidth="1"/>
    <col min="5388" max="5388" width="11.42578125" customWidth="1"/>
    <col min="5389" max="5389" width="9" customWidth="1"/>
    <col min="5390" max="5390" width="4.5703125" customWidth="1"/>
    <col min="5616" max="5616" width="1.28515625" customWidth="1"/>
    <col min="5617" max="5617" width="73.140625" customWidth="1"/>
    <col min="5618" max="5625" width="8.28515625" customWidth="1"/>
    <col min="5626" max="5628" width="10.42578125" customWidth="1"/>
    <col min="5629" max="5629" width="10.5703125" customWidth="1"/>
    <col min="5630" max="5630" width="9.85546875" customWidth="1"/>
    <col min="5631" max="5631" width="8" customWidth="1"/>
    <col min="5632" max="5632" width="8.85546875" customWidth="1"/>
    <col min="5633" max="5633" width="8.5703125" customWidth="1"/>
    <col min="5634" max="5634" width="8.140625" customWidth="1"/>
    <col min="5635" max="5635" width="8.7109375" customWidth="1"/>
    <col min="5636" max="5637" width="8.5703125" customWidth="1"/>
    <col min="5638" max="5638" width="8" customWidth="1"/>
    <col min="5639" max="5639" width="10.28515625" customWidth="1"/>
    <col min="5640" max="5640" width="9" customWidth="1"/>
    <col min="5641" max="5641" width="9.85546875" customWidth="1"/>
    <col min="5642" max="5642" width="10.42578125" customWidth="1"/>
    <col min="5643" max="5643" width="9.7109375" customWidth="1"/>
    <col min="5644" max="5644" width="11.42578125" customWidth="1"/>
    <col min="5645" max="5645" width="9" customWidth="1"/>
    <col min="5646" max="5646" width="4.5703125" customWidth="1"/>
    <col min="5872" max="5872" width="1.28515625" customWidth="1"/>
    <col min="5873" max="5873" width="73.140625" customWidth="1"/>
    <col min="5874" max="5881" width="8.28515625" customWidth="1"/>
    <col min="5882" max="5884" width="10.42578125" customWidth="1"/>
    <col min="5885" max="5885" width="10.5703125" customWidth="1"/>
    <col min="5886" max="5886" width="9.85546875" customWidth="1"/>
    <col min="5887" max="5887" width="8" customWidth="1"/>
    <col min="5888" max="5888" width="8.85546875" customWidth="1"/>
    <col min="5889" max="5889" width="8.5703125" customWidth="1"/>
    <col min="5890" max="5890" width="8.140625" customWidth="1"/>
    <col min="5891" max="5891" width="8.7109375" customWidth="1"/>
    <col min="5892" max="5893" width="8.5703125" customWidth="1"/>
    <col min="5894" max="5894" width="8" customWidth="1"/>
    <col min="5895" max="5895" width="10.28515625" customWidth="1"/>
    <col min="5896" max="5896" width="9" customWidth="1"/>
    <col min="5897" max="5897" width="9.85546875" customWidth="1"/>
    <col min="5898" max="5898" width="10.42578125" customWidth="1"/>
    <col min="5899" max="5899" width="9.7109375" customWidth="1"/>
    <col min="5900" max="5900" width="11.42578125" customWidth="1"/>
    <col min="5901" max="5901" width="9" customWidth="1"/>
    <col min="5902" max="5902" width="4.5703125" customWidth="1"/>
    <col min="6128" max="6128" width="1.28515625" customWidth="1"/>
    <col min="6129" max="6129" width="73.140625" customWidth="1"/>
    <col min="6130" max="6137" width="8.28515625" customWidth="1"/>
    <col min="6138" max="6140" width="10.42578125" customWidth="1"/>
    <col min="6141" max="6141" width="10.5703125" customWidth="1"/>
    <col min="6142" max="6142" width="9.85546875" customWidth="1"/>
    <col min="6143" max="6143" width="8" customWidth="1"/>
    <col min="6144" max="6144" width="8.85546875" customWidth="1"/>
    <col min="6145" max="6145" width="8.5703125" customWidth="1"/>
    <col min="6146" max="6146" width="8.140625" customWidth="1"/>
    <col min="6147" max="6147" width="8.7109375" customWidth="1"/>
    <col min="6148" max="6149" width="8.5703125" customWidth="1"/>
    <col min="6150" max="6150" width="8" customWidth="1"/>
    <col min="6151" max="6151" width="10.28515625" customWidth="1"/>
    <col min="6152" max="6152" width="9" customWidth="1"/>
    <col min="6153" max="6153" width="9.85546875" customWidth="1"/>
    <col min="6154" max="6154" width="10.42578125" customWidth="1"/>
    <col min="6155" max="6155" width="9.7109375" customWidth="1"/>
    <col min="6156" max="6156" width="11.42578125" customWidth="1"/>
    <col min="6157" max="6157" width="9" customWidth="1"/>
    <col min="6158" max="6158" width="4.5703125" customWidth="1"/>
    <col min="6384" max="6384" width="1.28515625" customWidth="1"/>
    <col min="6385" max="6385" width="73.140625" customWidth="1"/>
    <col min="6386" max="6393" width="8.28515625" customWidth="1"/>
    <col min="6394" max="6396" width="10.42578125" customWidth="1"/>
    <col min="6397" max="6397" width="10.5703125" customWidth="1"/>
    <col min="6398" max="6398" width="9.85546875" customWidth="1"/>
    <col min="6399" max="6399" width="8" customWidth="1"/>
    <col min="6400" max="6400" width="8.85546875" customWidth="1"/>
    <col min="6401" max="6401" width="8.5703125" customWidth="1"/>
    <col min="6402" max="6402" width="8.140625" customWidth="1"/>
    <col min="6403" max="6403" width="8.7109375" customWidth="1"/>
    <col min="6404" max="6405" width="8.5703125" customWidth="1"/>
    <col min="6406" max="6406" width="8" customWidth="1"/>
    <col min="6407" max="6407" width="10.28515625" customWidth="1"/>
    <col min="6408" max="6408" width="9" customWidth="1"/>
    <col min="6409" max="6409" width="9.85546875" customWidth="1"/>
    <col min="6410" max="6410" width="10.42578125" customWidth="1"/>
    <col min="6411" max="6411" width="9.7109375" customWidth="1"/>
    <col min="6412" max="6412" width="11.42578125" customWidth="1"/>
    <col min="6413" max="6413" width="9" customWidth="1"/>
    <col min="6414" max="6414" width="4.5703125" customWidth="1"/>
    <col min="6640" max="6640" width="1.28515625" customWidth="1"/>
    <col min="6641" max="6641" width="73.140625" customWidth="1"/>
    <col min="6642" max="6649" width="8.28515625" customWidth="1"/>
    <col min="6650" max="6652" width="10.42578125" customWidth="1"/>
    <col min="6653" max="6653" width="10.5703125" customWidth="1"/>
    <col min="6654" max="6654" width="9.85546875" customWidth="1"/>
    <col min="6655" max="6655" width="8" customWidth="1"/>
    <col min="6656" max="6656" width="8.85546875" customWidth="1"/>
    <col min="6657" max="6657" width="8.5703125" customWidth="1"/>
    <col min="6658" max="6658" width="8.140625" customWidth="1"/>
    <col min="6659" max="6659" width="8.7109375" customWidth="1"/>
    <col min="6660" max="6661" width="8.5703125" customWidth="1"/>
    <col min="6662" max="6662" width="8" customWidth="1"/>
    <col min="6663" max="6663" width="10.28515625" customWidth="1"/>
    <col min="6664" max="6664" width="9" customWidth="1"/>
    <col min="6665" max="6665" width="9.85546875" customWidth="1"/>
    <col min="6666" max="6666" width="10.42578125" customWidth="1"/>
    <col min="6667" max="6667" width="9.7109375" customWidth="1"/>
    <col min="6668" max="6668" width="11.42578125" customWidth="1"/>
    <col min="6669" max="6669" width="9" customWidth="1"/>
    <col min="6670" max="6670" width="4.5703125" customWidth="1"/>
    <col min="6896" max="6896" width="1.28515625" customWidth="1"/>
    <col min="6897" max="6897" width="73.140625" customWidth="1"/>
    <col min="6898" max="6905" width="8.28515625" customWidth="1"/>
    <col min="6906" max="6908" width="10.42578125" customWidth="1"/>
    <col min="6909" max="6909" width="10.5703125" customWidth="1"/>
    <col min="6910" max="6910" width="9.85546875" customWidth="1"/>
    <col min="6911" max="6911" width="8" customWidth="1"/>
    <col min="6912" max="6912" width="8.85546875" customWidth="1"/>
    <col min="6913" max="6913" width="8.5703125" customWidth="1"/>
    <col min="6914" max="6914" width="8.140625" customWidth="1"/>
    <col min="6915" max="6915" width="8.7109375" customWidth="1"/>
    <col min="6916" max="6917" width="8.5703125" customWidth="1"/>
    <col min="6918" max="6918" width="8" customWidth="1"/>
    <col min="6919" max="6919" width="10.28515625" customWidth="1"/>
    <col min="6920" max="6920" width="9" customWidth="1"/>
    <col min="6921" max="6921" width="9.85546875" customWidth="1"/>
    <col min="6922" max="6922" width="10.42578125" customWidth="1"/>
    <col min="6923" max="6923" width="9.7109375" customWidth="1"/>
    <col min="6924" max="6924" width="11.42578125" customWidth="1"/>
    <col min="6925" max="6925" width="9" customWidth="1"/>
    <col min="6926" max="6926" width="4.5703125" customWidth="1"/>
    <col min="7152" max="7152" width="1.28515625" customWidth="1"/>
    <col min="7153" max="7153" width="73.140625" customWidth="1"/>
    <col min="7154" max="7161" width="8.28515625" customWidth="1"/>
    <col min="7162" max="7164" width="10.42578125" customWidth="1"/>
    <col min="7165" max="7165" width="10.5703125" customWidth="1"/>
    <col min="7166" max="7166" width="9.85546875" customWidth="1"/>
    <col min="7167" max="7167" width="8" customWidth="1"/>
    <col min="7168" max="7168" width="8.85546875" customWidth="1"/>
    <col min="7169" max="7169" width="8.5703125" customWidth="1"/>
    <col min="7170" max="7170" width="8.140625" customWidth="1"/>
    <col min="7171" max="7171" width="8.7109375" customWidth="1"/>
    <col min="7172" max="7173" width="8.5703125" customWidth="1"/>
    <col min="7174" max="7174" width="8" customWidth="1"/>
    <col min="7175" max="7175" width="10.28515625" customWidth="1"/>
    <col min="7176" max="7176" width="9" customWidth="1"/>
    <col min="7177" max="7177" width="9.85546875" customWidth="1"/>
    <col min="7178" max="7178" width="10.42578125" customWidth="1"/>
    <col min="7179" max="7179" width="9.7109375" customWidth="1"/>
    <col min="7180" max="7180" width="11.42578125" customWidth="1"/>
    <col min="7181" max="7181" width="9" customWidth="1"/>
    <col min="7182" max="7182" width="4.5703125" customWidth="1"/>
    <col min="7408" max="7408" width="1.28515625" customWidth="1"/>
    <col min="7409" max="7409" width="73.140625" customWidth="1"/>
    <col min="7410" max="7417" width="8.28515625" customWidth="1"/>
    <col min="7418" max="7420" width="10.42578125" customWidth="1"/>
    <col min="7421" max="7421" width="10.5703125" customWidth="1"/>
    <col min="7422" max="7422" width="9.85546875" customWidth="1"/>
    <col min="7423" max="7423" width="8" customWidth="1"/>
    <col min="7424" max="7424" width="8.85546875" customWidth="1"/>
    <col min="7425" max="7425" width="8.5703125" customWidth="1"/>
    <col min="7426" max="7426" width="8.140625" customWidth="1"/>
    <col min="7427" max="7427" width="8.7109375" customWidth="1"/>
    <col min="7428" max="7429" width="8.5703125" customWidth="1"/>
    <col min="7430" max="7430" width="8" customWidth="1"/>
    <col min="7431" max="7431" width="10.28515625" customWidth="1"/>
    <col min="7432" max="7432" width="9" customWidth="1"/>
    <col min="7433" max="7433" width="9.85546875" customWidth="1"/>
    <col min="7434" max="7434" width="10.42578125" customWidth="1"/>
    <col min="7435" max="7435" width="9.7109375" customWidth="1"/>
    <col min="7436" max="7436" width="11.42578125" customWidth="1"/>
    <col min="7437" max="7437" width="9" customWidth="1"/>
    <col min="7438" max="7438" width="4.5703125" customWidth="1"/>
    <col min="7664" max="7664" width="1.28515625" customWidth="1"/>
    <col min="7665" max="7665" width="73.140625" customWidth="1"/>
    <col min="7666" max="7673" width="8.28515625" customWidth="1"/>
    <col min="7674" max="7676" width="10.42578125" customWidth="1"/>
    <col min="7677" max="7677" width="10.5703125" customWidth="1"/>
    <col min="7678" max="7678" width="9.85546875" customWidth="1"/>
    <col min="7679" max="7679" width="8" customWidth="1"/>
    <col min="7680" max="7680" width="8.85546875" customWidth="1"/>
    <col min="7681" max="7681" width="8.5703125" customWidth="1"/>
    <col min="7682" max="7682" width="8.140625" customWidth="1"/>
    <col min="7683" max="7683" width="8.7109375" customWidth="1"/>
    <col min="7684" max="7685" width="8.5703125" customWidth="1"/>
    <col min="7686" max="7686" width="8" customWidth="1"/>
    <col min="7687" max="7687" width="10.28515625" customWidth="1"/>
    <col min="7688" max="7688" width="9" customWidth="1"/>
    <col min="7689" max="7689" width="9.85546875" customWidth="1"/>
    <col min="7690" max="7690" width="10.42578125" customWidth="1"/>
    <col min="7691" max="7691" width="9.7109375" customWidth="1"/>
    <col min="7692" max="7692" width="11.42578125" customWidth="1"/>
    <col min="7693" max="7693" width="9" customWidth="1"/>
    <col min="7694" max="7694" width="4.5703125" customWidth="1"/>
    <col min="7920" max="7920" width="1.28515625" customWidth="1"/>
    <col min="7921" max="7921" width="73.140625" customWidth="1"/>
    <col min="7922" max="7929" width="8.28515625" customWidth="1"/>
    <col min="7930" max="7932" width="10.42578125" customWidth="1"/>
    <col min="7933" max="7933" width="10.5703125" customWidth="1"/>
    <col min="7934" max="7934" width="9.85546875" customWidth="1"/>
    <col min="7935" max="7935" width="8" customWidth="1"/>
    <col min="7936" max="7936" width="8.85546875" customWidth="1"/>
    <col min="7937" max="7937" width="8.5703125" customWidth="1"/>
    <col min="7938" max="7938" width="8.140625" customWidth="1"/>
    <col min="7939" max="7939" width="8.7109375" customWidth="1"/>
    <col min="7940" max="7941" width="8.5703125" customWidth="1"/>
    <col min="7942" max="7942" width="8" customWidth="1"/>
    <col min="7943" max="7943" width="10.28515625" customWidth="1"/>
    <col min="7944" max="7944" width="9" customWidth="1"/>
    <col min="7945" max="7945" width="9.85546875" customWidth="1"/>
    <col min="7946" max="7946" width="10.42578125" customWidth="1"/>
    <col min="7947" max="7947" width="9.7109375" customWidth="1"/>
    <col min="7948" max="7948" width="11.42578125" customWidth="1"/>
    <col min="7949" max="7949" width="9" customWidth="1"/>
    <col min="7950" max="7950" width="4.5703125" customWidth="1"/>
    <col min="8176" max="8176" width="1.28515625" customWidth="1"/>
    <col min="8177" max="8177" width="73.140625" customWidth="1"/>
    <col min="8178" max="8185" width="8.28515625" customWidth="1"/>
    <col min="8186" max="8188" width="10.42578125" customWidth="1"/>
    <col min="8189" max="8189" width="10.5703125" customWidth="1"/>
    <col min="8190" max="8190" width="9.85546875" customWidth="1"/>
    <col min="8191" max="8191" width="8" customWidth="1"/>
    <col min="8192" max="8192" width="8.85546875" customWidth="1"/>
    <col min="8193" max="8193" width="8.5703125" customWidth="1"/>
    <col min="8194" max="8194" width="8.140625" customWidth="1"/>
    <col min="8195" max="8195" width="8.7109375" customWidth="1"/>
    <col min="8196" max="8197" width="8.5703125" customWidth="1"/>
    <col min="8198" max="8198" width="8" customWidth="1"/>
    <col min="8199" max="8199" width="10.28515625" customWidth="1"/>
    <col min="8200" max="8200" width="9" customWidth="1"/>
    <col min="8201" max="8201" width="9.85546875" customWidth="1"/>
    <col min="8202" max="8202" width="10.42578125" customWidth="1"/>
    <col min="8203" max="8203" width="9.7109375" customWidth="1"/>
    <col min="8204" max="8204" width="11.42578125" customWidth="1"/>
    <col min="8205" max="8205" width="9" customWidth="1"/>
    <col min="8206" max="8206" width="4.5703125" customWidth="1"/>
    <col min="8432" max="8432" width="1.28515625" customWidth="1"/>
    <col min="8433" max="8433" width="73.140625" customWidth="1"/>
    <col min="8434" max="8441" width="8.28515625" customWidth="1"/>
    <col min="8442" max="8444" width="10.42578125" customWidth="1"/>
    <col min="8445" max="8445" width="10.5703125" customWidth="1"/>
    <col min="8446" max="8446" width="9.85546875" customWidth="1"/>
    <col min="8447" max="8447" width="8" customWidth="1"/>
    <col min="8448" max="8448" width="8.85546875" customWidth="1"/>
    <col min="8449" max="8449" width="8.5703125" customWidth="1"/>
    <col min="8450" max="8450" width="8.140625" customWidth="1"/>
    <col min="8451" max="8451" width="8.7109375" customWidth="1"/>
    <col min="8452" max="8453" width="8.5703125" customWidth="1"/>
    <col min="8454" max="8454" width="8" customWidth="1"/>
    <col min="8455" max="8455" width="10.28515625" customWidth="1"/>
    <col min="8456" max="8456" width="9" customWidth="1"/>
    <col min="8457" max="8457" width="9.85546875" customWidth="1"/>
    <col min="8458" max="8458" width="10.42578125" customWidth="1"/>
    <col min="8459" max="8459" width="9.7109375" customWidth="1"/>
    <col min="8460" max="8460" width="11.42578125" customWidth="1"/>
    <col min="8461" max="8461" width="9" customWidth="1"/>
    <col min="8462" max="8462" width="4.5703125" customWidth="1"/>
    <col min="8688" max="8688" width="1.28515625" customWidth="1"/>
    <col min="8689" max="8689" width="73.140625" customWidth="1"/>
    <col min="8690" max="8697" width="8.28515625" customWidth="1"/>
    <col min="8698" max="8700" width="10.42578125" customWidth="1"/>
    <col min="8701" max="8701" width="10.5703125" customWidth="1"/>
    <col min="8702" max="8702" width="9.85546875" customWidth="1"/>
    <col min="8703" max="8703" width="8" customWidth="1"/>
    <col min="8704" max="8704" width="8.85546875" customWidth="1"/>
    <col min="8705" max="8705" width="8.5703125" customWidth="1"/>
    <col min="8706" max="8706" width="8.140625" customWidth="1"/>
    <col min="8707" max="8707" width="8.7109375" customWidth="1"/>
    <col min="8708" max="8709" width="8.5703125" customWidth="1"/>
    <col min="8710" max="8710" width="8" customWidth="1"/>
    <col min="8711" max="8711" width="10.28515625" customWidth="1"/>
    <col min="8712" max="8712" width="9" customWidth="1"/>
    <col min="8713" max="8713" width="9.85546875" customWidth="1"/>
    <col min="8714" max="8714" width="10.42578125" customWidth="1"/>
    <col min="8715" max="8715" width="9.7109375" customWidth="1"/>
    <col min="8716" max="8716" width="11.42578125" customWidth="1"/>
    <col min="8717" max="8717" width="9" customWidth="1"/>
    <col min="8718" max="8718" width="4.5703125" customWidth="1"/>
    <col min="8944" max="8944" width="1.28515625" customWidth="1"/>
    <col min="8945" max="8945" width="73.140625" customWidth="1"/>
    <col min="8946" max="8953" width="8.28515625" customWidth="1"/>
    <col min="8954" max="8956" width="10.42578125" customWidth="1"/>
    <col min="8957" max="8957" width="10.5703125" customWidth="1"/>
    <col min="8958" max="8958" width="9.85546875" customWidth="1"/>
    <col min="8959" max="8959" width="8" customWidth="1"/>
    <col min="8960" max="8960" width="8.85546875" customWidth="1"/>
    <col min="8961" max="8961" width="8.5703125" customWidth="1"/>
    <col min="8962" max="8962" width="8.140625" customWidth="1"/>
    <col min="8963" max="8963" width="8.7109375" customWidth="1"/>
    <col min="8964" max="8965" width="8.5703125" customWidth="1"/>
    <col min="8966" max="8966" width="8" customWidth="1"/>
    <col min="8967" max="8967" width="10.28515625" customWidth="1"/>
    <col min="8968" max="8968" width="9" customWidth="1"/>
    <col min="8969" max="8969" width="9.85546875" customWidth="1"/>
    <col min="8970" max="8970" width="10.42578125" customWidth="1"/>
    <col min="8971" max="8971" width="9.7109375" customWidth="1"/>
    <col min="8972" max="8972" width="11.42578125" customWidth="1"/>
    <col min="8973" max="8973" width="9" customWidth="1"/>
    <col min="8974" max="8974" width="4.5703125" customWidth="1"/>
    <col min="9200" max="9200" width="1.28515625" customWidth="1"/>
    <col min="9201" max="9201" width="73.140625" customWidth="1"/>
    <col min="9202" max="9209" width="8.28515625" customWidth="1"/>
    <col min="9210" max="9212" width="10.42578125" customWidth="1"/>
    <col min="9213" max="9213" width="10.5703125" customWidth="1"/>
    <col min="9214" max="9214" width="9.85546875" customWidth="1"/>
    <col min="9215" max="9215" width="8" customWidth="1"/>
    <col min="9216" max="9216" width="8.85546875" customWidth="1"/>
    <col min="9217" max="9217" width="8.5703125" customWidth="1"/>
    <col min="9218" max="9218" width="8.140625" customWidth="1"/>
    <col min="9219" max="9219" width="8.7109375" customWidth="1"/>
    <col min="9220" max="9221" width="8.5703125" customWidth="1"/>
    <col min="9222" max="9222" width="8" customWidth="1"/>
    <col min="9223" max="9223" width="10.28515625" customWidth="1"/>
    <col min="9224" max="9224" width="9" customWidth="1"/>
    <col min="9225" max="9225" width="9.85546875" customWidth="1"/>
    <col min="9226" max="9226" width="10.42578125" customWidth="1"/>
    <col min="9227" max="9227" width="9.7109375" customWidth="1"/>
    <col min="9228" max="9228" width="11.42578125" customWidth="1"/>
    <col min="9229" max="9229" width="9" customWidth="1"/>
    <col min="9230" max="9230" width="4.5703125" customWidth="1"/>
    <col min="9456" max="9456" width="1.28515625" customWidth="1"/>
    <col min="9457" max="9457" width="73.140625" customWidth="1"/>
    <col min="9458" max="9465" width="8.28515625" customWidth="1"/>
    <col min="9466" max="9468" width="10.42578125" customWidth="1"/>
    <col min="9469" max="9469" width="10.5703125" customWidth="1"/>
    <col min="9470" max="9470" width="9.85546875" customWidth="1"/>
    <col min="9471" max="9471" width="8" customWidth="1"/>
    <col min="9472" max="9472" width="8.85546875" customWidth="1"/>
    <col min="9473" max="9473" width="8.5703125" customWidth="1"/>
    <col min="9474" max="9474" width="8.140625" customWidth="1"/>
    <col min="9475" max="9475" width="8.7109375" customWidth="1"/>
    <col min="9476" max="9477" width="8.5703125" customWidth="1"/>
    <col min="9478" max="9478" width="8" customWidth="1"/>
    <col min="9479" max="9479" width="10.28515625" customWidth="1"/>
    <col min="9480" max="9480" width="9" customWidth="1"/>
    <col min="9481" max="9481" width="9.85546875" customWidth="1"/>
    <col min="9482" max="9482" width="10.42578125" customWidth="1"/>
    <col min="9483" max="9483" width="9.7109375" customWidth="1"/>
    <col min="9484" max="9484" width="11.42578125" customWidth="1"/>
    <col min="9485" max="9485" width="9" customWidth="1"/>
    <col min="9486" max="9486" width="4.5703125" customWidth="1"/>
    <col min="9712" max="9712" width="1.28515625" customWidth="1"/>
    <col min="9713" max="9713" width="73.140625" customWidth="1"/>
    <col min="9714" max="9721" width="8.28515625" customWidth="1"/>
    <col min="9722" max="9724" width="10.42578125" customWidth="1"/>
    <col min="9725" max="9725" width="10.5703125" customWidth="1"/>
    <col min="9726" max="9726" width="9.85546875" customWidth="1"/>
    <col min="9727" max="9727" width="8" customWidth="1"/>
    <col min="9728" max="9728" width="8.85546875" customWidth="1"/>
    <col min="9729" max="9729" width="8.5703125" customWidth="1"/>
    <col min="9730" max="9730" width="8.140625" customWidth="1"/>
    <col min="9731" max="9731" width="8.7109375" customWidth="1"/>
    <col min="9732" max="9733" width="8.5703125" customWidth="1"/>
    <col min="9734" max="9734" width="8" customWidth="1"/>
    <col min="9735" max="9735" width="10.28515625" customWidth="1"/>
    <col min="9736" max="9736" width="9" customWidth="1"/>
    <col min="9737" max="9737" width="9.85546875" customWidth="1"/>
    <col min="9738" max="9738" width="10.42578125" customWidth="1"/>
    <col min="9739" max="9739" width="9.7109375" customWidth="1"/>
    <col min="9740" max="9740" width="11.42578125" customWidth="1"/>
    <col min="9741" max="9741" width="9" customWidth="1"/>
    <col min="9742" max="9742" width="4.5703125" customWidth="1"/>
    <col min="9968" max="9968" width="1.28515625" customWidth="1"/>
    <col min="9969" max="9969" width="73.140625" customWidth="1"/>
    <col min="9970" max="9977" width="8.28515625" customWidth="1"/>
    <col min="9978" max="9980" width="10.42578125" customWidth="1"/>
    <col min="9981" max="9981" width="10.5703125" customWidth="1"/>
    <col min="9982" max="9982" width="9.85546875" customWidth="1"/>
    <col min="9983" max="9983" width="8" customWidth="1"/>
    <col min="9984" max="9984" width="8.85546875" customWidth="1"/>
    <col min="9985" max="9985" width="8.5703125" customWidth="1"/>
    <col min="9986" max="9986" width="8.140625" customWidth="1"/>
    <col min="9987" max="9987" width="8.7109375" customWidth="1"/>
    <col min="9988" max="9989" width="8.5703125" customWidth="1"/>
    <col min="9990" max="9990" width="8" customWidth="1"/>
    <col min="9991" max="9991" width="10.28515625" customWidth="1"/>
    <col min="9992" max="9992" width="9" customWidth="1"/>
    <col min="9993" max="9993" width="9.85546875" customWidth="1"/>
    <col min="9994" max="9994" width="10.42578125" customWidth="1"/>
    <col min="9995" max="9995" width="9.7109375" customWidth="1"/>
    <col min="9996" max="9996" width="11.42578125" customWidth="1"/>
    <col min="9997" max="9997" width="9" customWidth="1"/>
    <col min="9998" max="9998" width="4.5703125" customWidth="1"/>
    <col min="10224" max="10224" width="1.28515625" customWidth="1"/>
    <col min="10225" max="10225" width="73.140625" customWidth="1"/>
    <col min="10226" max="10233" width="8.28515625" customWidth="1"/>
    <col min="10234" max="10236" width="10.42578125" customWidth="1"/>
    <col min="10237" max="10237" width="10.5703125" customWidth="1"/>
    <col min="10238" max="10238" width="9.85546875" customWidth="1"/>
    <col min="10239" max="10239" width="8" customWidth="1"/>
    <col min="10240" max="10240" width="8.85546875" customWidth="1"/>
    <col min="10241" max="10241" width="8.5703125" customWidth="1"/>
    <col min="10242" max="10242" width="8.140625" customWidth="1"/>
    <col min="10243" max="10243" width="8.7109375" customWidth="1"/>
    <col min="10244" max="10245" width="8.5703125" customWidth="1"/>
    <col min="10246" max="10246" width="8" customWidth="1"/>
    <col min="10247" max="10247" width="10.28515625" customWidth="1"/>
    <col min="10248" max="10248" width="9" customWidth="1"/>
    <col min="10249" max="10249" width="9.85546875" customWidth="1"/>
    <col min="10250" max="10250" width="10.42578125" customWidth="1"/>
    <col min="10251" max="10251" width="9.7109375" customWidth="1"/>
    <col min="10252" max="10252" width="11.42578125" customWidth="1"/>
    <col min="10253" max="10253" width="9" customWidth="1"/>
    <col min="10254" max="10254" width="4.5703125" customWidth="1"/>
    <col min="10480" max="10480" width="1.28515625" customWidth="1"/>
    <col min="10481" max="10481" width="73.140625" customWidth="1"/>
    <col min="10482" max="10489" width="8.28515625" customWidth="1"/>
    <col min="10490" max="10492" width="10.42578125" customWidth="1"/>
    <col min="10493" max="10493" width="10.5703125" customWidth="1"/>
    <col min="10494" max="10494" width="9.85546875" customWidth="1"/>
    <col min="10495" max="10495" width="8" customWidth="1"/>
    <col min="10496" max="10496" width="8.85546875" customWidth="1"/>
    <col min="10497" max="10497" width="8.5703125" customWidth="1"/>
    <col min="10498" max="10498" width="8.140625" customWidth="1"/>
    <col min="10499" max="10499" width="8.7109375" customWidth="1"/>
    <col min="10500" max="10501" width="8.5703125" customWidth="1"/>
    <col min="10502" max="10502" width="8" customWidth="1"/>
    <col min="10503" max="10503" width="10.28515625" customWidth="1"/>
    <col min="10504" max="10504" width="9" customWidth="1"/>
    <col min="10505" max="10505" width="9.85546875" customWidth="1"/>
    <col min="10506" max="10506" width="10.42578125" customWidth="1"/>
    <col min="10507" max="10507" width="9.7109375" customWidth="1"/>
    <col min="10508" max="10508" width="11.42578125" customWidth="1"/>
    <col min="10509" max="10509" width="9" customWidth="1"/>
    <col min="10510" max="10510" width="4.5703125" customWidth="1"/>
    <col min="10736" max="10736" width="1.28515625" customWidth="1"/>
    <col min="10737" max="10737" width="73.140625" customWidth="1"/>
    <col min="10738" max="10745" width="8.28515625" customWidth="1"/>
    <col min="10746" max="10748" width="10.42578125" customWidth="1"/>
    <col min="10749" max="10749" width="10.5703125" customWidth="1"/>
    <col min="10750" max="10750" width="9.85546875" customWidth="1"/>
    <col min="10751" max="10751" width="8" customWidth="1"/>
    <col min="10752" max="10752" width="8.85546875" customWidth="1"/>
    <col min="10753" max="10753" width="8.5703125" customWidth="1"/>
    <col min="10754" max="10754" width="8.140625" customWidth="1"/>
    <col min="10755" max="10755" width="8.7109375" customWidth="1"/>
    <col min="10756" max="10757" width="8.5703125" customWidth="1"/>
    <col min="10758" max="10758" width="8" customWidth="1"/>
    <col min="10759" max="10759" width="10.28515625" customWidth="1"/>
    <col min="10760" max="10760" width="9" customWidth="1"/>
    <col min="10761" max="10761" width="9.85546875" customWidth="1"/>
    <col min="10762" max="10762" width="10.42578125" customWidth="1"/>
    <col min="10763" max="10763" width="9.7109375" customWidth="1"/>
    <col min="10764" max="10764" width="11.42578125" customWidth="1"/>
    <col min="10765" max="10765" width="9" customWidth="1"/>
    <col min="10766" max="10766" width="4.5703125" customWidth="1"/>
    <col min="10992" max="10992" width="1.28515625" customWidth="1"/>
    <col min="10993" max="10993" width="73.140625" customWidth="1"/>
    <col min="10994" max="11001" width="8.28515625" customWidth="1"/>
    <col min="11002" max="11004" width="10.42578125" customWidth="1"/>
    <col min="11005" max="11005" width="10.5703125" customWidth="1"/>
    <col min="11006" max="11006" width="9.85546875" customWidth="1"/>
    <col min="11007" max="11007" width="8" customWidth="1"/>
    <col min="11008" max="11008" width="8.85546875" customWidth="1"/>
    <col min="11009" max="11009" width="8.5703125" customWidth="1"/>
    <col min="11010" max="11010" width="8.140625" customWidth="1"/>
    <col min="11011" max="11011" width="8.7109375" customWidth="1"/>
    <col min="11012" max="11013" width="8.5703125" customWidth="1"/>
    <col min="11014" max="11014" width="8" customWidth="1"/>
    <col min="11015" max="11015" width="10.28515625" customWidth="1"/>
    <col min="11016" max="11016" width="9" customWidth="1"/>
    <col min="11017" max="11017" width="9.85546875" customWidth="1"/>
    <col min="11018" max="11018" width="10.42578125" customWidth="1"/>
    <col min="11019" max="11019" width="9.7109375" customWidth="1"/>
    <col min="11020" max="11020" width="11.42578125" customWidth="1"/>
    <col min="11021" max="11021" width="9" customWidth="1"/>
    <col min="11022" max="11022" width="4.5703125" customWidth="1"/>
    <col min="11248" max="11248" width="1.28515625" customWidth="1"/>
    <col min="11249" max="11249" width="73.140625" customWidth="1"/>
    <col min="11250" max="11257" width="8.28515625" customWidth="1"/>
    <col min="11258" max="11260" width="10.42578125" customWidth="1"/>
    <col min="11261" max="11261" width="10.5703125" customWidth="1"/>
    <col min="11262" max="11262" width="9.85546875" customWidth="1"/>
    <col min="11263" max="11263" width="8" customWidth="1"/>
    <col min="11264" max="11264" width="8.85546875" customWidth="1"/>
    <col min="11265" max="11265" width="8.5703125" customWidth="1"/>
    <col min="11266" max="11266" width="8.140625" customWidth="1"/>
    <col min="11267" max="11267" width="8.7109375" customWidth="1"/>
    <col min="11268" max="11269" width="8.5703125" customWidth="1"/>
    <col min="11270" max="11270" width="8" customWidth="1"/>
    <col min="11271" max="11271" width="10.28515625" customWidth="1"/>
    <col min="11272" max="11272" width="9" customWidth="1"/>
    <col min="11273" max="11273" width="9.85546875" customWidth="1"/>
    <col min="11274" max="11274" width="10.42578125" customWidth="1"/>
    <col min="11275" max="11275" width="9.7109375" customWidth="1"/>
    <col min="11276" max="11276" width="11.42578125" customWidth="1"/>
    <col min="11277" max="11277" width="9" customWidth="1"/>
    <col min="11278" max="11278" width="4.5703125" customWidth="1"/>
    <col min="11504" max="11504" width="1.28515625" customWidth="1"/>
    <col min="11505" max="11505" width="73.140625" customWidth="1"/>
    <col min="11506" max="11513" width="8.28515625" customWidth="1"/>
    <col min="11514" max="11516" width="10.42578125" customWidth="1"/>
    <col min="11517" max="11517" width="10.5703125" customWidth="1"/>
    <col min="11518" max="11518" width="9.85546875" customWidth="1"/>
    <col min="11519" max="11519" width="8" customWidth="1"/>
    <col min="11520" max="11520" width="8.85546875" customWidth="1"/>
    <col min="11521" max="11521" width="8.5703125" customWidth="1"/>
    <col min="11522" max="11522" width="8.140625" customWidth="1"/>
    <col min="11523" max="11523" width="8.7109375" customWidth="1"/>
    <col min="11524" max="11525" width="8.5703125" customWidth="1"/>
    <col min="11526" max="11526" width="8" customWidth="1"/>
    <col min="11527" max="11527" width="10.28515625" customWidth="1"/>
    <col min="11528" max="11528" width="9" customWidth="1"/>
    <col min="11529" max="11529" width="9.85546875" customWidth="1"/>
    <col min="11530" max="11530" width="10.42578125" customWidth="1"/>
    <col min="11531" max="11531" width="9.7109375" customWidth="1"/>
    <col min="11532" max="11532" width="11.42578125" customWidth="1"/>
    <col min="11533" max="11533" width="9" customWidth="1"/>
    <col min="11534" max="11534" width="4.5703125" customWidth="1"/>
    <col min="11760" max="11760" width="1.28515625" customWidth="1"/>
    <col min="11761" max="11761" width="73.140625" customWidth="1"/>
    <col min="11762" max="11769" width="8.28515625" customWidth="1"/>
    <col min="11770" max="11772" width="10.42578125" customWidth="1"/>
    <col min="11773" max="11773" width="10.5703125" customWidth="1"/>
    <col min="11774" max="11774" width="9.85546875" customWidth="1"/>
    <col min="11775" max="11775" width="8" customWidth="1"/>
    <col min="11776" max="11776" width="8.85546875" customWidth="1"/>
    <col min="11777" max="11777" width="8.5703125" customWidth="1"/>
    <col min="11778" max="11778" width="8.140625" customWidth="1"/>
    <col min="11779" max="11779" width="8.7109375" customWidth="1"/>
    <col min="11780" max="11781" width="8.5703125" customWidth="1"/>
    <col min="11782" max="11782" width="8" customWidth="1"/>
    <col min="11783" max="11783" width="10.28515625" customWidth="1"/>
    <col min="11784" max="11784" width="9" customWidth="1"/>
    <col min="11785" max="11785" width="9.85546875" customWidth="1"/>
    <col min="11786" max="11786" width="10.42578125" customWidth="1"/>
    <col min="11787" max="11787" width="9.7109375" customWidth="1"/>
    <col min="11788" max="11788" width="11.42578125" customWidth="1"/>
    <col min="11789" max="11789" width="9" customWidth="1"/>
    <col min="11790" max="11790" width="4.5703125" customWidth="1"/>
    <col min="12016" max="12016" width="1.28515625" customWidth="1"/>
    <col min="12017" max="12017" width="73.140625" customWidth="1"/>
    <col min="12018" max="12025" width="8.28515625" customWidth="1"/>
    <col min="12026" max="12028" width="10.42578125" customWidth="1"/>
    <col min="12029" max="12029" width="10.5703125" customWidth="1"/>
    <col min="12030" max="12030" width="9.85546875" customWidth="1"/>
    <col min="12031" max="12031" width="8" customWidth="1"/>
    <col min="12032" max="12032" width="8.85546875" customWidth="1"/>
    <col min="12033" max="12033" width="8.5703125" customWidth="1"/>
    <col min="12034" max="12034" width="8.140625" customWidth="1"/>
    <col min="12035" max="12035" width="8.7109375" customWidth="1"/>
    <col min="12036" max="12037" width="8.5703125" customWidth="1"/>
    <col min="12038" max="12038" width="8" customWidth="1"/>
    <col min="12039" max="12039" width="10.28515625" customWidth="1"/>
    <col min="12040" max="12040" width="9" customWidth="1"/>
    <col min="12041" max="12041" width="9.85546875" customWidth="1"/>
    <col min="12042" max="12042" width="10.42578125" customWidth="1"/>
    <col min="12043" max="12043" width="9.7109375" customWidth="1"/>
    <col min="12044" max="12044" width="11.42578125" customWidth="1"/>
    <col min="12045" max="12045" width="9" customWidth="1"/>
    <col min="12046" max="12046" width="4.5703125" customWidth="1"/>
    <col min="12272" max="12272" width="1.28515625" customWidth="1"/>
    <col min="12273" max="12273" width="73.140625" customWidth="1"/>
    <col min="12274" max="12281" width="8.28515625" customWidth="1"/>
    <col min="12282" max="12284" width="10.42578125" customWidth="1"/>
    <col min="12285" max="12285" width="10.5703125" customWidth="1"/>
    <col min="12286" max="12286" width="9.85546875" customWidth="1"/>
    <col min="12287" max="12287" width="8" customWidth="1"/>
    <col min="12288" max="12288" width="8.85546875" customWidth="1"/>
    <col min="12289" max="12289" width="8.5703125" customWidth="1"/>
    <col min="12290" max="12290" width="8.140625" customWidth="1"/>
    <col min="12291" max="12291" width="8.7109375" customWidth="1"/>
    <col min="12292" max="12293" width="8.5703125" customWidth="1"/>
    <col min="12294" max="12294" width="8" customWidth="1"/>
    <col min="12295" max="12295" width="10.28515625" customWidth="1"/>
    <col min="12296" max="12296" width="9" customWidth="1"/>
    <col min="12297" max="12297" width="9.85546875" customWidth="1"/>
    <col min="12298" max="12298" width="10.42578125" customWidth="1"/>
    <col min="12299" max="12299" width="9.7109375" customWidth="1"/>
    <col min="12300" max="12300" width="11.42578125" customWidth="1"/>
    <col min="12301" max="12301" width="9" customWidth="1"/>
    <col min="12302" max="12302" width="4.5703125" customWidth="1"/>
    <col min="12528" max="12528" width="1.28515625" customWidth="1"/>
    <col min="12529" max="12529" width="73.140625" customWidth="1"/>
    <col min="12530" max="12537" width="8.28515625" customWidth="1"/>
    <col min="12538" max="12540" width="10.42578125" customWidth="1"/>
    <col min="12541" max="12541" width="10.5703125" customWidth="1"/>
    <col min="12542" max="12542" width="9.85546875" customWidth="1"/>
    <col min="12543" max="12543" width="8" customWidth="1"/>
    <col min="12544" max="12544" width="8.85546875" customWidth="1"/>
    <col min="12545" max="12545" width="8.5703125" customWidth="1"/>
    <col min="12546" max="12546" width="8.140625" customWidth="1"/>
    <col min="12547" max="12547" width="8.7109375" customWidth="1"/>
    <col min="12548" max="12549" width="8.5703125" customWidth="1"/>
    <col min="12550" max="12550" width="8" customWidth="1"/>
    <col min="12551" max="12551" width="10.28515625" customWidth="1"/>
    <col min="12552" max="12552" width="9" customWidth="1"/>
    <col min="12553" max="12553" width="9.85546875" customWidth="1"/>
    <col min="12554" max="12554" width="10.42578125" customWidth="1"/>
    <col min="12555" max="12555" width="9.7109375" customWidth="1"/>
    <col min="12556" max="12556" width="11.42578125" customWidth="1"/>
    <col min="12557" max="12557" width="9" customWidth="1"/>
    <col min="12558" max="12558" width="4.5703125" customWidth="1"/>
    <col min="12784" max="12784" width="1.28515625" customWidth="1"/>
    <col min="12785" max="12785" width="73.140625" customWidth="1"/>
    <col min="12786" max="12793" width="8.28515625" customWidth="1"/>
    <col min="12794" max="12796" width="10.42578125" customWidth="1"/>
    <col min="12797" max="12797" width="10.5703125" customWidth="1"/>
    <col min="12798" max="12798" width="9.85546875" customWidth="1"/>
    <col min="12799" max="12799" width="8" customWidth="1"/>
    <col min="12800" max="12800" width="8.85546875" customWidth="1"/>
    <col min="12801" max="12801" width="8.5703125" customWidth="1"/>
    <col min="12802" max="12802" width="8.140625" customWidth="1"/>
    <col min="12803" max="12803" width="8.7109375" customWidth="1"/>
    <col min="12804" max="12805" width="8.5703125" customWidth="1"/>
    <col min="12806" max="12806" width="8" customWidth="1"/>
    <col min="12807" max="12807" width="10.28515625" customWidth="1"/>
    <col min="12808" max="12808" width="9" customWidth="1"/>
    <col min="12809" max="12809" width="9.85546875" customWidth="1"/>
    <col min="12810" max="12810" width="10.42578125" customWidth="1"/>
    <col min="12811" max="12811" width="9.7109375" customWidth="1"/>
    <col min="12812" max="12812" width="11.42578125" customWidth="1"/>
    <col min="12813" max="12813" width="9" customWidth="1"/>
    <col min="12814" max="12814" width="4.5703125" customWidth="1"/>
    <col min="13040" max="13040" width="1.28515625" customWidth="1"/>
    <col min="13041" max="13041" width="73.140625" customWidth="1"/>
    <col min="13042" max="13049" width="8.28515625" customWidth="1"/>
    <col min="13050" max="13052" width="10.42578125" customWidth="1"/>
    <col min="13053" max="13053" width="10.5703125" customWidth="1"/>
    <col min="13054" max="13054" width="9.85546875" customWidth="1"/>
    <col min="13055" max="13055" width="8" customWidth="1"/>
    <col min="13056" max="13056" width="8.85546875" customWidth="1"/>
    <col min="13057" max="13057" width="8.5703125" customWidth="1"/>
    <col min="13058" max="13058" width="8.140625" customWidth="1"/>
    <col min="13059" max="13059" width="8.7109375" customWidth="1"/>
    <col min="13060" max="13061" width="8.5703125" customWidth="1"/>
    <col min="13062" max="13062" width="8" customWidth="1"/>
    <col min="13063" max="13063" width="10.28515625" customWidth="1"/>
    <col min="13064" max="13064" width="9" customWidth="1"/>
    <col min="13065" max="13065" width="9.85546875" customWidth="1"/>
    <col min="13066" max="13066" width="10.42578125" customWidth="1"/>
    <col min="13067" max="13067" width="9.7109375" customWidth="1"/>
    <col min="13068" max="13068" width="11.42578125" customWidth="1"/>
    <col min="13069" max="13069" width="9" customWidth="1"/>
    <col min="13070" max="13070" width="4.5703125" customWidth="1"/>
    <col min="13296" max="13296" width="1.28515625" customWidth="1"/>
    <col min="13297" max="13297" width="73.140625" customWidth="1"/>
    <col min="13298" max="13305" width="8.28515625" customWidth="1"/>
    <col min="13306" max="13308" width="10.42578125" customWidth="1"/>
    <col min="13309" max="13309" width="10.5703125" customWidth="1"/>
    <col min="13310" max="13310" width="9.85546875" customWidth="1"/>
    <col min="13311" max="13311" width="8" customWidth="1"/>
    <col min="13312" max="13312" width="8.85546875" customWidth="1"/>
    <col min="13313" max="13313" width="8.5703125" customWidth="1"/>
    <col min="13314" max="13314" width="8.140625" customWidth="1"/>
    <col min="13315" max="13315" width="8.7109375" customWidth="1"/>
    <col min="13316" max="13317" width="8.5703125" customWidth="1"/>
    <col min="13318" max="13318" width="8" customWidth="1"/>
    <col min="13319" max="13319" width="10.28515625" customWidth="1"/>
    <col min="13320" max="13320" width="9" customWidth="1"/>
    <col min="13321" max="13321" width="9.85546875" customWidth="1"/>
    <col min="13322" max="13322" width="10.42578125" customWidth="1"/>
    <col min="13323" max="13323" width="9.7109375" customWidth="1"/>
    <col min="13324" max="13324" width="11.42578125" customWidth="1"/>
    <col min="13325" max="13325" width="9" customWidth="1"/>
    <col min="13326" max="13326" width="4.5703125" customWidth="1"/>
    <col min="13552" max="13552" width="1.28515625" customWidth="1"/>
    <col min="13553" max="13553" width="73.140625" customWidth="1"/>
    <col min="13554" max="13561" width="8.28515625" customWidth="1"/>
    <col min="13562" max="13564" width="10.42578125" customWidth="1"/>
    <col min="13565" max="13565" width="10.5703125" customWidth="1"/>
    <col min="13566" max="13566" width="9.85546875" customWidth="1"/>
    <col min="13567" max="13567" width="8" customWidth="1"/>
    <col min="13568" max="13568" width="8.85546875" customWidth="1"/>
    <col min="13569" max="13569" width="8.5703125" customWidth="1"/>
    <col min="13570" max="13570" width="8.140625" customWidth="1"/>
    <col min="13571" max="13571" width="8.7109375" customWidth="1"/>
    <col min="13572" max="13573" width="8.5703125" customWidth="1"/>
    <col min="13574" max="13574" width="8" customWidth="1"/>
    <col min="13575" max="13575" width="10.28515625" customWidth="1"/>
    <col min="13576" max="13576" width="9" customWidth="1"/>
    <col min="13577" max="13577" width="9.85546875" customWidth="1"/>
    <col min="13578" max="13578" width="10.42578125" customWidth="1"/>
    <col min="13579" max="13579" width="9.7109375" customWidth="1"/>
    <col min="13580" max="13580" width="11.42578125" customWidth="1"/>
    <col min="13581" max="13581" width="9" customWidth="1"/>
    <col min="13582" max="13582" width="4.5703125" customWidth="1"/>
    <col min="13808" max="13808" width="1.28515625" customWidth="1"/>
    <col min="13809" max="13809" width="73.140625" customWidth="1"/>
    <col min="13810" max="13817" width="8.28515625" customWidth="1"/>
    <col min="13818" max="13820" width="10.42578125" customWidth="1"/>
    <col min="13821" max="13821" width="10.5703125" customWidth="1"/>
    <col min="13822" max="13822" width="9.85546875" customWidth="1"/>
    <col min="13823" max="13823" width="8" customWidth="1"/>
    <col min="13824" max="13824" width="8.85546875" customWidth="1"/>
    <col min="13825" max="13825" width="8.5703125" customWidth="1"/>
    <col min="13826" max="13826" width="8.140625" customWidth="1"/>
    <col min="13827" max="13827" width="8.7109375" customWidth="1"/>
    <col min="13828" max="13829" width="8.5703125" customWidth="1"/>
    <col min="13830" max="13830" width="8" customWidth="1"/>
    <col min="13831" max="13831" width="10.28515625" customWidth="1"/>
    <col min="13832" max="13832" width="9" customWidth="1"/>
    <col min="13833" max="13833" width="9.85546875" customWidth="1"/>
    <col min="13834" max="13834" width="10.42578125" customWidth="1"/>
    <col min="13835" max="13835" width="9.7109375" customWidth="1"/>
    <col min="13836" max="13836" width="11.42578125" customWidth="1"/>
    <col min="13837" max="13837" width="9" customWidth="1"/>
    <col min="13838" max="13838" width="4.5703125" customWidth="1"/>
    <col min="14064" max="14064" width="1.28515625" customWidth="1"/>
    <col min="14065" max="14065" width="73.140625" customWidth="1"/>
    <col min="14066" max="14073" width="8.28515625" customWidth="1"/>
    <col min="14074" max="14076" width="10.42578125" customWidth="1"/>
    <col min="14077" max="14077" width="10.5703125" customWidth="1"/>
    <col min="14078" max="14078" width="9.85546875" customWidth="1"/>
    <col min="14079" max="14079" width="8" customWidth="1"/>
    <col min="14080" max="14080" width="8.85546875" customWidth="1"/>
    <col min="14081" max="14081" width="8.5703125" customWidth="1"/>
    <col min="14082" max="14082" width="8.140625" customWidth="1"/>
    <col min="14083" max="14083" width="8.7109375" customWidth="1"/>
    <col min="14084" max="14085" width="8.5703125" customWidth="1"/>
    <col min="14086" max="14086" width="8" customWidth="1"/>
    <col min="14087" max="14087" width="10.28515625" customWidth="1"/>
    <col min="14088" max="14088" width="9" customWidth="1"/>
    <col min="14089" max="14089" width="9.85546875" customWidth="1"/>
    <col min="14090" max="14090" width="10.42578125" customWidth="1"/>
    <col min="14091" max="14091" width="9.7109375" customWidth="1"/>
    <col min="14092" max="14092" width="11.42578125" customWidth="1"/>
    <col min="14093" max="14093" width="9" customWidth="1"/>
    <col min="14094" max="14094" width="4.5703125" customWidth="1"/>
    <col min="14320" max="14320" width="1.28515625" customWidth="1"/>
    <col min="14321" max="14321" width="73.140625" customWidth="1"/>
    <col min="14322" max="14329" width="8.28515625" customWidth="1"/>
    <col min="14330" max="14332" width="10.42578125" customWidth="1"/>
    <col min="14333" max="14333" width="10.5703125" customWidth="1"/>
    <col min="14334" max="14334" width="9.85546875" customWidth="1"/>
    <col min="14335" max="14335" width="8" customWidth="1"/>
    <col min="14336" max="14336" width="8.85546875" customWidth="1"/>
    <col min="14337" max="14337" width="8.5703125" customWidth="1"/>
    <col min="14338" max="14338" width="8.140625" customWidth="1"/>
    <col min="14339" max="14339" width="8.7109375" customWidth="1"/>
    <col min="14340" max="14341" width="8.5703125" customWidth="1"/>
    <col min="14342" max="14342" width="8" customWidth="1"/>
    <col min="14343" max="14343" width="10.28515625" customWidth="1"/>
    <col min="14344" max="14344" width="9" customWidth="1"/>
    <col min="14345" max="14345" width="9.85546875" customWidth="1"/>
    <col min="14346" max="14346" width="10.42578125" customWidth="1"/>
    <col min="14347" max="14347" width="9.7109375" customWidth="1"/>
    <col min="14348" max="14348" width="11.42578125" customWidth="1"/>
    <col min="14349" max="14349" width="9" customWidth="1"/>
    <col min="14350" max="14350" width="4.5703125" customWidth="1"/>
    <col min="14576" max="14576" width="1.28515625" customWidth="1"/>
    <col min="14577" max="14577" width="73.140625" customWidth="1"/>
    <col min="14578" max="14585" width="8.28515625" customWidth="1"/>
    <col min="14586" max="14588" width="10.42578125" customWidth="1"/>
    <col min="14589" max="14589" width="10.5703125" customWidth="1"/>
    <col min="14590" max="14590" width="9.85546875" customWidth="1"/>
    <col min="14591" max="14591" width="8" customWidth="1"/>
    <col min="14592" max="14592" width="8.85546875" customWidth="1"/>
    <col min="14593" max="14593" width="8.5703125" customWidth="1"/>
    <col min="14594" max="14594" width="8.140625" customWidth="1"/>
    <col min="14595" max="14595" width="8.7109375" customWidth="1"/>
    <col min="14596" max="14597" width="8.5703125" customWidth="1"/>
    <col min="14598" max="14598" width="8" customWidth="1"/>
    <col min="14599" max="14599" width="10.28515625" customWidth="1"/>
    <col min="14600" max="14600" width="9" customWidth="1"/>
    <col min="14601" max="14601" width="9.85546875" customWidth="1"/>
    <col min="14602" max="14602" width="10.42578125" customWidth="1"/>
    <col min="14603" max="14603" width="9.7109375" customWidth="1"/>
    <col min="14604" max="14604" width="11.42578125" customWidth="1"/>
    <col min="14605" max="14605" width="9" customWidth="1"/>
    <col min="14606" max="14606" width="4.5703125" customWidth="1"/>
    <col min="14832" max="14832" width="1.28515625" customWidth="1"/>
    <col min="14833" max="14833" width="73.140625" customWidth="1"/>
    <col min="14834" max="14841" width="8.28515625" customWidth="1"/>
    <col min="14842" max="14844" width="10.42578125" customWidth="1"/>
    <col min="14845" max="14845" width="10.5703125" customWidth="1"/>
    <col min="14846" max="14846" width="9.85546875" customWidth="1"/>
    <col min="14847" max="14847" width="8" customWidth="1"/>
    <col min="14848" max="14848" width="8.85546875" customWidth="1"/>
    <col min="14849" max="14849" width="8.5703125" customWidth="1"/>
    <col min="14850" max="14850" width="8.140625" customWidth="1"/>
    <col min="14851" max="14851" width="8.7109375" customWidth="1"/>
    <col min="14852" max="14853" width="8.5703125" customWidth="1"/>
    <col min="14854" max="14854" width="8" customWidth="1"/>
    <col min="14855" max="14855" width="10.28515625" customWidth="1"/>
    <col min="14856" max="14856" width="9" customWidth="1"/>
    <col min="14857" max="14857" width="9.85546875" customWidth="1"/>
    <col min="14858" max="14858" width="10.42578125" customWidth="1"/>
    <col min="14859" max="14859" width="9.7109375" customWidth="1"/>
    <col min="14860" max="14860" width="11.42578125" customWidth="1"/>
    <col min="14861" max="14861" width="9" customWidth="1"/>
    <col min="14862" max="14862" width="4.5703125" customWidth="1"/>
    <col min="15088" max="15088" width="1.28515625" customWidth="1"/>
    <col min="15089" max="15089" width="73.140625" customWidth="1"/>
    <col min="15090" max="15097" width="8.28515625" customWidth="1"/>
    <col min="15098" max="15100" width="10.42578125" customWidth="1"/>
    <col min="15101" max="15101" width="10.5703125" customWidth="1"/>
    <col min="15102" max="15102" width="9.85546875" customWidth="1"/>
    <col min="15103" max="15103" width="8" customWidth="1"/>
    <col min="15104" max="15104" width="8.85546875" customWidth="1"/>
    <col min="15105" max="15105" width="8.5703125" customWidth="1"/>
    <col min="15106" max="15106" width="8.140625" customWidth="1"/>
    <col min="15107" max="15107" width="8.7109375" customWidth="1"/>
    <col min="15108" max="15109" width="8.5703125" customWidth="1"/>
    <col min="15110" max="15110" width="8" customWidth="1"/>
    <col min="15111" max="15111" width="10.28515625" customWidth="1"/>
    <col min="15112" max="15112" width="9" customWidth="1"/>
    <col min="15113" max="15113" width="9.85546875" customWidth="1"/>
    <col min="15114" max="15114" width="10.42578125" customWidth="1"/>
    <col min="15115" max="15115" width="9.7109375" customWidth="1"/>
    <col min="15116" max="15116" width="11.42578125" customWidth="1"/>
    <col min="15117" max="15117" width="9" customWidth="1"/>
    <col min="15118" max="15118" width="4.5703125" customWidth="1"/>
    <col min="15344" max="15344" width="1.28515625" customWidth="1"/>
    <col min="15345" max="15345" width="73.140625" customWidth="1"/>
    <col min="15346" max="15353" width="8.28515625" customWidth="1"/>
    <col min="15354" max="15356" width="10.42578125" customWidth="1"/>
    <col min="15357" max="15357" width="10.5703125" customWidth="1"/>
    <col min="15358" max="15358" width="9.85546875" customWidth="1"/>
    <col min="15359" max="15359" width="8" customWidth="1"/>
    <col min="15360" max="15360" width="8.85546875" customWidth="1"/>
    <col min="15361" max="15361" width="8.5703125" customWidth="1"/>
    <col min="15362" max="15362" width="8.140625" customWidth="1"/>
    <col min="15363" max="15363" width="8.7109375" customWidth="1"/>
    <col min="15364" max="15365" width="8.5703125" customWidth="1"/>
    <col min="15366" max="15366" width="8" customWidth="1"/>
    <col min="15367" max="15367" width="10.28515625" customWidth="1"/>
    <col min="15368" max="15368" width="9" customWidth="1"/>
    <col min="15369" max="15369" width="9.85546875" customWidth="1"/>
    <col min="15370" max="15370" width="10.42578125" customWidth="1"/>
    <col min="15371" max="15371" width="9.7109375" customWidth="1"/>
    <col min="15372" max="15372" width="11.42578125" customWidth="1"/>
    <col min="15373" max="15373" width="9" customWidth="1"/>
    <col min="15374" max="15374" width="4.5703125" customWidth="1"/>
    <col min="15600" max="15600" width="1.28515625" customWidth="1"/>
    <col min="15601" max="15601" width="73.140625" customWidth="1"/>
    <col min="15602" max="15609" width="8.28515625" customWidth="1"/>
    <col min="15610" max="15612" width="10.42578125" customWidth="1"/>
    <col min="15613" max="15613" width="10.5703125" customWidth="1"/>
    <col min="15614" max="15614" width="9.85546875" customWidth="1"/>
    <col min="15615" max="15615" width="8" customWidth="1"/>
    <col min="15616" max="15616" width="8.85546875" customWidth="1"/>
    <col min="15617" max="15617" width="8.5703125" customWidth="1"/>
    <col min="15618" max="15618" width="8.140625" customWidth="1"/>
    <col min="15619" max="15619" width="8.7109375" customWidth="1"/>
    <col min="15620" max="15621" width="8.5703125" customWidth="1"/>
    <col min="15622" max="15622" width="8" customWidth="1"/>
    <col min="15623" max="15623" width="10.28515625" customWidth="1"/>
    <col min="15624" max="15624" width="9" customWidth="1"/>
    <col min="15625" max="15625" width="9.85546875" customWidth="1"/>
    <col min="15626" max="15626" width="10.42578125" customWidth="1"/>
    <col min="15627" max="15627" width="9.7109375" customWidth="1"/>
    <col min="15628" max="15628" width="11.42578125" customWidth="1"/>
    <col min="15629" max="15629" width="9" customWidth="1"/>
    <col min="15630" max="15630" width="4.5703125" customWidth="1"/>
    <col min="15856" max="15856" width="1.28515625" customWidth="1"/>
    <col min="15857" max="15857" width="73.140625" customWidth="1"/>
    <col min="15858" max="15865" width="8.28515625" customWidth="1"/>
    <col min="15866" max="15868" width="10.42578125" customWidth="1"/>
    <col min="15869" max="15869" width="10.5703125" customWidth="1"/>
    <col min="15870" max="15870" width="9.85546875" customWidth="1"/>
    <col min="15871" max="15871" width="8" customWidth="1"/>
    <col min="15872" max="15872" width="8.85546875" customWidth="1"/>
    <col min="15873" max="15873" width="8.5703125" customWidth="1"/>
    <col min="15874" max="15874" width="8.140625" customWidth="1"/>
    <col min="15875" max="15875" width="8.7109375" customWidth="1"/>
    <col min="15876" max="15877" width="8.5703125" customWidth="1"/>
    <col min="15878" max="15878" width="8" customWidth="1"/>
    <col min="15879" max="15879" width="10.28515625" customWidth="1"/>
    <col min="15880" max="15880" width="9" customWidth="1"/>
    <col min="15881" max="15881" width="9.85546875" customWidth="1"/>
    <col min="15882" max="15882" width="10.42578125" customWidth="1"/>
    <col min="15883" max="15883" width="9.7109375" customWidth="1"/>
    <col min="15884" max="15884" width="11.42578125" customWidth="1"/>
    <col min="15885" max="15885" width="9" customWidth="1"/>
    <col min="15886" max="15886" width="4.5703125" customWidth="1"/>
    <col min="16112" max="16112" width="1.28515625" customWidth="1"/>
    <col min="16113" max="16113" width="73.140625" customWidth="1"/>
    <col min="16114" max="16121" width="8.28515625" customWidth="1"/>
    <col min="16122" max="16124" width="10.42578125" customWidth="1"/>
    <col min="16125" max="16125" width="10.5703125" customWidth="1"/>
    <col min="16126" max="16126" width="9.85546875" customWidth="1"/>
    <col min="16127" max="16127" width="8" customWidth="1"/>
    <col min="16128" max="16128" width="8.85546875" customWidth="1"/>
    <col min="16129" max="16129" width="8.5703125" customWidth="1"/>
    <col min="16130" max="16130" width="8.140625" customWidth="1"/>
    <col min="16131" max="16131" width="8.7109375" customWidth="1"/>
    <col min="16132" max="16133" width="8.5703125" customWidth="1"/>
    <col min="16134" max="16134" width="8" customWidth="1"/>
    <col min="16135" max="16135" width="10.28515625" customWidth="1"/>
    <col min="16136" max="16136" width="9" customWidth="1"/>
    <col min="16137" max="16137" width="9.85546875" customWidth="1"/>
    <col min="16138" max="16138" width="10.42578125" customWidth="1"/>
    <col min="16139" max="16139" width="9.7109375" customWidth="1"/>
    <col min="16140" max="16140" width="11.42578125" customWidth="1"/>
    <col min="16141" max="16141" width="9" customWidth="1"/>
    <col min="16142" max="16142" width="4.5703125" customWidth="1"/>
  </cols>
  <sheetData>
    <row r="1" spans="1:62" ht="16.5"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6"/>
      <c r="U1" s="21"/>
      <c r="V1" s="21"/>
      <c r="W1" s="21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</row>
    <row r="2" spans="1:62" ht="17.2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  <c r="T2" s="6"/>
      <c r="U2" s="21"/>
      <c r="V2" s="21"/>
      <c r="W2" s="21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</row>
    <row r="3" spans="1:62" ht="17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  <c r="T3" s="6"/>
      <c r="U3" s="21"/>
      <c r="V3" s="21"/>
      <c r="W3" s="21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</row>
    <row r="4" spans="1:62" ht="17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  <c r="T4" s="6"/>
      <c r="U4" s="21"/>
      <c r="V4" s="21"/>
      <c r="W4" s="21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1:62" ht="17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3"/>
      <c r="T5" s="6"/>
      <c r="U5" s="21"/>
      <c r="V5" s="21"/>
      <c r="W5" s="21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1:62" ht="20.25">
      <c r="B6" s="337" t="s">
        <v>73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1:62" ht="20.25">
      <c r="B7" s="337" t="s">
        <v>74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</row>
    <row r="8" spans="1:62" ht="16.5" customHeight="1">
      <c r="B8" s="336" t="s">
        <v>92</v>
      </c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</row>
    <row r="9" spans="1:62" ht="16.5" customHeight="1">
      <c r="B9" s="335" t="s">
        <v>199</v>
      </c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</row>
    <row r="10" spans="1:62" ht="15.75" customHeight="1">
      <c r="B10" s="334" t="s">
        <v>75</v>
      </c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2" ht="31.5" customHeight="1" thickBot="1">
      <c r="A11" s="28"/>
      <c r="B11" s="134" t="s">
        <v>77</v>
      </c>
      <c r="C11" s="98">
        <v>2000</v>
      </c>
      <c r="D11" s="98">
        <v>2001</v>
      </c>
      <c r="E11" s="98">
        <v>2002</v>
      </c>
      <c r="F11" s="98">
        <v>2003</v>
      </c>
      <c r="G11" s="98">
        <v>2004</v>
      </c>
      <c r="H11" s="98">
        <v>2005</v>
      </c>
      <c r="I11" s="98">
        <v>2006</v>
      </c>
      <c r="J11" s="98">
        <v>2007</v>
      </c>
      <c r="K11" s="98">
        <v>2008</v>
      </c>
      <c r="L11" s="98">
        <v>2009</v>
      </c>
      <c r="M11" s="98">
        <v>2010</v>
      </c>
      <c r="N11" s="98">
        <v>2011</v>
      </c>
      <c r="O11" s="98">
        <v>2012</v>
      </c>
      <c r="P11" s="98">
        <v>2013</v>
      </c>
      <c r="Q11" s="98">
        <v>2014</v>
      </c>
      <c r="R11" s="98">
        <v>2015</v>
      </c>
      <c r="S11" s="98">
        <v>2016</v>
      </c>
      <c r="T11" s="98">
        <v>2017</v>
      </c>
      <c r="U11" s="98">
        <v>2018</v>
      </c>
      <c r="V11" s="98">
        <v>2019</v>
      </c>
      <c r="W11" s="98">
        <v>2020</v>
      </c>
      <c r="X11" s="146">
        <v>2021</v>
      </c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</row>
    <row r="12" spans="1:62" ht="23.25" customHeight="1" thickTop="1">
      <c r="A12" s="28"/>
      <c r="B12" s="58" t="s">
        <v>78</v>
      </c>
      <c r="C12" s="96">
        <f t="shared" ref="C12:U12" si="0">+C13+C40+C41+C46</f>
        <v>21898.399999999998</v>
      </c>
      <c r="D12" s="96">
        <f t="shared" ref="D12:I12" si="1">+D13+D40+D41+D46</f>
        <v>18624.200000000004</v>
      </c>
      <c r="E12" s="96">
        <f t="shared" si="1"/>
        <v>21308.1</v>
      </c>
      <c r="F12" s="96">
        <f t="shared" si="1"/>
        <v>23090.1</v>
      </c>
      <c r="G12" s="96">
        <f t="shared" si="1"/>
        <v>46237.3</v>
      </c>
      <c r="H12" s="96">
        <f>+H13+H40+H41+H46+H47</f>
        <v>53938.2</v>
      </c>
      <c r="I12" s="96">
        <f t="shared" si="1"/>
        <v>51149.5</v>
      </c>
      <c r="J12" s="96">
        <f>+J13+J40+J41+J46</f>
        <v>52802.000000000007</v>
      </c>
      <c r="K12" s="96">
        <f t="shared" si="0"/>
        <v>58121.899999999994</v>
      </c>
      <c r="L12" s="96">
        <f t="shared" si="0"/>
        <v>48906.5</v>
      </c>
      <c r="M12" s="96">
        <f t="shared" si="0"/>
        <v>59470.400000000001</v>
      </c>
      <c r="N12" s="96">
        <f t="shared" si="0"/>
        <v>66187.099999999977</v>
      </c>
      <c r="O12" s="96">
        <f>+O13+O40+O41+O46</f>
        <v>63497.9</v>
      </c>
      <c r="P12" s="96">
        <f t="shared" si="0"/>
        <v>70646.399999999994</v>
      </c>
      <c r="Q12" s="96">
        <f t="shared" si="0"/>
        <v>81353.899999999994</v>
      </c>
      <c r="R12" s="96">
        <f t="shared" si="0"/>
        <v>95600</v>
      </c>
      <c r="S12" s="96">
        <f t="shared" si="0"/>
        <v>102673.59999999999</v>
      </c>
      <c r="T12" s="96">
        <f t="shared" si="0"/>
        <v>115335.3</v>
      </c>
      <c r="U12" s="96">
        <f t="shared" si="0"/>
        <v>137132.9</v>
      </c>
      <c r="V12" s="96">
        <f>+V13+V40+V41+V46</f>
        <v>144226.80000000002</v>
      </c>
      <c r="W12" s="96">
        <f>+W13+W40+W41+W46</f>
        <v>127495.90000000001</v>
      </c>
      <c r="X12" s="143">
        <f>+X13+X40+X41+X46</f>
        <v>191990.3</v>
      </c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</row>
    <row r="13" spans="1:62" ht="18" customHeight="1">
      <c r="A13" s="28"/>
      <c r="B13" s="34" t="s">
        <v>79</v>
      </c>
      <c r="C13" s="35">
        <f t="shared" ref="C13:Q13" si="2">+C14+C27</f>
        <v>21873.8</v>
      </c>
      <c r="D13" s="35">
        <f t="shared" ref="D13:I13" si="3">+D14+D27</f>
        <v>18587.900000000001</v>
      </c>
      <c r="E13" s="35">
        <f t="shared" si="3"/>
        <v>21168.3</v>
      </c>
      <c r="F13" s="35">
        <f t="shared" si="3"/>
        <v>23010.3</v>
      </c>
      <c r="G13" s="35">
        <f t="shared" si="3"/>
        <v>46164</v>
      </c>
      <c r="H13" s="35">
        <f t="shared" si="3"/>
        <v>53187.8</v>
      </c>
      <c r="I13" s="35">
        <f t="shared" si="3"/>
        <v>50969.3</v>
      </c>
      <c r="J13" s="35">
        <f>+J14+J27</f>
        <v>52637.30000000001</v>
      </c>
      <c r="K13" s="35">
        <f t="shared" si="2"/>
        <v>57889.099999999991</v>
      </c>
      <c r="L13" s="35">
        <f t="shared" si="2"/>
        <v>48801.4</v>
      </c>
      <c r="M13" s="35">
        <f t="shared" si="2"/>
        <v>59372.5</v>
      </c>
      <c r="N13" s="35">
        <f t="shared" si="2"/>
        <v>66099.799999999988</v>
      </c>
      <c r="O13" s="35">
        <f>+O14+O27</f>
        <v>63444</v>
      </c>
      <c r="P13" s="35">
        <f t="shared" si="2"/>
        <v>70593.999999999985</v>
      </c>
      <c r="Q13" s="35">
        <f t="shared" si="2"/>
        <v>81286.799999999988</v>
      </c>
      <c r="R13" s="35">
        <f t="shared" ref="R13:W13" si="4">+R14+R27</f>
        <v>95229.5</v>
      </c>
      <c r="S13" s="35">
        <f t="shared" si="4"/>
        <v>102599.09999999999</v>
      </c>
      <c r="T13" s="82">
        <f t="shared" si="4"/>
        <v>114621.8</v>
      </c>
      <c r="U13" s="82">
        <f t="shared" si="4"/>
        <v>135377.9</v>
      </c>
      <c r="V13" s="82">
        <f t="shared" si="4"/>
        <v>142334.70000000001</v>
      </c>
      <c r="W13" s="82">
        <f t="shared" si="4"/>
        <v>126395.6</v>
      </c>
      <c r="X13" s="73">
        <f t="shared" ref="X13" si="5">+X14+X27</f>
        <v>189253.3</v>
      </c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</row>
    <row r="14" spans="1:62" ht="18" customHeight="1">
      <c r="A14" s="28"/>
      <c r="B14" s="36" t="s">
        <v>83</v>
      </c>
      <c r="C14" s="35">
        <f t="shared" ref="C14:U14" si="6">+C16+C17+C26+C25</f>
        <v>4915.2999999999993</v>
      </c>
      <c r="D14" s="35">
        <f t="shared" ref="D14:I14" si="7">+D16+D17+D26+D25</f>
        <v>5918.9999999999991</v>
      </c>
      <c r="E14" s="35">
        <f>+E16+E17+E26+E25</f>
        <v>7075</v>
      </c>
      <c r="F14" s="35">
        <f t="shared" si="7"/>
        <v>7347.2999999999993</v>
      </c>
      <c r="G14" s="35">
        <f t="shared" si="7"/>
        <v>13371.9</v>
      </c>
      <c r="H14" s="35">
        <f t="shared" si="7"/>
        <v>18008.800000000003</v>
      </c>
      <c r="I14" s="35">
        <f t="shared" si="7"/>
        <v>27320.100000000002</v>
      </c>
      <c r="J14" s="35">
        <f>+J16+J17+J26+J25</f>
        <v>32895.600000000006</v>
      </c>
      <c r="K14" s="35">
        <f t="shared" si="6"/>
        <v>36316.6</v>
      </c>
      <c r="L14" s="35">
        <f t="shared" si="6"/>
        <v>30248.600000000002</v>
      </c>
      <c r="M14" s="35">
        <f t="shared" si="6"/>
        <v>39561.300000000003</v>
      </c>
      <c r="N14" s="35">
        <f t="shared" si="6"/>
        <v>46915.299999999996</v>
      </c>
      <c r="O14" s="35">
        <f>+O16+O17+O26+O25</f>
        <v>44132.200000000004</v>
      </c>
      <c r="P14" s="35">
        <f t="shared" si="6"/>
        <v>51257.999999999993</v>
      </c>
      <c r="Q14" s="35">
        <f t="shared" si="6"/>
        <v>59720.399999999994</v>
      </c>
      <c r="R14" s="35">
        <f t="shared" si="6"/>
        <v>69803.8</v>
      </c>
      <c r="S14" s="35">
        <f t="shared" si="6"/>
        <v>75140.799999999988</v>
      </c>
      <c r="T14" s="35">
        <f t="shared" si="6"/>
        <v>85704.500000000015</v>
      </c>
      <c r="U14" s="82">
        <f t="shared" si="6"/>
        <v>103004</v>
      </c>
      <c r="V14" s="82">
        <f>+V16+V17+V26+V25</f>
        <v>109504</v>
      </c>
      <c r="W14" s="82">
        <f>+W16+W17+W26+W25</f>
        <v>96630.5</v>
      </c>
      <c r="X14" s="73">
        <f>+X16+X17+X26+X25</f>
        <v>146337.79999999999</v>
      </c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</row>
    <row r="15" spans="1:62" ht="18" customHeight="1">
      <c r="A15" s="28"/>
      <c r="B15" s="97" t="s">
        <v>36</v>
      </c>
      <c r="C15" s="35">
        <f t="shared" ref="C15:Q15" si="8">+C16</f>
        <v>4602.3999999999996</v>
      </c>
      <c r="D15" s="35">
        <f t="shared" si="8"/>
        <v>5740.9</v>
      </c>
      <c r="E15" s="35">
        <f t="shared" si="8"/>
        <v>6898.3</v>
      </c>
      <c r="F15" s="35">
        <f t="shared" si="8"/>
        <v>6898.9</v>
      </c>
      <c r="G15" s="35">
        <f t="shared" si="8"/>
        <v>11935</v>
      </c>
      <c r="H15" s="35">
        <f t="shared" si="8"/>
        <v>16062.9</v>
      </c>
      <c r="I15" s="35">
        <f t="shared" si="8"/>
        <v>24370.9</v>
      </c>
      <c r="J15" s="35">
        <f t="shared" si="8"/>
        <v>30900.2</v>
      </c>
      <c r="K15" s="35">
        <f t="shared" si="8"/>
        <v>34103.4</v>
      </c>
      <c r="L15" s="35">
        <f t="shared" si="8"/>
        <v>27807.7</v>
      </c>
      <c r="M15" s="35">
        <f t="shared" si="8"/>
        <v>36522.200000000004</v>
      </c>
      <c r="N15" s="35">
        <f t="shared" si="8"/>
        <v>43253</v>
      </c>
      <c r="O15" s="35">
        <f t="shared" si="8"/>
        <v>39845.9</v>
      </c>
      <c r="P15" s="35">
        <f t="shared" si="8"/>
        <v>45758.2</v>
      </c>
      <c r="Q15" s="35">
        <f t="shared" si="8"/>
        <v>53364.399999999994</v>
      </c>
      <c r="R15" s="35">
        <f t="shared" ref="R15:X15" si="9">+R16</f>
        <v>62117.100000000006</v>
      </c>
      <c r="S15" s="35">
        <f t="shared" si="9"/>
        <v>67162.399999999994</v>
      </c>
      <c r="T15" s="82">
        <f t="shared" si="9"/>
        <v>74858.10000000002</v>
      </c>
      <c r="U15" s="82">
        <f t="shared" si="9"/>
        <v>88063</v>
      </c>
      <c r="V15" s="82">
        <f t="shared" si="9"/>
        <v>93718.400000000009</v>
      </c>
      <c r="W15" s="82">
        <f t="shared" si="9"/>
        <v>82091.8</v>
      </c>
      <c r="X15" s="73">
        <f t="shared" si="9"/>
        <v>125027.70000000001</v>
      </c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</row>
    <row r="16" spans="1:62" ht="18" customHeight="1">
      <c r="A16" s="28"/>
      <c r="B16" s="130" t="s">
        <v>37</v>
      </c>
      <c r="C16" s="37">
        <v>4602.3999999999996</v>
      </c>
      <c r="D16" s="37">
        <v>5740.9</v>
      </c>
      <c r="E16" s="37">
        <v>6898.3</v>
      </c>
      <c r="F16" s="37">
        <v>6898.9</v>
      </c>
      <c r="G16" s="37">
        <v>11935</v>
      </c>
      <c r="H16" s="37">
        <v>16062.9</v>
      </c>
      <c r="I16" s="37">
        <v>24370.9</v>
      </c>
      <c r="J16" s="37">
        <v>30900.2</v>
      </c>
      <c r="K16" s="37">
        <v>34103.4</v>
      </c>
      <c r="L16" s="37">
        <v>27807.7</v>
      </c>
      <c r="M16" s="37">
        <v>36522.200000000004</v>
      </c>
      <c r="N16" s="37">
        <v>43253</v>
      </c>
      <c r="O16" s="37">
        <v>39845.9</v>
      </c>
      <c r="P16" s="37">
        <v>45758.2</v>
      </c>
      <c r="Q16" s="37">
        <v>53364.399999999994</v>
      </c>
      <c r="R16" s="37">
        <v>62117.100000000006</v>
      </c>
      <c r="S16" s="37">
        <v>67162.399999999994</v>
      </c>
      <c r="T16" s="147">
        <v>74858.10000000002</v>
      </c>
      <c r="U16" s="147">
        <v>88063</v>
      </c>
      <c r="V16" s="240">
        <v>93718.400000000009</v>
      </c>
      <c r="W16" s="240">
        <v>82091.8</v>
      </c>
      <c r="X16" s="23">
        <v>125027.70000000001</v>
      </c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</row>
    <row r="17" spans="1:62" ht="18" customHeight="1">
      <c r="A17" s="28"/>
      <c r="B17" s="105" t="s">
        <v>38</v>
      </c>
      <c r="C17" s="38">
        <f t="shared" ref="C17:Q17" si="10">SUM(C18:C24)</f>
        <v>249.39999999999998</v>
      </c>
      <c r="D17" s="38">
        <f t="shared" ref="D17:I17" si="11">SUM(D18:D24)</f>
        <v>129.4</v>
      </c>
      <c r="E17" s="38">
        <f t="shared" si="11"/>
        <v>117.39999999999999</v>
      </c>
      <c r="F17" s="38">
        <f t="shared" si="11"/>
        <v>412.4</v>
      </c>
      <c r="G17" s="38">
        <f t="shared" si="11"/>
        <v>1305.3000000000002</v>
      </c>
      <c r="H17" s="38">
        <f t="shared" si="11"/>
        <v>1709.6</v>
      </c>
      <c r="I17" s="38">
        <f t="shared" si="11"/>
        <v>2551.7999999999997</v>
      </c>
      <c r="J17" s="38">
        <f>SUM(J18:J24)</f>
        <v>1965.6000000000001</v>
      </c>
      <c r="K17" s="38">
        <f t="shared" si="10"/>
        <v>2202.8999999999996</v>
      </c>
      <c r="L17" s="38">
        <f t="shared" si="10"/>
        <v>2373.1999999999998</v>
      </c>
      <c r="M17" s="38">
        <f t="shared" si="10"/>
        <v>2909</v>
      </c>
      <c r="N17" s="38">
        <f t="shared" si="10"/>
        <v>3535.7000000000003</v>
      </c>
      <c r="O17" s="38">
        <f t="shared" si="10"/>
        <v>4112.3999999999996</v>
      </c>
      <c r="P17" s="38">
        <f t="shared" si="10"/>
        <v>5184.2</v>
      </c>
      <c r="Q17" s="38">
        <f t="shared" si="10"/>
        <v>6021.9</v>
      </c>
      <c r="R17" s="38">
        <f t="shared" ref="R17:W17" si="12">SUM(R18:R24)</f>
        <v>7303.2000000000007</v>
      </c>
      <c r="S17" s="38">
        <f t="shared" si="12"/>
        <v>7591.1999999999989</v>
      </c>
      <c r="T17" s="38">
        <f t="shared" si="12"/>
        <v>10464</v>
      </c>
      <c r="U17" s="38">
        <f t="shared" si="12"/>
        <v>14535.1</v>
      </c>
      <c r="V17" s="38">
        <f t="shared" si="12"/>
        <v>15402.399999999998</v>
      </c>
      <c r="W17" s="38">
        <f t="shared" si="12"/>
        <v>14256.899999999998</v>
      </c>
      <c r="X17" s="281">
        <f t="shared" ref="X17" si="13">SUM(X18:X24)</f>
        <v>20862.3</v>
      </c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</row>
    <row r="18" spans="1:62" ht="18" customHeight="1">
      <c r="A18" s="28"/>
      <c r="B18" s="132" t="s">
        <v>42</v>
      </c>
      <c r="C18" s="37">
        <v>6.2</v>
      </c>
      <c r="D18" s="37">
        <v>2.6</v>
      </c>
      <c r="E18" s="37">
        <v>2.6</v>
      </c>
      <c r="F18" s="37">
        <v>30.4</v>
      </c>
      <c r="G18" s="37">
        <v>49.3</v>
      </c>
      <c r="H18" s="37">
        <v>360.8</v>
      </c>
      <c r="I18" s="37">
        <v>827.5</v>
      </c>
      <c r="J18" s="37">
        <v>985.4</v>
      </c>
      <c r="K18" s="37">
        <v>1170.2</v>
      </c>
      <c r="L18" s="37">
        <v>1188.5999999999999</v>
      </c>
      <c r="M18" s="37">
        <v>1413.3</v>
      </c>
      <c r="N18" s="37">
        <v>1953.9</v>
      </c>
      <c r="O18" s="37">
        <v>2156.9</v>
      </c>
      <c r="P18" s="37">
        <v>3468.2000000000003</v>
      </c>
      <c r="Q18" s="37">
        <v>4347.7999999999993</v>
      </c>
      <c r="R18" s="37">
        <v>5576.3</v>
      </c>
      <c r="S18" s="37">
        <v>5677.4</v>
      </c>
      <c r="T18" s="147">
        <v>6557.8</v>
      </c>
      <c r="U18" s="147">
        <v>7240.6000000000013</v>
      </c>
      <c r="V18" s="240">
        <v>8167.8999999999987</v>
      </c>
      <c r="W18" s="240">
        <v>7617.0999999999995</v>
      </c>
      <c r="X18" s="23">
        <v>13312.5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</row>
    <row r="19" spans="1:62" ht="18" customHeight="1">
      <c r="A19" s="28"/>
      <c r="B19" s="132" t="s">
        <v>93</v>
      </c>
      <c r="C19" s="37">
        <v>0</v>
      </c>
      <c r="D19" s="37">
        <v>0</v>
      </c>
      <c r="E19" s="37">
        <v>0</v>
      </c>
      <c r="F19" s="37">
        <v>0.9</v>
      </c>
      <c r="G19" s="37">
        <v>129.19999999999999</v>
      </c>
      <c r="H19" s="37">
        <v>84.5</v>
      </c>
      <c r="I19" s="37">
        <v>55.7</v>
      </c>
      <c r="J19" s="37">
        <v>60.5</v>
      </c>
      <c r="K19" s="37">
        <v>50.5</v>
      </c>
      <c r="L19" s="37">
        <v>55.4</v>
      </c>
      <c r="M19" s="37">
        <v>40.4</v>
      </c>
      <c r="N19" s="37">
        <v>0.4</v>
      </c>
      <c r="O19" s="37">
        <v>0</v>
      </c>
      <c r="P19" s="37">
        <v>53.2</v>
      </c>
      <c r="Q19" s="37">
        <v>0.1</v>
      </c>
      <c r="R19" s="181">
        <v>0</v>
      </c>
      <c r="S19" s="181">
        <v>0</v>
      </c>
      <c r="T19" s="187">
        <v>0</v>
      </c>
      <c r="U19" s="187">
        <v>0</v>
      </c>
      <c r="V19" s="286">
        <v>0</v>
      </c>
      <c r="W19" s="286">
        <v>0</v>
      </c>
      <c r="X19" s="198">
        <v>0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</row>
    <row r="20" spans="1:62" ht="18" customHeight="1">
      <c r="A20" s="28"/>
      <c r="B20" s="132" t="s">
        <v>44</v>
      </c>
      <c r="C20" s="37">
        <v>0</v>
      </c>
      <c r="D20" s="37">
        <v>0</v>
      </c>
      <c r="E20" s="37">
        <v>0</v>
      </c>
      <c r="F20" s="37">
        <v>0.8</v>
      </c>
      <c r="G20" s="37">
        <v>3.5</v>
      </c>
      <c r="H20" s="37">
        <v>108.2</v>
      </c>
      <c r="I20" s="37">
        <v>133.80000000000001</v>
      </c>
      <c r="J20" s="37">
        <v>85.5</v>
      </c>
      <c r="K20" s="37">
        <v>130.5</v>
      </c>
      <c r="L20" s="37">
        <v>302.7</v>
      </c>
      <c r="M20" s="37">
        <v>436.4</v>
      </c>
      <c r="N20" s="37">
        <v>188.3</v>
      </c>
      <c r="O20" s="37">
        <v>343.59999999999997</v>
      </c>
      <c r="P20" s="37">
        <v>436.1</v>
      </c>
      <c r="Q20" s="37">
        <v>463.40000000000003</v>
      </c>
      <c r="R20" s="37">
        <v>338.09999999999997</v>
      </c>
      <c r="S20" s="37">
        <v>341.2</v>
      </c>
      <c r="T20" s="147">
        <v>2265.2000000000003</v>
      </c>
      <c r="U20" s="147">
        <v>3910.3999999999996</v>
      </c>
      <c r="V20" s="240">
        <v>3572.3</v>
      </c>
      <c r="W20" s="240">
        <v>3061.1</v>
      </c>
      <c r="X20" s="23">
        <v>3232.5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</row>
    <row r="21" spans="1:62" ht="18" customHeight="1">
      <c r="A21" s="28"/>
      <c r="B21" s="132" t="s">
        <v>94</v>
      </c>
      <c r="C21" s="37">
        <v>243.2</v>
      </c>
      <c r="D21" s="37">
        <v>126.8</v>
      </c>
      <c r="E21" s="37">
        <v>114.8</v>
      </c>
      <c r="F21" s="37">
        <v>344.7</v>
      </c>
      <c r="G21" s="37">
        <v>1083.9000000000001</v>
      </c>
      <c r="H21" s="37">
        <v>1117.8</v>
      </c>
      <c r="I21" s="37">
        <v>1515.1</v>
      </c>
      <c r="J21" s="37">
        <v>830.9</v>
      </c>
      <c r="K21" s="37">
        <v>830</v>
      </c>
      <c r="L21" s="37">
        <v>826.4</v>
      </c>
      <c r="M21" s="37">
        <v>1017.7</v>
      </c>
      <c r="N21" s="37">
        <v>1393.1</v>
      </c>
      <c r="O21" s="37">
        <v>1607.2</v>
      </c>
      <c r="P21" s="37">
        <v>1223.7</v>
      </c>
      <c r="Q21" s="37">
        <v>1210.5</v>
      </c>
      <c r="R21" s="37">
        <v>1388.8000000000002</v>
      </c>
      <c r="S21" s="37">
        <v>1572.6</v>
      </c>
      <c r="T21" s="147">
        <v>1640.9999999999998</v>
      </c>
      <c r="U21" s="147">
        <v>1866.1000000000001</v>
      </c>
      <c r="V21" s="240">
        <v>1936.8</v>
      </c>
      <c r="W21" s="240">
        <v>2070.4</v>
      </c>
      <c r="X21" s="23">
        <v>2565.2000000000003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</row>
    <row r="22" spans="1:62" ht="31.5" customHeight="1">
      <c r="A22" s="28"/>
      <c r="B22" s="162" t="s">
        <v>41</v>
      </c>
      <c r="C22" s="163">
        <v>0</v>
      </c>
      <c r="D22" s="163">
        <v>0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163">
        <v>0</v>
      </c>
      <c r="T22" s="164">
        <v>0</v>
      </c>
      <c r="U22" s="210">
        <v>1518.0000000000002</v>
      </c>
      <c r="V22" s="285">
        <v>1725.3999999999999</v>
      </c>
      <c r="W22" s="285">
        <v>1508.3</v>
      </c>
      <c r="X22" s="207">
        <v>1752.1</v>
      </c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</row>
    <row r="23" spans="1:62" ht="19.5" customHeight="1">
      <c r="A23" s="28"/>
      <c r="B23" s="162" t="s">
        <v>145</v>
      </c>
      <c r="C23" s="178">
        <v>0</v>
      </c>
      <c r="D23" s="178">
        <v>0</v>
      </c>
      <c r="E23" s="178">
        <v>0</v>
      </c>
      <c r="F23" s="178">
        <v>35.6</v>
      </c>
      <c r="G23" s="178">
        <v>39.4</v>
      </c>
      <c r="H23" s="37">
        <v>38.299999999999997</v>
      </c>
      <c r="I23" s="178">
        <v>19.7</v>
      </c>
      <c r="J23" s="178">
        <v>3.3</v>
      </c>
      <c r="K23" s="189">
        <v>21.7</v>
      </c>
      <c r="L23" s="37">
        <v>0.1</v>
      </c>
      <c r="M23" s="37">
        <v>1.2</v>
      </c>
      <c r="N23" s="163">
        <v>0</v>
      </c>
      <c r="O23" s="163">
        <v>0</v>
      </c>
      <c r="P23" s="37">
        <v>3</v>
      </c>
      <c r="Q23" s="163">
        <v>0</v>
      </c>
      <c r="R23" s="163">
        <v>0</v>
      </c>
      <c r="S23" s="163">
        <v>0</v>
      </c>
      <c r="T23" s="164">
        <v>0</v>
      </c>
      <c r="U23" s="164">
        <v>0</v>
      </c>
      <c r="V23" s="286">
        <v>0</v>
      </c>
      <c r="W23" s="286">
        <v>0</v>
      </c>
      <c r="X23" s="198">
        <v>0</v>
      </c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</row>
    <row r="24" spans="1:62" ht="18" customHeight="1">
      <c r="A24" s="28"/>
      <c r="B24" s="132" t="s">
        <v>0</v>
      </c>
      <c r="C24" s="181">
        <v>0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37">
        <v>0</v>
      </c>
      <c r="L24" s="37">
        <v>0</v>
      </c>
      <c r="M24" s="37">
        <v>0</v>
      </c>
      <c r="N24" s="37">
        <v>0</v>
      </c>
      <c r="O24" s="37">
        <v>4.7</v>
      </c>
      <c r="P24" s="37">
        <v>0</v>
      </c>
      <c r="Q24" s="37">
        <v>0.1</v>
      </c>
      <c r="R24" s="181">
        <v>0</v>
      </c>
      <c r="S24" s="181">
        <v>0</v>
      </c>
      <c r="T24" s="187">
        <v>0</v>
      </c>
      <c r="U24" s="187">
        <v>0</v>
      </c>
      <c r="V24" s="272">
        <v>0</v>
      </c>
      <c r="W24" s="272">
        <v>0</v>
      </c>
      <c r="X24" s="211">
        <v>0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</row>
    <row r="25" spans="1:62" ht="14.25" customHeight="1">
      <c r="A25" s="28"/>
      <c r="B25" s="97" t="s">
        <v>47</v>
      </c>
      <c r="C25" s="39">
        <v>63.5</v>
      </c>
      <c r="D25" s="39">
        <v>48.7</v>
      </c>
      <c r="E25" s="39">
        <v>56.2</v>
      </c>
      <c r="F25" s="39">
        <v>32.799999999999997</v>
      </c>
      <c r="G25" s="39">
        <v>71.900000000000006</v>
      </c>
      <c r="H25" s="39">
        <v>168.9</v>
      </c>
      <c r="I25" s="39">
        <v>339.7</v>
      </c>
      <c r="J25" s="39">
        <v>3</v>
      </c>
      <c r="K25" s="39">
        <v>0.1</v>
      </c>
      <c r="L25" s="39">
        <v>0.5</v>
      </c>
      <c r="M25" s="39">
        <v>2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0.5</v>
      </c>
      <c r="T25" s="212">
        <v>0</v>
      </c>
      <c r="U25" s="212">
        <v>0</v>
      </c>
      <c r="V25" s="212">
        <v>0</v>
      </c>
      <c r="W25" s="212">
        <v>0</v>
      </c>
      <c r="X25" s="216">
        <v>0</v>
      </c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</row>
    <row r="26" spans="1:62" ht="18" customHeight="1">
      <c r="A26" s="28"/>
      <c r="B26" s="131" t="s">
        <v>49</v>
      </c>
      <c r="C26" s="39">
        <v>0</v>
      </c>
      <c r="D26" s="39">
        <v>0</v>
      </c>
      <c r="E26" s="39">
        <v>3.1</v>
      </c>
      <c r="F26" s="39">
        <v>3.2</v>
      </c>
      <c r="G26" s="39">
        <v>59.7</v>
      </c>
      <c r="H26" s="39">
        <v>67.400000000000006</v>
      </c>
      <c r="I26" s="39">
        <v>57.7</v>
      </c>
      <c r="J26" s="39">
        <v>26.8</v>
      </c>
      <c r="K26" s="39">
        <v>10.199999999999999</v>
      </c>
      <c r="L26" s="39">
        <v>67.2</v>
      </c>
      <c r="M26" s="39">
        <v>128.1</v>
      </c>
      <c r="N26" s="39">
        <v>126.6</v>
      </c>
      <c r="O26" s="39">
        <v>173.9</v>
      </c>
      <c r="P26" s="39">
        <v>315.60000000000002</v>
      </c>
      <c r="Q26" s="39">
        <v>334.09999999999997</v>
      </c>
      <c r="R26" s="39">
        <v>383.5</v>
      </c>
      <c r="S26" s="39">
        <v>386.7</v>
      </c>
      <c r="T26" s="38">
        <v>382.4</v>
      </c>
      <c r="U26" s="38">
        <v>405.9</v>
      </c>
      <c r="V26" s="287">
        <v>383.2</v>
      </c>
      <c r="W26" s="287">
        <v>281.8</v>
      </c>
      <c r="X26" s="199">
        <v>447.80000000000007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</row>
    <row r="27" spans="1:62" ht="18" customHeight="1">
      <c r="A27" s="28"/>
      <c r="B27" s="110" t="s">
        <v>95</v>
      </c>
      <c r="C27" s="39">
        <f t="shared" ref="C27:Q27" si="14">+C28+C32+C35</f>
        <v>16958.5</v>
      </c>
      <c r="D27" s="39">
        <f t="shared" ref="D27:I27" si="15">+D28+D32+D35</f>
        <v>12668.900000000001</v>
      </c>
      <c r="E27" s="39">
        <f>+E28+E32+E35</f>
        <v>14093.3</v>
      </c>
      <c r="F27" s="39">
        <f>+F28+F32+F35</f>
        <v>15663</v>
      </c>
      <c r="G27" s="39">
        <f>+G28+G32+G35</f>
        <v>32792.1</v>
      </c>
      <c r="H27" s="39">
        <f t="shared" si="15"/>
        <v>35179</v>
      </c>
      <c r="I27" s="39">
        <f t="shared" si="15"/>
        <v>23649.200000000001</v>
      </c>
      <c r="J27" s="39">
        <f>+J28+J32+J35</f>
        <v>19741.700000000004</v>
      </c>
      <c r="K27" s="39">
        <f t="shared" si="14"/>
        <v>21572.499999999996</v>
      </c>
      <c r="L27" s="39">
        <f t="shared" si="14"/>
        <v>18552.8</v>
      </c>
      <c r="M27" s="39">
        <f t="shared" si="14"/>
        <v>19811.199999999997</v>
      </c>
      <c r="N27" s="39">
        <f t="shared" si="14"/>
        <v>19184.5</v>
      </c>
      <c r="O27" s="39">
        <f t="shared" si="14"/>
        <v>19311.8</v>
      </c>
      <c r="P27" s="39">
        <f t="shared" si="14"/>
        <v>19335.999999999996</v>
      </c>
      <c r="Q27" s="39">
        <f t="shared" si="14"/>
        <v>21566.400000000001</v>
      </c>
      <c r="R27" s="39">
        <f t="shared" ref="R27:W27" si="16">+R28+R32+R35</f>
        <v>25425.699999999997</v>
      </c>
      <c r="S27" s="39">
        <f t="shared" si="16"/>
        <v>27458.300000000003</v>
      </c>
      <c r="T27" s="38">
        <f t="shared" si="16"/>
        <v>28917.299999999992</v>
      </c>
      <c r="U27" s="38">
        <f t="shared" si="16"/>
        <v>32373.9</v>
      </c>
      <c r="V27" s="38">
        <f t="shared" si="16"/>
        <v>32830.700000000004</v>
      </c>
      <c r="W27" s="38">
        <f t="shared" si="16"/>
        <v>29765.1</v>
      </c>
      <c r="X27" s="281">
        <f t="shared" ref="X27" si="17">+X28+X32+X35</f>
        <v>42915.5</v>
      </c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</row>
    <row r="28" spans="1:62" ht="18" customHeight="1">
      <c r="A28" s="28"/>
      <c r="B28" s="97" t="s">
        <v>96</v>
      </c>
      <c r="C28" s="39">
        <f>+C29+C31</f>
        <v>13456.3</v>
      </c>
      <c r="D28" s="39">
        <f t="shared" ref="D28:I28" si="18">+D29+D31</f>
        <v>9336.1</v>
      </c>
      <c r="E28" s="39">
        <f t="shared" si="18"/>
        <v>10845.3</v>
      </c>
      <c r="F28" s="39">
        <f t="shared" si="18"/>
        <v>11933.7</v>
      </c>
      <c r="G28" s="39">
        <f t="shared" si="18"/>
        <v>16000</v>
      </c>
      <c r="H28" s="39">
        <f t="shared" si="18"/>
        <v>14399.2</v>
      </c>
      <c r="I28" s="39">
        <f t="shared" si="18"/>
        <v>17473.5</v>
      </c>
      <c r="J28" s="39">
        <f>+J29+J31</f>
        <v>19336.600000000006</v>
      </c>
      <c r="K28" s="39">
        <f>+K29+K31</f>
        <v>21140.6</v>
      </c>
      <c r="L28" s="39">
        <f>+L29+L31</f>
        <v>18264.599999999999</v>
      </c>
      <c r="M28" s="39">
        <f>+M29+M31</f>
        <v>19455.099999999999</v>
      </c>
      <c r="N28" s="39">
        <f>+N29+N31</f>
        <v>18801.3</v>
      </c>
      <c r="O28" s="39">
        <f>+O29+O31+O30</f>
        <v>18890.900000000001</v>
      </c>
      <c r="P28" s="39">
        <f t="shared" ref="P28:W28" si="19">+P29+P30</f>
        <v>19042.399999999998</v>
      </c>
      <c r="Q28" s="39">
        <f t="shared" si="19"/>
        <v>21314.5</v>
      </c>
      <c r="R28" s="39">
        <f t="shared" si="19"/>
        <v>25211.5</v>
      </c>
      <c r="S28" s="39">
        <f t="shared" si="19"/>
        <v>27286.100000000002</v>
      </c>
      <c r="T28" s="39">
        <f t="shared" si="19"/>
        <v>28702.699999999993</v>
      </c>
      <c r="U28" s="38">
        <f t="shared" si="19"/>
        <v>32095.800000000003</v>
      </c>
      <c r="V28" s="38">
        <f t="shared" si="19"/>
        <v>32478.400000000001</v>
      </c>
      <c r="W28" s="38">
        <f t="shared" si="19"/>
        <v>29630.1</v>
      </c>
      <c r="X28" s="281">
        <f t="shared" ref="X28" si="20">+X29+X30</f>
        <v>42637.5</v>
      </c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</row>
    <row r="29" spans="1:62" ht="18" customHeight="1">
      <c r="A29" s="28"/>
      <c r="B29" s="108" t="s">
        <v>97</v>
      </c>
      <c r="C29" s="37">
        <v>13456.3</v>
      </c>
      <c r="D29" s="37">
        <v>9336.1</v>
      </c>
      <c r="E29" s="37">
        <v>10845.3</v>
      </c>
      <c r="F29" s="37">
        <v>10720.5</v>
      </c>
      <c r="G29" s="37">
        <v>12460.4</v>
      </c>
      <c r="H29" s="37">
        <v>14293.1</v>
      </c>
      <c r="I29" s="37">
        <v>17472.7</v>
      </c>
      <c r="J29" s="37">
        <v>19336.400000000005</v>
      </c>
      <c r="K29" s="37">
        <v>21140.6</v>
      </c>
      <c r="L29" s="37">
        <v>18264.599999999999</v>
      </c>
      <c r="M29" s="37">
        <v>19455.099999999999</v>
      </c>
      <c r="N29" s="37">
        <v>18801.3</v>
      </c>
      <c r="O29" s="37">
        <v>18775.7</v>
      </c>
      <c r="P29" s="37">
        <v>18916.099999999999</v>
      </c>
      <c r="Q29" s="37">
        <v>21238.3</v>
      </c>
      <c r="R29" s="37">
        <v>24378</v>
      </c>
      <c r="S29" s="37">
        <v>26397.000000000004</v>
      </c>
      <c r="T29" s="147">
        <v>27276.399999999994</v>
      </c>
      <c r="U29" s="147">
        <v>30931.300000000003</v>
      </c>
      <c r="V29" s="240">
        <v>32478.400000000001</v>
      </c>
      <c r="W29" s="240">
        <v>29630.1</v>
      </c>
      <c r="X29" s="23">
        <v>42637.5</v>
      </c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</row>
    <row r="30" spans="1:62" ht="18" customHeight="1">
      <c r="A30" s="28"/>
      <c r="B30" s="108" t="s">
        <v>98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37">
        <v>115.2</v>
      </c>
      <c r="P30" s="37">
        <v>126.3</v>
      </c>
      <c r="Q30" s="37">
        <v>76.199999999999989</v>
      </c>
      <c r="R30" s="37">
        <v>833.49999999999989</v>
      </c>
      <c r="S30" s="37">
        <v>889.1</v>
      </c>
      <c r="T30" s="147">
        <v>1426.3000000000002</v>
      </c>
      <c r="U30" s="147">
        <v>1164.5</v>
      </c>
      <c r="V30" s="240">
        <v>0</v>
      </c>
      <c r="W30" s="240">
        <v>0</v>
      </c>
      <c r="X30" s="23">
        <v>0</v>
      </c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</row>
    <row r="31" spans="1:62" ht="18" customHeight="1">
      <c r="A31" s="28"/>
      <c r="B31" s="108" t="s">
        <v>152</v>
      </c>
      <c r="C31" s="37">
        <v>0</v>
      </c>
      <c r="D31" s="181">
        <v>0</v>
      </c>
      <c r="E31" s="181">
        <v>0</v>
      </c>
      <c r="F31" s="37">
        <v>1213.2</v>
      </c>
      <c r="G31" s="37">
        <v>3539.6</v>
      </c>
      <c r="H31" s="37">
        <v>106.1</v>
      </c>
      <c r="I31" s="37">
        <v>0.8</v>
      </c>
      <c r="J31" s="37">
        <v>0.2</v>
      </c>
      <c r="K31" s="37"/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7">
        <v>0</v>
      </c>
      <c r="U31" s="187">
        <v>0</v>
      </c>
      <c r="V31" s="187">
        <v>0</v>
      </c>
      <c r="W31" s="187">
        <v>0</v>
      </c>
      <c r="X31" s="282">
        <v>0</v>
      </c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</row>
    <row r="32" spans="1:62" ht="18" customHeight="1">
      <c r="A32" s="28"/>
      <c r="B32" s="97" t="s">
        <v>99</v>
      </c>
      <c r="C32" s="39">
        <f t="shared" ref="C32:D32" si="21">+C33+C34</f>
        <v>3.9</v>
      </c>
      <c r="D32" s="39">
        <f t="shared" si="21"/>
        <v>5.0999999999999996</v>
      </c>
      <c r="E32" s="39">
        <f>+E33+E34</f>
        <v>3.9</v>
      </c>
      <c r="F32" s="39">
        <f>+F33+F34</f>
        <v>108.4</v>
      </c>
      <c r="G32" s="39">
        <f>+G33+G34</f>
        <v>595.69999999999993</v>
      </c>
      <c r="H32" s="39">
        <v>40.700000000000003</v>
      </c>
      <c r="I32" s="39">
        <v>69</v>
      </c>
      <c r="J32" s="39">
        <v>82.5</v>
      </c>
      <c r="K32" s="39">
        <v>128.1</v>
      </c>
      <c r="L32" s="39">
        <v>131.70000000000002</v>
      </c>
      <c r="M32" s="39">
        <v>146.30000000000001</v>
      </c>
      <c r="N32" s="39">
        <v>181.2</v>
      </c>
      <c r="O32" s="39">
        <v>241.6</v>
      </c>
      <c r="P32" s="39">
        <v>33.800000000000004</v>
      </c>
      <c r="Q32" s="39">
        <v>12.2</v>
      </c>
      <c r="R32" s="39">
        <v>7.6</v>
      </c>
      <c r="S32" s="195">
        <v>0</v>
      </c>
      <c r="T32" s="212">
        <v>0</v>
      </c>
      <c r="U32" s="212">
        <v>0</v>
      </c>
      <c r="V32" s="212">
        <v>0</v>
      </c>
      <c r="W32" s="212">
        <v>0</v>
      </c>
      <c r="X32" s="216">
        <v>0</v>
      </c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</row>
    <row r="33" spans="1:62" ht="18" customHeight="1">
      <c r="A33" s="28"/>
      <c r="B33" s="132" t="s">
        <v>187</v>
      </c>
      <c r="C33" s="37">
        <v>0</v>
      </c>
      <c r="D33" s="37">
        <v>0</v>
      </c>
      <c r="E33" s="37">
        <v>0</v>
      </c>
      <c r="F33" s="37">
        <v>101.9</v>
      </c>
      <c r="G33" s="37">
        <v>560.9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181"/>
      <c r="T33" s="181"/>
      <c r="U33" s="187"/>
      <c r="V33" s="187"/>
      <c r="W33" s="187"/>
      <c r="X33" s="282"/>
      <c r="Y33" s="33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</row>
    <row r="34" spans="1:62" ht="18" customHeight="1">
      <c r="A34" s="28"/>
      <c r="B34" s="132" t="s">
        <v>0</v>
      </c>
      <c r="C34" s="37">
        <v>3.9</v>
      </c>
      <c r="D34" s="37">
        <v>5.0999999999999996</v>
      </c>
      <c r="E34" s="37">
        <v>3.9</v>
      </c>
      <c r="F34" s="37">
        <v>6.5</v>
      </c>
      <c r="G34" s="37">
        <v>34.799999999999997</v>
      </c>
      <c r="H34" s="37">
        <v>40.700000000000003</v>
      </c>
      <c r="I34" s="37">
        <v>69</v>
      </c>
      <c r="J34" s="37">
        <v>82.5</v>
      </c>
      <c r="K34" s="37">
        <v>128.1</v>
      </c>
      <c r="L34" s="37">
        <v>131.70000000000002</v>
      </c>
      <c r="M34" s="37">
        <v>146.30000000000001</v>
      </c>
      <c r="N34" s="37">
        <v>181.2</v>
      </c>
      <c r="O34" s="37">
        <v>241.6</v>
      </c>
      <c r="P34" s="37">
        <v>33.800000000000004</v>
      </c>
      <c r="Q34" s="37">
        <v>12.2</v>
      </c>
      <c r="R34" s="37">
        <v>7.6</v>
      </c>
      <c r="S34" s="181">
        <v>0</v>
      </c>
      <c r="T34" s="187">
        <v>0</v>
      </c>
      <c r="U34" s="187">
        <v>0</v>
      </c>
      <c r="V34" s="187">
        <v>0</v>
      </c>
      <c r="W34" s="187">
        <v>0</v>
      </c>
      <c r="X34" s="282">
        <v>0</v>
      </c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</row>
    <row r="35" spans="1:62" ht="18" customHeight="1">
      <c r="A35" s="28"/>
      <c r="B35" s="97" t="s">
        <v>100</v>
      </c>
      <c r="C35" s="42">
        <f t="shared" ref="C35:V35" si="22">SUM(C36:C39)</f>
        <v>3498.2999999999997</v>
      </c>
      <c r="D35" s="42">
        <f t="shared" ref="D35:I35" si="23">SUM(D36:D39)</f>
        <v>3327.7</v>
      </c>
      <c r="E35" s="42">
        <f t="shared" si="23"/>
        <v>3244.1000000000004</v>
      </c>
      <c r="F35" s="42">
        <f t="shared" si="23"/>
        <v>3620.8999999999996</v>
      </c>
      <c r="G35" s="42">
        <f t="shared" si="23"/>
        <v>16196.4</v>
      </c>
      <c r="H35" s="42">
        <f t="shared" si="23"/>
        <v>20739.099999999999</v>
      </c>
      <c r="I35" s="42">
        <f t="shared" si="23"/>
        <v>6106.7</v>
      </c>
      <c r="J35" s="42">
        <f>SUM(J36:J39)</f>
        <v>322.60000000000002</v>
      </c>
      <c r="K35" s="42">
        <f t="shared" si="22"/>
        <v>303.8</v>
      </c>
      <c r="L35" s="42">
        <f t="shared" si="22"/>
        <v>156.5</v>
      </c>
      <c r="M35" s="42">
        <f t="shared" si="22"/>
        <v>209.79999999999998</v>
      </c>
      <c r="N35" s="42">
        <f t="shared" si="22"/>
        <v>202</v>
      </c>
      <c r="O35" s="42">
        <f t="shared" si="22"/>
        <v>179.3</v>
      </c>
      <c r="P35" s="42">
        <f t="shared" si="22"/>
        <v>259.8</v>
      </c>
      <c r="Q35" s="42">
        <f t="shared" si="22"/>
        <v>239.7</v>
      </c>
      <c r="R35" s="42">
        <f t="shared" si="22"/>
        <v>206.6</v>
      </c>
      <c r="S35" s="42">
        <f t="shared" si="22"/>
        <v>172.2</v>
      </c>
      <c r="T35" s="42">
        <f t="shared" si="22"/>
        <v>214.6</v>
      </c>
      <c r="U35" s="77">
        <f t="shared" si="22"/>
        <v>278.10000000000002</v>
      </c>
      <c r="V35" s="77">
        <f t="shared" si="22"/>
        <v>352.30000000000007</v>
      </c>
      <c r="W35" s="77">
        <f>SUM(W36:W39)</f>
        <v>135</v>
      </c>
      <c r="X35" s="60">
        <f>SUM(X36:X39)</f>
        <v>278</v>
      </c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</row>
    <row r="36" spans="1:62" ht="18" customHeight="1">
      <c r="A36" s="28"/>
      <c r="B36" s="108" t="s">
        <v>101</v>
      </c>
      <c r="C36" s="37">
        <v>23.4</v>
      </c>
      <c r="D36" s="37">
        <v>26</v>
      </c>
      <c r="E36" s="37">
        <v>18.5</v>
      </c>
      <c r="F36" s="37">
        <v>46.7</v>
      </c>
      <c r="G36" s="37">
        <v>48.1</v>
      </c>
      <c r="H36" s="37">
        <v>42.4</v>
      </c>
      <c r="I36" s="37">
        <v>48.8</v>
      </c>
      <c r="J36" s="37">
        <v>63.9</v>
      </c>
      <c r="K36" s="37">
        <v>70.3</v>
      </c>
      <c r="L36" s="37">
        <v>80.599999999999994</v>
      </c>
      <c r="M36" s="37">
        <v>100.3</v>
      </c>
      <c r="N36" s="37">
        <v>111.2</v>
      </c>
      <c r="O36" s="37">
        <v>133.4</v>
      </c>
      <c r="P36" s="37">
        <v>182.9</v>
      </c>
      <c r="Q36" s="37">
        <v>162.69999999999999</v>
      </c>
      <c r="R36" s="37">
        <v>138.29999999999998</v>
      </c>
      <c r="S36" s="37">
        <v>111.8</v>
      </c>
      <c r="T36" s="147">
        <v>163.9</v>
      </c>
      <c r="U36" s="147">
        <v>236.5</v>
      </c>
      <c r="V36" s="240">
        <v>314.20000000000005</v>
      </c>
      <c r="W36" s="240">
        <v>112.49999999999999</v>
      </c>
      <c r="X36" s="23">
        <v>266.2</v>
      </c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</row>
    <row r="37" spans="1:62" ht="18" customHeight="1">
      <c r="A37" s="28"/>
      <c r="B37" s="108" t="s">
        <v>146</v>
      </c>
      <c r="C37" s="295">
        <v>3411.7</v>
      </c>
      <c r="D37" s="37">
        <v>3234.1</v>
      </c>
      <c r="E37" s="37">
        <v>2988.8</v>
      </c>
      <c r="F37" s="37">
        <v>3364.2</v>
      </c>
      <c r="G37" s="37">
        <v>15720.5</v>
      </c>
      <c r="H37" s="37">
        <v>19998.099999999999</v>
      </c>
      <c r="I37" s="295">
        <v>5660.5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181">
        <v>0</v>
      </c>
      <c r="Q37" s="181">
        <v>0</v>
      </c>
      <c r="R37" s="181">
        <v>0</v>
      </c>
      <c r="S37" s="181">
        <v>0</v>
      </c>
      <c r="T37" s="187">
        <v>0</v>
      </c>
      <c r="U37" s="187">
        <v>0</v>
      </c>
      <c r="V37" s="187">
        <v>0</v>
      </c>
      <c r="W37" s="187">
        <v>0</v>
      </c>
      <c r="X37" s="282">
        <v>0</v>
      </c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</row>
    <row r="38" spans="1:62" ht="18" customHeight="1">
      <c r="A38" s="28"/>
      <c r="B38" s="108" t="s">
        <v>154</v>
      </c>
      <c r="C38" s="37">
        <v>0</v>
      </c>
      <c r="D38" s="181">
        <v>0</v>
      </c>
      <c r="E38" s="181">
        <v>0</v>
      </c>
      <c r="F38" s="181">
        <v>0</v>
      </c>
      <c r="G38" s="181">
        <v>0</v>
      </c>
      <c r="H38" s="181">
        <v>0</v>
      </c>
      <c r="I38" s="181">
        <v>0</v>
      </c>
      <c r="J38" s="37">
        <v>232.6</v>
      </c>
      <c r="K38" s="37">
        <v>187</v>
      </c>
      <c r="L38" s="37">
        <v>44.7</v>
      </c>
      <c r="M38" s="37">
        <v>70.099999999999994</v>
      </c>
      <c r="N38" s="37">
        <v>56.2</v>
      </c>
      <c r="O38" s="181">
        <v>0</v>
      </c>
      <c r="P38" s="295">
        <v>7.3</v>
      </c>
      <c r="Q38" s="181">
        <v>0</v>
      </c>
      <c r="R38" s="181">
        <v>0</v>
      </c>
      <c r="S38" s="181">
        <v>0</v>
      </c>
      <c r="T38" s="187">
        <v>0</v>
      </c>
      <c r="U38" s="187">
        <v>0</v>
      </c>
      <c r="V38" s="187">
        <v>0</v>
      </c>
      <c r="W38" s="187">
        <v>0</v>
      </c>
      <c r="X38" s="282">
        <v>0</v>
      </c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</row>
    <row r="39" spans="1:62" ht="18" customHeight="1">
      <c r="A39" s="28"/>
      <c r="B39" s="133" t="s">
        <v>0</v>
      </c>
      <c r="C39" s="37">
        <f>74.5-11.3</f>
        <v>63.2</v>
      </c>
      <c r="D39" s="37">
        <v>67.599999999999994</v>
      </c>
      <c r="E39" s="37">
        <v>236.8</v>
      </c>
      <c r="F39" s="37">
        <v>210</v>
      </c>
      <c r="G39" s="37">
        <v>427.8</v>
      </c>
      <c r="H39" s="37">
        <v>698.6</v>
      </c>
      <c r="I39" s="37">
        <v>397.4</v>
      </c>
      <c r="J39" s="37">
        <v>26.1</v>
      </c>
      <c r="K39" s="37">
        <v>46.5</v>
      </c>
      <c r="L39" s="37">
        <v>31.2</v>
      </c>
      <c r="M39" s="37">
        <v>39.4</v>
      </c>
      <c r="N39" s="37">
        <v>34.6</v>
      </c>
      <c r="O39" s="37">
        <v>45.9</v>
      </c>
      <c r="P39" s="37">
        <v>69.599999999999994</v>
      </c>
      <c r="Q39" s="37">
        <v>77.000000000000014</v>
      </c>
      <c r="R39" s="37">
        <v>68.300000000000011</v>
      </c>
      <c r="S39" s="37">
        <v>60.4</v>
      </c>
      <c r="T39" s="147">
        <v>50.699999999999996</v>
      </c>
      <c r="U39" s="147">
        <v>41.6</v>
      </c>
      <c r="V39" s="147">
        <v>38.1</v>
      </c>
      <c r="W39" s="147">
        <v>22.500000000000004</v>
      </c>
      <c r="X39" s="74">
        <v>11.8</v>
      </c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</row>
    <row r="40" spans="1:62" ht="18" customHeight="1">
      <c r="A40" s="28"/>
      <c r="B40" s="43" t="s">
        <v>102</v>
      </c>
      <c r="C40" s="39">
        <v>24.3</v>
      </c>
      <c r="D40" s="39">
        <v>30.4</v>
      </c>
      <c r="E40" s="39">
        <v>31.6</v>
      </c>
      <c r="F40" s="39">
        <v>49.7</v>
      </c>
      <c r="G40" s="39">
        <v>64</v>
      </c>
      <c r="H40" s="39">
        <v>29.2</v>
      </c>
      <c r="I40" s="39">
        <v>6.2</v>
      </c>
      <c r="J40" s="39">
        <v>6.2</v>
      </c>
      <c r="K40" s="39">
        <v>6.3</v>
      </c>
      <c r="L40" s="39">
        <v>6.2</v>
      </c>
      <c r="M40" s="39">
        <v>5.0999999999999996</v>
      </c>
      <c r="N40" s="39">
        <v>5.9</v>
      </c>
      <c r="O40" s="39">
        <v>7.1</v>
      </c>
      <c r="P40" s="39">
        <v>6.8</v>
      </c>
      <c r="Q40" s="39">
        <v>0</v>
      </c>
      <c r="R40" s="39">
        <v>0</v>
      </c>
      <c r="S40" s="39">
        <v>0</v>
      </c>
      <c r="T40" s="38">
        <v>2.8000000000000003</v>
      </c>
      <c r="U40" s="38">
        <v>2.4000000000000004</v>
      </c>
      <c r="V40" s="38">
        <v>2.2999999999999998</v>
      </c>
      <c r="W40" s="38">
        <v>2.2999999999999998</v>
      </c>
      <c r="X40" s="281">
        <v>1.1000000000000001</v>
      </c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</row>
    <row r="41" spans="1:62" ht="18" customHeight="1">
      <c r="A41" s="28"/>
      <c r="B41" s="44" t="s">
        <v>87</v>
      </c>
      <c r="C41" s="45">
        <f t="shared" ref="C41:U41" si="24">+C42+C45</f>
        <v>0.3</v>
      </c>
      <c r="D41" s="45">
        <f t="shared" ref="D41:I41" si="25">+D42+D45</f>
        <v>5.9</v>
      </c>
      <c r="E41" s="45">
        <f t="shared" si="25"/>
        <v>5.3</v>
      </c>
      <c r="F41" s="45">
        <f t="shared" si="25"/>
        <v>30.099999999999998</v>
      </c>
      <c r="G41" s="45">
        <f t="shared" si="25"/>
        <v>9.3000000000000007</v>
      </c>
      <c r="H41" s="45">
        <f t="shared" si="25"/>
        <v>721</v>
      </c>
      <c r="I41" s="45">
        <f t="shared" si="25"/>
        <v>174</v>
      </c>
      <c r="J41" s="45">
        <f>+J42+J45</f>
        <v>158.5</v>
      </c>
      <c r="K41" s="45">
        <f t="shared" si="24"/>
        <v>226.5</v>
      </c>
      <c r="L41" s="45">
        <f>+L42+L45</f>
        <v>98.9</v>
      </c>
      <c r="M41" s="45">
        <f t="shared" si="24"/>
        <v>92.800000000000011</v>
      </c>
      <c r="N41" s="45">
        <f t="shared" si="24"/>
        <v>82.699999999999989</v>
      </c>
      <c r="O41" s="45">
        <f t="shared" si="24"/>
        <v>46.8</v>
      </c>
      <c r="P41" s="45">
        <f t="shared" si="24"/>
        <v>45.6</v>
      </c>
      <c r="Q41" s="45">
        <f t="shared" si="24"/>
        <v>67.099999999999994</v>
      </c>
      <c r="R41" s="45">
        <f t="shared" si="24"/>
        <v>82.399999999999991</v>
      </c>
      <c r="S41" s="45">
        <f t="shared" si="24"/>
        <v>74.500000000000014</v>
      </c>
      <c r="T41" s="45">
        <f t="shared" si="24"/>
        <v>699.5</v>
      </c>
      <c r="U41" s="45">
        <f t="shared" si="24"/>
        <v>1330.3999999999999</v>
      </c>
      <c r="V41" s="45">
        <f>+V42+V45</f>
        <v>1504.6</v>
      </c>
      <c r="W41" s="45">
        <f>+W42+W45</f>
        <v>1038.2</v>
      </c>
      <c r="X41" s="62">
        <f>+X42+X45</f>
        <v>2586.4999999999995</v>
      </c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</row>
    <row r="42" spans="1:62" ht="18" customHeight="1">
      <c r="A42" s="28"/>
      <c r="B42" s="46" t="s">
        <v>51</v>
      </c>
      <c r="C42" s="35">
        <f t="shared" ref="C42:U42" si="26">+C44+C43</f>
        <v>0.3</v>
      </c>
      <c r="D42" s="35">
        <f t="shared" ref="D42:I42" si="27">+D44+D43</f>
        <v>5.9</v>
      </c>
      <c r="E42" s="35">
        <f t="shared" si="27"/>
        <v>5.3</v>
      </c>
      <c r="F42" s="35">
        <f t="shared" si="27"/>
        <v>30.099999999999998</v>
      </c>
      <c r="G42" s="35">
        <f t="shared" si="27"/>
        <v>9.3000000000000007</v>
      </c>
      <c r="H42" s="35">
        <f t="shared" si="27"/>
        <v>721</v>
      </c>
      <c r="I42" s="35">
        <f t="shared" si="27"/>
        <v>174</v>
      </c>
      <c r="J42" s="35">
        <f>+J44+J43</f>
        <v>158.5</v>
      </c>
      <c r="K42" s="35">
        <f t="shared" si="26"/>
        <v>226.5</v>
      </c>
      <c r="L42" s="35">
        <f t="shared" si="26"/>
        <v>87.9</v>
      </c>
      <c r="M42" s="35">
        <f t="shared" si="26"/>
        <v>92.800000000000011</v>
      </c>
      <c r="N42" s="35">
        <f t="shared" si="26"/>
        <v>82.699999999999989</v>
      </c>
      <c r="O42" s="35">
        <f t="shared" si="26"/>
        <v>46.8</v>
      </c>
      <c r="P42" s="35">
        <f t="shared" si="26"/>
        <v>45.6</v>
      </c>
      <c r="Q42" s="35">
        <f t="shared" si="26"/>
        <v>67.099999999999994</v>
      </c>
      <c r="R42" s="35">
        <f t="shared" si="26"/>
        <v>82.399999999999991</v>
      </c>
      <c r="S42" s="35">
        <f t="shared" si="26"/>
        <v>74.500000000000014</v>
      </c>
      <c r="T42" s="35">
        <f t="shared" si="26"/>
        <v>699.5</v>
      </c>
      <c r="U42" s="82">
        <f t="shared" si="26"/>
        <v>1330.3999999999999</v>
      </c>
      <c r="V42" s="82">
        <f>+V44+V43</f>
        <v>1504.6</v>
      </c>
      <c r="W42" s="82">
        <f>+W44+W43</f>
        <v>1038.2</v>
      </c>
      <c r="X42" s="73">
        <f>+X44+X43</f>
        <v>2586.4999999999995</v>
      </c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</row>
    <row r="43" spans="1:62" ht="18" customHeight="1">
      <c r="A43" s="28"/>
      <c r="B43" s="47" t="s">
        <v>52</v>
      </c>
      <c r="C43" s="179">
        <v>0</v>
      </c>
      <c r="D43" s="179">
        <v>0</v>
      </c>
      <c r="E43" s="179">
        <v>0</v>
      </c>
      <c r="F43" s="179">
        <v>3.2</v>
      </c>
      <c r="G43" s="179">
        <v>2.9</v>
      </c>
      <c r="H43" s="179">
        <v>0.1</v>
      </c>
      <c r="I43" s="179">
        <v>3.8</v>
      </c>
      <c r="J43" s="179">
        <v>74</v>
      </c>
      <c r="K43" s="179">
        <v>128.4</v>
      </c>
      <c r="L43" s="179">
        <v>45.5</v>
      </c>
      <c r="M43" s="179">
        <v>48.2</v>
      </c>
      <c r="N43" s="179">
        <v>37.9</v>
      </c>
      <c r="O43" s="213">
        <v>0</v>
      </c>
      <c r="P43" s="213">
        <v>0</v>
      </c>
      <c r="Q43" s="213">
        <v>0</v>
      </c>
      <c r="R43" s="213">
        <v>0</v>
      </c>
      <c r="S43" s="213">
        <v>0</v>
      </c>
      <c r="T43" s="214">
        <v>0</v>
      </c>
      <c r="U43" s="214">
        <v>0</v>
      </c>
      <c r="V43" s="214">
        <v>0</v>
      </c>
      <c r="W43" s="214">
        <v>0</v>
      </c>
      <c r="X43" s="283">
        <v>0</v>
      </c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</row>
    <row r="44" spans="1:62" ht="18" customHeight="1">
      <c r="A44" s="28"/>
      <c r="B44" s="47" t="s">
        <v>53</v>
      </c>
      <c r="C44" s="37">
        <v>0.3</v>
      </c>
      <c r="D44" s="37">
        <v>5.9</v>
      </c>
      <c r="E44" s="37">
        <f>5.3</f>
        <v>5.3</v>
      </c>
      <c r="F44" s="37">
        <f>21.9+5</f>
        <v>26.9</v>
      </c>
      <c r="G44" s="37">
        <v>6.4</v>
      </c>
      <c r="H44" s="37">
        <v>720.9</v>
      </c>
      <c r="I44" s="37">
        <v>170.2</v>
      </c>
      <c r="J44" s="37">
        <v>84.5</v>
      </c>
      <c r="K44" s="37">
        <v>98.1</v>
      </c>
      <c r="L44" s="37">
        <v>42.4</v>
      </c>
      <c r="M44" s="37">
        <v>44.6</v>
      </c>
      <c r="N44" s="37">
        <v>44.8</v>
      </c>
      <c r="O44" s="37">
        <v>46.8</v>
      </c>
      <c r="P44" s="37">
        <v>45.6</v>
      </c>
      <c r="Q44" s="37">
        <v>67.099999999999994</v>
      </c>
      <c r="R44" s="37">
        <v>82.399999999999991</v>
      </c>
      <c r="S44" s="37">
        <v>74.500000000000014</v>
      </c>
      <c r="T44" s="147">
        <v>699.5</v>
      </c>
      <c r="U44" s="147">
        <v>1330.3999999999999</v>
      </c>
      <c r="V44" s="240">
        <v>1504.6</v>
      </c>
      <c r="W44" s="240">
        <v>1038.2</v>
      </c>
      <c r="X44" s="23">
        <v>2586.4999999999995</v>
      </c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</row>
    <row r="45" spans="1:62" ht="18" customHeight="1">
      <c r="A45" s="28"/>
      <c r="B45" s="67" t="s">
        <v>55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11</v>
      </c>
      <c r="M45" s="195">
        <v>0</v>
      </c>
      <c r="N45" s="195">
        <v>0</v>
      </c>
      <c r="O45" s="195">
        <v>0</v>
      </c>
      <c r="P45" s="195">
        <v>0</v>
      </c>
      <c r="Q45" s="195">
        <v>0</v>
      </c>
      <c r="R45" s="195">
        <v>0</v>
      </c>
      <c r="S45" s="195">
        <v>0</v>
      </c>
      <c r="T45" s="195">
        <v>0</v>
      </c>
      <c r="U45" s="195">
        <v>0</v>
      </c>
      <c r="V45" s="212">
        <v>0</v>
      </c>
      <c r="W45" s="212">
        <v>0</v>
      </c>
      <c r="X45" s="216">
        <v>0</v>
      </c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</row>
    <row r="46" spans="1:62" ht="18" customHeight="1">
      <c r="A46" s="28"/>
      <c r="B46" s="40" t="s">
        <v>88</v>
      </c>
      <c r="C46" s="39">
        <v>0</v>
      </c>
      <c r="D46" s="39">
        <v>0</v>
      </c>
      <c r="E46" s="39">
        <v>102.9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-1.3</v>
      </c>
      <c r="O46" s="39">
        <v>0</v>
      </c>
      <c r="P46" s="39">
        <v>0</v>
      </c>
      <c r="Q46" s="39">
        <v>0</v>
      </c>
      <c r="R46" s="39">
        <v>288.10000000000002</v>
      </c>
      <c r="S46" s="39">
        <v>0</v>
      </c>
      <c r="T46" s="38">
        <v>11.2</v>
      </c>
      <c r="U46" s="38">
        <v>422.20000000000005</v>
      </c>
      <c r="V46" s="287">
        <v>385.2</v>
      </c>
      <c r="W46" s="287">
        <v>59.800000000000004</v>
      </c>
      <c r="X46" s="199">
        <v>149.4</v>
      </c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</row>
    <row r="47" spans="1:62" ht="18" customHeight="1">
      <c r="A47" s="28"/>
      <c r="B47" s="40" t="s">
        <v>149</v>
      </c>
      <c r="C47" s="195">
        <v>0</v>
      </c>
      <c r="D47" s="195">
        <v>0</v>
      </c>
      <c r="E47" s="195">
        <v>0</v>
      </c>
      <c r="F47" s="195">
        <v>0</v>
      </c>
      <c r="G47" s="195">
        <v>0</v>
      </c>
      <c r="H47" s="39">
        <v>0.2</v>
      </c>
      <c r="I47" s="195">
        <v>0</v>
      </c>
      <c r="J47" s="195">
        <v>0</v>
      </c>
      <c r="K47" s="195">
        <v>0</v>
      </c>
      <c r="L47" s="195">
        <v>0</v>
      </c>
      <c r="M47" s="195">
        <v>0</v>
      </c>
      <c r="N47" s="195">
        <v>0</v>
      </c>
      <c r="O47" s="195">
        <v>0</v>
      </c>
      <c r="P47" s="195">
        <v>0</v>
      </c>
      <c r="Q47" s="195">
        <v>0</v>
      </c>
      <c r="R47" s="195">
        <v>0</v>
      </c>
      <c r="S47" s="195">
        <v>0</v>
      </c>
      <c r="T47" s="195">
        <v>0</v>
      </c>
      <c r="U47" s="195">
        <v>0</v>
      </c>
      <c r="V47" s="212">
        <v>0</v>
      </c>
      <c r="W47" s="212">
        <v>0</v>
      </c>
      <c r="X47" s="216">
        <v>0</v>
      </c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</row>
    <row r="48" spans="1:62" ht="19.5" customHeight="1" thickBot="1">
      <c r="A48" s="30"/>
      <c r="B48" s="124" t="s">
        <v>103</v>
      </c>
      <c r="C48" s="125">
        <f t="shared" ref="C48:Q48" si="28">+C13+C40+C41+C46</f>
        <v>21898.399999999998</v>
      </c>
      <c r="D48" s="125">
        <f t="shared" ref="D48:I48" si="29">+D13+D40+D41+D46</f>
        <v>18624.200000000004</v>
      </c>
      <c r="E48" s="125">
        <f t="shared" si="29"/>
        <v>21308.1</v>
      </c>
      <c r="F48" s="125">
        <f t="shared" si="29"/>
        <v>23090.1</v>
      </c>
      <c r="G48" s="125">
        <f t="shared" si="29"/>
        <v>46237.3</v>
      </c>
      <c r="H48" s="125">
        <f>+H13+H40+H41+H46</f>
        <v>53938</v>
      </c>
      <c r="I48" s="125">
        <f t="shared" si="29"/>
        <v>51149.5</v>
      </c>
      <c r="J48" s="125">
        <f>+J13+J40+J41+J46</f>
        <v>52802.000000000007</v>
      </c>
      <c r="K48" s="125">
        <f t="shared" si="28"/>
        <v>58121.899999999994</v>
      </c>
      <c r="L48" s="125">
        <f t="shared" si="28"/>
        <v>48906.5</v>
      </c>
      <c r="M48" s="125">
        <f t="shared" si="28"/>
        <v>59470.400000000001</v>
      </c>
      <c r="N48" s="125">
        <f t="shared" si="28"/>
        <v>66187.099999999977</v>
      </c>
      <c r="O48" s="125">
        <f t="shared" si="28"/>
        <v>63497.9</v>
      </c>
      <c r="P48" s="125">
        <f t="shared" si="28"/>
        <v>70646.399999999994</v>
      </c>
      <c r="Q48" s="125">
        <f t="shared" si="28"/>
        <v>81353.899999999994</v>
      </c>
      <c r="R48" s="125">
        <f t="shared" ref="R48:W48" si="30">+R13+R40+R41+R46</f>
        <v>95600</v>
      </c>
      <c r="S48" s="125">
        <f t="shared" si="30"/>
        <v>102673.59999999999</v>
      </c>
      <c r="T48" s="125">
        <f t="shared" si="30"/>
        <v>115335.3</v>
      </c>
      <c r="U48" s="125">
        <f t="shared" si="30"/>
        <v>137132.9</v>
      </c>
      <c r="V48" s="125">
        <f t="shared" si="30"/>
        <v>144226.80000000002</v>
      </c>
      <c r="W48" s="125">
        <f t="shared" si="30"/>
        <v>127495.90000000001</v>
      </c>
      <c r="X48" s="284">
        <f t="shared" ref="X48" si="31">+X13+X40+X41+X46</f>
        <v>191990.3</v>
      </c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</row>
    <row r="49" spans="1:62" ht="19.5" customHeight="1" thickTop="1">
      <c r="A49" s="30"/>
      <c r="B49" s="135" t="s">
        <v>104</v>
      </c>
      <c r="C49" s="126">
        <f t="shared" ref="C49:Q49" si="32">+C50</f>
        <v>0</v>
      </c>
      <c r="D49" s="126">
        <f t="shared" si="32"/>
        <v>0</v>
      </c>
      <c r="E49" s="126">
        <f t="shared" si="32"/>
        <v>0</v>
      </c>
      <c r="F49" s="126">
        <f t="shared" si="32"/>
        <v>0</v>
      </c>
      <c r="G49" s="126">
        <f t="shared" si="32"/>
        <v>0</v>
      </c>
      <c r="H49" s="126">
        <v>0</v>
      </c>
      <c r="I49" s="126">
        <v>0</v>
      </c>
      <c r="J49" s="126">
        <f t="shared" si="32"/>
        <v>0</v>
      </c>
      <c r="K49" s="126">
        <f t="shared" si="32"/>
        <v>0</v>
      </c>
      <c r="L49" s="126">
        <f t="shared" si="32"/>
        <v>0</v>
      </c>
      <c r="M49" s="126">
        <f t="shared" si="32"/>
        <v>0</v>
      </c>
      <c r="N49" s="126">
        <f t="shared" si="32"/>
        <v>0</v>
      </c>
      <c r="O49" s="126">
        <f t="shared" si="32"/>
        <v>0</v>
      </c>
      <c r="P49" s="126">
        <f t="shared" si="32"/>
        <v>0</v>
      </c>
      <c r="Q49" s="126">
        <f t="shared" si="32"/>
        <v>0</v>
      </c>
      <c r="R49" s="126">
        <f>+R50</f>
        <v>0.10000000000000003</v>
      </c>
      <c r="S49" s="126">
        <f>+S50</f>
        <v>0</v>
      </c>
      <c r="T49" s="126">
        <f>+T50</f>
        <v>0.3</v>
      </c>
      <c r="U49" s="126">
        <f>+U50</f>
        <v>0</v>
      </c>
      <c r="V49" s="126">
        <f>+V50</f>
        <v>0</v>
      </c>
      <c r="W49" s="126">
        <v>0</v>
      </c>
      <c r="X49" s="71">
        <v>0</v>
      </c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</row>
    <row r="50" spans="1:62" ht="27.75" customHeight="1">
      <c r="A50" s="30"/>
      <c r="B50" s="141" t="s">
        <v>21</v>
      </c>
      <c r="C50" s="69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>
        <v>0</v>
      </c>
      <c r="R50" s="69">
        <v>0.10000000000000003</v>
      </c>
      <c r="S50" s="69">
        <v>0</v>
      </c>
      <c r="T50" s="69">
        <v>0.3</v>
      </c>
      <c r="U50" s="69">
        <v>0</v>
      </c>
      <c r="V50" s="69">
        <v>0</v>
      </c>
      <c r="W50" s="69">
        <v>0</v>
      </c>
      <c r="X50" s="48">
        <v>0</v>
      </c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</row>
    <row r="51" spans="1:62" ht="20.25" customHeight="1" thickBot="1">
      <c r="A51" s="30"/>
      <c r="B51" s="17" t="s">
        <v>105</v>
      </c>
      <c r="C51" s="125">
        <f t="shared" ref="C51:Q51" si="33">+C49+C48</f>
        <v>21898.399999999998</v>
      </c>
      <c r="D51" s="125">
        <f t="shared" ref="D51:I51" si="34">+D49+D48</f>
        <v>18624.200000000004</v>
      </c>
      <c r="E51" s="125">
        <f t="shared" si="34"/>
        <v>21308.1</v>
      </c>
      <c r="F51" s="125">
        <f t="shared" si="34"/>
        <v>23090.1</v>
      </c>
      <c r="G51" s="125">
        <f t="shared" si="34"/>
        <v>46237.3</v>
      </c>
      <c r="H51" s="125">
        <f t="shared" si="34"/>
        <v>53938</v>
      </c>
      <c r="I51" s="125">
        <f t="shared" si="34"/>
        <v>51149.5</v>
      </c>
      <c r="J51" s="125">
        <f>+J49+J48</f>
        <v>52802.000000000007</v>
      </c>
      <c r="K51" s="125">
        <f t="shared" si="33"/>
        <v>58121.899999999994</v>
      </c>
      <c r="L51" s="125">
        <f t="shared" si="33"/>
        <v>48906.5</v>
      </c>
      <c r="M51" s="125">
        <f t="shared" si="33"/>
        <v>59470.400000000001</v>
      </c>
      <c r="N51" s="125">
        <f t="shared" si="33"/>
        <v>66187.099999999977</v>
      </c>
      <c r="O51" s="125">
        <f t="shared" si="33"/>
        <v>63497.9</v>
      </c>
      <c r="P51" s="125">
        <f t="shared" si="33"/>
        <v>70646.399999999994</v>
      </c>
      <c r="Q51" s="125">
        <f t="shared" si="33"/>
        <v>81353.899999999994</v>
      </c>
      <c r="R51" s="125">
        <f t="shared" ref="R51:W51" si="35">+R49+R48</f>
        <v>95600.1</v>
      </c>
      <c r="S51" s="125">
        <f t="shared" si="35"/>
        <v>102673.59999999999</v>
      </c>
      <c r="T51" s="125">
        <f t="shared" si="35"/>
        <v>115335.6</v>
      </c>
      <c r="U51" s="125">
        <f t="shared" si="35"/>
        <v>137132.9</v>
      </c>
      <c r="V51" s="125">
        <f t="shared" si="35"/>
        <v>144226.80000000002</v>
      </c>
      <c r="W51" s="125">
        <f t="shared" si="35"/>
        <v>127495.90000000001</v>
      </c>
      <c r="X51" s="284">
        <f t="shared" ref="X51" si="36">+X49+X48</f>
        <v>191990.3</v>
      </c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</row>
    <row r="52" spans="1:62" ht="18" customHeight="1" thickTop="1">
      <c r="A52" s="30"/>
      <c r="B52" s="119" t="s">
        <v>107</v>
      </c>
      <c r="C52" s="119"/>
      <c r="D52" s="119"/>
      <c r="E52" s="119"/>
      <c r="F52" s="119"/>
      <c r="G52" s="119"/>
      <c r="H52" s="119"/>
      <c r="I52" s="119"/>
      <c r="J52" s="119"/>
      <c r="K52" s="119"/>
      <c r="M52" s="119"/>
      <c r="N52" s="119"/>
      <c r="O52" s="119"/>
      <c r="P52" s="119"/>
      <c r="Q52" s="48"/>
      <c r="R52" s="48"/>
      <c r="S52" s="50"/>
      <c r="T52" s="50"/>
      <c r="U52" s="29"/>
      <c r="V52" s="23"/>
      <c r="W52" s="23"/>
      <c r="X52" s="296"/>
      <c r="Y52" s="296"/>
      <c r="Z52" s="296"/>
      <c r="AA52" s="296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</row>
    <row r="53" spans="1:62" ht="14.25">
      <c r="A53" s="28"/>
      <c r="B53" s="4" t="s">
        <v>106</v>
      </c>
      <c r="C53" s="180"/>
      <c r="D53" s="180"/>
      <c r="E53" s="180"/>
      <c r="F53" s="180"/>
      <c r="G53" s="180"/>
      <c r="H53" s="180"/>
      <c r="I53" s="180"/>
      <c r="J53" s="180"/>
      <c r="K53" s="180"/>
      <c r="L53" s="119"/>
      <c r="M53" s="180"/>
      <c r="N53" s="180"/>
      <c r="O53" s="180"/>
      <c r="P53" s="119"/>
      <c r="Q53" s="50"/>
      <c r="R53" s="50"/>
      <c r="S53" s="50"/>
      <c r="T53" s="50"/>
      <c r="U53" s="29"/>
      <c r="V53" s="23"/>
      <c r="W53" s="23"/>
      <c r="X53" s="296"/>
      <c r="Y53" s="296"/>
      <c r="Z53" s="296"/>
      <c r="AA53" s="296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</row>
    <row r="54" spans="1:62" ht="12" customHeight="1">
      <c r="A54" s="28"/>
      <c r="B54" s="51" t="s">
        <v>24</v>
      </c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50"/>
      <c r="R54" s="50"/>
      <c r="S54" s="50"/>
      <c r="T54" s="50"/>
      <c r="U54" s="50"/>
      <c r="V54" s="50"/>
      <c r="W54" s="50"/>
      <c r="X54" s="296"/>
      <c r="Y54" s="296"/>
      <c r="Z54" s="296"/>
      <c r="AA54" s="296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</row>
    <row r="55" spans="1:62" ht="12" customHeight="1">
      <c r="A55" s="28"/>
      <c r="B55" s="51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50"/>
      <c r="R55" s="50"/>
      <c r="S55" s="50"/>
      <c r="T55" s="50"/>
      <c r="U55" s="29"/>
      <c r="V55" s="23"/>
      <c r="W55" s="23"/>
      <c r="X55" s="296"/>
      <c r="Y55" s="296"/>
      <c r="Z55" s="296"/>
      <c r="AA55" s="296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</row>
    <row r="56" spans="1:62" ht="16.5">
      <c r="A56" s="28"/>
      <c r="B56" s="52"/>
      <c r="C56" s="74"/>
      <c r="D56" s="74"/>
      <c r="E56" s="74"/>
      <c r="F56" s="74"/>
      <c r="G56" s="74"/>
      <c r="H56" s="74"/>
      <c r="I56" s="74"/>
      <c r="J56" s="74"/>
      <c r="K56" s="298"/>
      <c r="L56" s="299"/>
      <c r="M56" s="299"/>
      <c r="N56" s="299"/>
      <c r="O56" s="299"/>
      <c r="P56" s="299"/>
      <c r="Q56" s="50"/>
      <c r="R56" s="50"/>
      <c r="S56" s="50"/>
      <c r="T56" s="50"/>
      <c r="U56" s="29"/>
      <c r="V56" s="23"/>
      <c r="W56" s="23"/>
      <c r="X56" s="296"/>
      <c r="Y56" s="296"/>
      <c r="Z56" s="296"/>
      <c r="AA56" s="296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</row>
    <row r="57" spans="1:62" ht="14.25">
      <c r="A57" s="28"/>
      <c r="B57" s="6"/>
      <c r="C57" s="19"/>
      <c r="D57" s="19"/>
      <c r="E57" s="19"/>
      <c r="F57" s="19"/>
      <c r="G57" s="19"/>
      <c r="H57" s="19"/>
      <c r="I57" s="19"/>
      <c r="J57" s="19"/>
      <c r="K57" s="19"/>
      <c r="L57" s="5"/>
      <c r="M57" s="5"/>
      <c r="N57" s="5"/>
      <c r="O57" s="5"/>
      <c r="P57" s="5"/>
      <c r="Q57" s="50"/>
      <c r="R57" s="50"/>
      <c r="S57" s="50"/>
      <c r="T57" s="50"/>
      <c r="U57" s="29"/>
      <c r="V57" s="23"/>
      <c r="W57" s="23"/>
      <c r="X57" s="296"/>
      <c r="Y57" s="296"/>
      <c r="Z57" s="296"/>
      <c r="AA57" s="296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</row>
    <row r="58" spans="1:62" ht="14.25">
      <c r="A58" s="28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29"/>
      <c r="V58" s="23"/>
      <c r="W58" s="23"/>
      <c r="X58" s="296"/>
      <c r="Y58" s="296"/>
      <c r="Z58" s="296"/>
      <c r="AA58" s="296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</row>
    <row r="59" spans="1:62" ht="14.25">
      <c r="A59" s="2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20"/>
      <c r="V59" s="21"/>
      <c r="W59" s="21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</row>
    <row r="60" spans="1:62" ht="14.25">
      <c r="A60" s="28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9"/>
      <c r="R60" s="49"/>
      <c r="S60" s="49"/>
      <c r="T60" s="49"/>
      <c r="U60" s="20"/>
      <c r="V60" s="21"/>
      <c r="W60" s="21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</row>
    <row r="61" spans="1:62" ht="14.25">
      <c r="A61" s="28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9"/>
      <c r="R61" s="49"/>
      <c r="S61" s="49"/>
      <c r="T61" s="49"/>
      <c r="U61" s="20"/>
      <c r="V61" s="21"/>
      <c r="W61" s="21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</row>
    <row r="62" spans="1:62" ht="14.25">
      <c r="A62" s="2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20"/>
      <c r="V62" s="21"/>
      <c r="W62" s="21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</row>
    <row r="63" spans="1:62" ht="14.25">
      <c r="A63" s="2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20"/>
      <c r="V63" s="21"/>
      <c r="W63" s="21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</row>
    <row r="64" spans="1:62" ht="14.25">
      <c r="A64" s="2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20"/>
      <c r="V64" s="21"/>
      <c r="W64" s="21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</row>
    <row r="65" spans="1:62" ht="14.25">
      <c r="A65" s="2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20"/>
      <c r="V65" s="21"/>
      <c r="W65" s="21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</row>
    <row r="66" spans="1:62" ht="14.25">
      <c r="A66" s="2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20"/>
      <c r="V66" s="21"/>
      <c r="W66" s="21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</row>
    <row r="67" spans="1:62" ht="14.25">
      <c r="A67" s="2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20"/>
      <c r="V67" s="21"/>
      <c r="W67" s="21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</row>
    <row r="68" spans="1:62" ht="14.25">
      <c r="A68" s="2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20"/>
      <c r="V68" s="21"/>
      <c r="W68" s="21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</row>
    <row r="69" spans="1:62" ht="14.25">
      <c r="A69" s="2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20"/>
      <c r="V69" s="21"/>
      <c r="W69" s="21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</row>
    <row r="70" spans="1:62" ht="14.25">
      <c r="A70" s="2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20"/>
      <c r="V70" s="21"/>
      <c r="W70" s="21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</row>
    <row r="71" spans="1:62" ht="14.25">
      <c r="A71" s="2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20"/>
      <c r="V71" s="21"/>
      <c r="W71" s="21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</row>
    <row r="72" spans="1:62" ht="14.25">
      <c r="A72" s="2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20"/>
      <c r="V72" s="21"/>
      <c r="W72" s="21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</row>
    <row r="73" spans="1:62" ht="14.25">
      <c r="A73" s="28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20"/>
      <c r="V73" s="21"/>
      <c r="W73" s="21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</row>
    <row r="74" spans="1:62" ht="14.25">
      <c r="A74" s="2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20"/>
      <c r="V74" s="21"/>
      <c r="W74" s="21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</row>
    <row r="75" spans="1:62" ht="14.25">
      <c r="A75" s="2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20"/>
      <c r="V75" s="21"/>
      <c r="W75" s="21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</row>
    <row r="76" spans="1:62" ht="14.25">
      <c r="A76" s="2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20"/>
      <c r="V76" s="21"/>
      <c r="W76" s="21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</row>
    <row r="77" spans="1:62" ht="14.25">
      <c r="A77" s="2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20"/>
      <c r="V77" s="21"/>
      <c r="W77" s="21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</row>
    <row r="78" spans="1:62" ht="14.25">
      <c r="A78" s="2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20"/>
      <c r="V78" s="21"/>
      <c r="W78" s="21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</row>
    <row r="79" spans="1:62" ht="14.25">
      <c r="A79" s="28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20"/>
      <c r="V79" s="21"/>
      <c r="W79" s="21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</row>
    <row r="80" spans="1:62" ht="14.25">
      <c r="A80" s="2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20"/>
      <c r="V80" s="21"/>
      <c r="W80" s="21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</row>
    <row r="81" spans="1:62" ht="14.25">
      <c r="A81" s="28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20"/>
      <c r="V81" s="21"/>
      <c r="W81" s="21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</row>
    <row r="82" spans="1:62" ht="14.25">
      <c r="A82" s="28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20"/>
      <c r="V82" s="21"/>
      <c r="W82" s="21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</row>
    <row r="83" spans="1:62" ht="14.25">
      <c r="A83" s="2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20"/>
      <c r="V83" s="21"/>
      <c r="W83" s="21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</row>
    <row r="84" spans="1:62" ht="14.25">
      <c r="A84" s="2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20"/>
      <c r="V84" s="21"/>
      <c r="W84" s="21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</row>
    <row r="85" spans="1:62" ht="14.25">
      <c r="A85" s="28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20"/>
      <c r="V85" s="21"/>
      <c r="W85" s="21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</row>
    <row r="86" spans="1:62" ht="14.25">
      <c r="A86" s="2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20"/>
      <c r="V86" s="21"/>
      <c r="W86" s="21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</row>
    <row r="87" spans="1:62" ht="14.25">
      <c r="A87" s="2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20"/>
      <c r="V87" s="21"/>
      <c r="W87" s="21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</row>
    <row r="88" spans="1:62" ht="14.25">
      <c r="A88" s="2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20"/>
      <c r="V88" s="21"/>
      <c r="W88" s="21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</row>
    <row r="89" spans="1:62" ht="14.25">
      <c r="A89" s="28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20"/>
      <c r="V89" s="21"/>
      <c r="W89" s="21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</row>
    <row r="90" spans="1:62" ht="14.25">
      <c r="A90" s="28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20"/>
      <c r="V90" s="21"/>
      <c r="W90" s="21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</row>
    <row r="91" spans="1:62" ht="14.25">
      <c r="A91" s="28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20"/>
      <c r="V91" s="21"/>
      <c r="W91" s="21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</row>
    <row r="92" spans="1:62" ht="14.25">
      <c r="A92" s="28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20"/>
      <c r="V92" s="21"/>
      <c r="W92" s="21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</row>
    <row r="93" spans="1:62" ht="14.25">
      <c r="A93" s="28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20"/>
      <c r="V93" s="21"/>
      <c r="W93" s="21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</row>
    <row r="94" spans="1:62" ht="14.25">
      <c r="A94" s="28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20"/>
      <c r="V94" s="21"/>
      <c r="W94" s="21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</row>
    <row r="95" spans="1:62" ht="14.25">
      <c r="A95" s="28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20"/>
      <c r="V95" s="21"/>
      <c r="W95" s="21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</row>
    <row r="96" spans="1:62" ht="14.25">
      <c r="A96" s="28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20"/>
      <c r="V96" s="21"/>
      <c r="W96" s="21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</row>
    <row r="97" spans="1:62" ht="14.25">
      <c r="A97" s="28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20"/>
      <c r="V97" s="21"/>
      <c r="W97" s="21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</row>
    <row r="98" spans="1:62" ht="14.25">
      <c r="A98" s="28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20"/>
      <c r="V98" s="21"/>
      <c r="W98" s="21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</row>
    <row r="99" spans="1:62" ht="14.25">
      <c r="A99" s="28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20"/>
      <c r="V99" s="21"/>
      <c r="W99" s="21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</row>
    <row r="100" spans="1:62" ht="14.25">
      <c r="A100" s="28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20"/>
      <c r="V100" s="21"/>
      <c r="W100" s="21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</row>
    <row r="101" spans="1:62" ht="14.25">
      <c r="A101" s="28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20"/>
      <c r="V101" s="21"/>
      <c r="W101" s="21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</row>
    <row r="102" spans="1:62" ht="14.25">
      <c r="A102" s="28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20"/>
      <c r="V102" s="21"/>
      <c r="W102" s="21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</row>
    <row r="103" spans="1:62" ht="14.25">
      <c r="A103" s="28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20"/>
      <c r="V103" s="21"/>
      <c r="W103" s="21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</row>
    <row r="104" spans="1:62" ht="14.25">
      <c r="A104" s="28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20"/>
      <c r="V104" s="21"/>
      <c r="W104" s="21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</row>
    <row r="105" spans="1:62" ht="14.25">
      <c r="A105" s="28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20"/>
      <c r="V105" s="21"/>
      <c r="W105" s="21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</row>
    <row r="106" spans="1:62" ht="14.25">
      <c r="A106" s="28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20"/>
      <c r="V106" s="21"/>
      <c r="W106" s="21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</row>
    <row r="107" spans="1:62" ht="14.25">
      <c r="A107" s="28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20"/>
      <c r="V107" s="21"/>
      <c r="W107" s="21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</row>
    <row r="108" spans="1:62" ht="14.25">
      <c r="A108" s="28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20"/>
      <c r="V108" s="21"/>
      <c r="W108" s="21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</row>
    <row r="109" spans="1:62" ht="14.25">
      <c r="A109" s="28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20"/>
      <c r="V109" s="21"/>
      <c r="W109" s="21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</row>
    <row r="110" spans="1:62" ht="14.25">
      <c r="A110" s="28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20"/>
      <c r="V110" s="21"/>
      <c r="W110" s="21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</row>
    <row r="111" spans="1:62" ht="14.25">
      <c r="A111" s="2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20"/>
      <c r="V111" s="21"/>
      <c r="W111" s="21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</row>
    <row r="112" spans="1:62" ht="14.25">
      <c r="A112" s="2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20"/>
      <c r="V112" s="21"/>
      <c r="W112" s="21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</row>
    <row r="113" spans="1:62" ht="14.25">
      <c r="A113" s="2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20"/>
      <c r="V113" s="21"/>
      <c r="W113" s="21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</row>
    <row r="114" spans="1:62" ht="14.25">
      <c r="A114" s="28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20"/>
      <c r="V114" s="21"/>
      <c r="W114" s="21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</row>
    <row r="115" spans="1:62" ht="14.25">
      <c r="A115" s="28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20"/>
      <c r="V115" s="21"/>
      <c r="W115" s="21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</row>
    <row r="116" spans="1:62" ht="14.25">
      <c r="A116" s="28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20"/>
      <c r="V116" s="21"/>
      <c r="W116" s="21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</row>
    <row r="117" spans="1:62" ht="14.25">
      <c r="A117" s="28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20"/>
      <c r="V117" s="21"/>
      <c r="W117" s="21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</row>
    <row r="118" spans="1:62" ht="14.25">
      <c r="A118" s="28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20"/>
      <c r="V118" s="21"/>
      <c r="W118" s="21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</row>
    <row r="119" spans="1:62" ht="14.25">
      <c r="A119" s="28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20"/>
      <c r="V119" s="21"/>
      <c r="W119" s="21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</row>
    <row r="120" spans="1:62" ht="14.25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21"/>
      <c r="V120" s="21"/>
      <c r="W120" s="21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</row>
    <row r="121" spans="1:62" ht="14.25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21"/>
      <c r="V121" s="21"/>
      <c r="W121" s="21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</row>
    <row r="122" spans="1:62" ht="14.25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21"/>
      <c r="V122" s="21"/>
      <c r="W122" s="21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</row>
    <row r="123" spans="1:62" ht="14.2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21"/>
      <c r="V123" s="21"/>
      <c r="W123" s="21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</row>
    <row r="124" spans="1:62" ht="14.2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21"/>
      <c r="V124" s="21"/>
      <c r="W124" s="21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</row>
    <row r="125" spans="1:62" ht="14.2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21"/>
      <c r="V125" s="21"/>
      <c r="W125" s="21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</row>
    <row r="126" spans="1:62" ht="14.2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21"/>
      <c r="V126" s="21"/>
      <c r="W126" s="21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</row>
    <row r="127" spans="1:62" ht="14.2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21"/>
      <c r="V127" s="21"/>
      <c r="W127" s="21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</row>
    <row r="128" spans="1:62" ht="14.2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21"/>
      <c r="V128" s="21"/>
      <c r="W128" s="21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</row>
    <row r="129" spans="2:62" ht="14.2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21"/>
      <c r="V129" s="21"/>
      <c r="W129" s="21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</row>
    <row r="130" spans="2:62" ht="14.2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21"/>
      <c r="V130" s="21"/>
      <c r="W130" s="21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</row>
    <row r="131" spans="2:62" ht="14.2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21"/>
      <c r="V131" s="21"/>
      <c r="W131" s="21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</row>
    <row r="132" spans="2:62" ht="14.2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21"/>
      <c r="V132" s="21"/>
      <c r="W132" s="21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</row>
    <row r="133" spans="2:62" ht="14.2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21"/>
      <c r="V133" s="21"/>
      <c r="W133" s="21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</row>
    <row r="134" spans="2:62" ht="14.2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21"/>
      <c r="V134" s="21"/>
      <c r="W134" s="21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</row>
    <row r="135" spans="2:62" ht="14.2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21"/>
      <c r="V135" s="21"/>
      <c r="W135" s="21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</row>
    <row r="136" spans="2:62" ht="14.2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21"/>
      <c r="V136" s="21"/>
      <c r="W136" s="21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</row>
    <row r="137" spans="2:62" ht="14.2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21"/>
      <c r="V137" s="21"/>
      <c r="W137" s="21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</row>
    <row r="138" spans="2:62" ht="14.2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21"/>
      <c r="V138" s="21"/>
      <c r="W138" s="21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</row>
    <row r="139" spans="2:62" ht="14.2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21"/>
      <c r="V139" s="21"/>
      <c r="W139" s="21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</row>
    <row r="140" spans="2:62" ht="14.2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21"/>
      <c r="V140" s="21"/>
      <c r="W140" s="21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</row>
    <row r="141" spans="2:62" ht="14.2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21"/>
      <c r="V141" s="21"/>
      <c r="W141" s="21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</row>
    <row r="142" spans="2:62" ht="14.2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21"/>
      <c r="V142" s="21"/>
      <c r="W142" s="21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</row>
    <row r="143" spans="2:62" ht="14.2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21"/>
      <c r="V143" s="21"/>
      <c r="W143" s="21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</row>
    <row r="144" spans="2:62" ht="14.2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21"/>
      <c r="V144" s="21"/>
      <c r="W144" s="21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</row>
    <row r="145" spans="2:62" ht="14.2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21"/>
      <c r="V145" s="21"/>
      <c r="W145" s="21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</row>
    <row r="146" spans="2:62" ht="14.2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21"/>
      <c r="V146" s="21"/>
      <c r="W146" s="21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</row>
    <row r="147" spans="2:62" ht="14.2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21"/>
      <c r="V147" s="21"/>
      <c r="W147" s="21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</row>
    <row r="148" spans="2:62" ht="14.2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21"/>
      <c r="V148" s="21"/>
      <c r="W148" s="21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</row>
    <row r="149" spans="2:62" ht="14.25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21"/>
      <c r="V149" s="21"/>
      <c r="W149" s="21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</row>
    <row r="150" spans="2:62" ht="14.25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21"/>
      <c r="V150" s="21"/>
      <c r="W150" s="21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</row>
    <row r="151" spans="2:62" ht="14.25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21"/>
      <c r="V151" s="21"/>
      <c r="W151" s="21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</row>
    <row r="152" spans="2:62" ht="14.25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21"/>
      <c r="V152" s="21"/>
      <c r="W152" s="21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</row>
    <row r="153" spans="2:62" ht="14.25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21"/>
      <c r="V153" s="21"/>
      <c r="W153" s="21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</row>
    <row r="154" spans="2:62" ht="14.25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21"/>
      <c r="V154" s="21"/>
      <c r="W154" s="21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</row>
    <row r="155" spans="2:62" ht="14.25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21"/>
      <c r="V155" s="21"/>
      <c r="W155" s="21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</row>
    <row r="156" spans="2:62" ht="14.2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21"/>
      <c r="V156" s="21"/>
      <c r="W156" s="21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</row>
    <row r="157" spans="2:62" ht="14.2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21"/>
      <c r="V157" s="21"/>
      <c r="W157" s="21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</row>
    <row r="158" spans="2:62" ht="14.25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21"/>
      <c r="V158" s="21"/>
      <c r="W158" s="21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</row>
    <row r="159" spans="2:62" ht="14.2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21"/>
      <c r="V159" s="21"/>
      <c r="W159" s="21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</row>
    <row r="160" spans="2:62" ht="14.25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21"/>
      <c r="V160" s="21"/>
      <c r="W160" s="21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</row>
    <row r="161" spans="2:62" ht="14.25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21"/>
      <c r="V161" s="21"/>
      <c r="W161" s="21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</row>
    <row r="162" spans="2:62" ht="14.25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21"/>
      <c r="V162" s="21"/>
      <c r="W162" s="21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</row>
    <row r="163" spans="2:62" ht="14.25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21"/>
      <c r="V163" s="21"/>
      <c r="W163" s="21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</row>
    <row r="164" spans="2:62" ht="14.25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21"/>
      <c r="V164" s="21"/>
      <c r="W164" s="21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</row>
    <row r="165" spans="2:62" ht="14.2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21"/>
      <c r="V165" s="21"/>
      <c r="W165" s="21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</row>
    <row r="166" spans="2:62" ht="14.25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21"/>
      <c r="V166" s="21"/>
      <c r="W166" s="21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</row>
    <row r="167" spans="2:62" ht="14.25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21"/>
      <c r="V167" s="21"/>
      <c r="W167" s="21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</row>
    <row r="168" spans="2:62" ht="14.25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21"/>
      <c r="V168" s="21"/>
      <c r="W168" s="21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</row>
    <row r="169" spans="2:62" ht="14.25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21"/>
      <c r="V169" s="21"/>
      <c r="W169" s="21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</row>
    <row r="170" spans="2:62" ht="14.25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21"/>
      <c r="V170" s="21"/>
      <c r="W170" s="21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</row>
    <row r="171" spans="2:62" ht="14.25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21"/>
      <c r="V171" s="21"/>
      <c r="W171" s="21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</row>
    <row r="172" spans="2:62" ht="14.25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21"/>
      <c r="V172" s="21"/>
      <c r="W172" s="21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</row>
    <row r="173" spans="2:62" ht="14.25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21"/>
      <c r="V173" s="21"/>
      <c r="W173" s="21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</row>
    <row r="174" spans="2:62" ht="14.25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21"/>
      <c r="V174" s="21"/>
      <c r="W174" s="21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</row>
    <row r="175" spans="2:62" ht="14.25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21"/>
      <c r="V175" s="21"/>
      <c r="W175" s="21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</row>
    <row r="176" spans="2:62" ht="14.25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21"/>
      <c r="V176" s="21"/>
      <c r="W176" s="21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</row>
    <row r="177" spans="2:62" ht="14.25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21"/>
      <c r="V177" s="21"/>
      <c r="W177" s="21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</row>
    <row r="178" spans="2:62" ht="14.25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21"/>
      <c r="V178" s="21"/>
      <c r="W178" s="21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</row>
    <row r="179" spans="2:62" ht="14.25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21"/>
      <c r="V179" s="21"/>
      <c r="W179" s="21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</row>
    <row r="180" spans="2:62" ht="14.25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21"/>
      <c r="V180" s="21"/>
      <c r="W180" s="21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</row>
    <row r="181" spans="2:62" ht="14.25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21"/>
      <c r="V181" s="21"/>
      <c r="W181" s="21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</row>
    <row r="182" spans="2:62" ht="14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4"/>
      <c r="T182" s="6"/>
      <c r="U182" s="21"/>
      <c r="V182" s="21"/>
      <c r="W182" s="21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</row>
    <row r="183" spans="2:62" ht="14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4"/>
      <c r="T183" s="6"/>
      <c r="U183" s="21"/>
      <c r="V183" s="21"/>
      <c r="W183" s="21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</row>
    <row r="184" spans="2:62" ht="14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4"/>
      <c r="T184" s="6"/>
      <c r="U184" s="21"/>
      <c r="V184" s="21"/>
      <c r="W184" s="21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</row>
    <row r="185" spans="2:62" ht="14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4"/>
      <c r="T185" s="6"/>
      <c r="U185" s="21"/>
      <c r="V185" s="21"/>
      <c r="W185" s="21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</row>
    <row r="186" spans="2:62" ht="14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4"/>
      <c r="T186" s="6"/>
      <c r="U186" s="21"/>
      <c r="V186" s="21"/>
      <c r="W186" s="21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</row>
    <row r="187" spans="2:62" ht="14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4"/>
      <c r="T187" s="6"/>
      <c r="U187" s="21"/>
      <c r="V187" s="21"/>
      <c r="W187" s="21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</row>
    <row r="188" spans="2:62" ht="14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4"/>
      <c r="T188" s="6"/>
      <c r="U188" s="21"/>
      <c r="V188" s="21"/>
      <c r="W188" s="21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</row>
    <row r="189" spans="2:62" ht="14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4"/>
      <c r="T189" s="6"/>
      <c r="U189" s="21"/>
      <c r="V189" s="21"/>
      <c r="W189" s="21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</row>
    <row r="190" spans="2:62" ht="14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4"/>
      <c r="T190" s="6"/>
      <c r="U190" s="21"/>
      <c r="V190" s="21"/>
      <c r="W190" s="21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</row>
    <row r="191" spans="2:62" ht="14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4"/>
      <c r="T191" s="6"/>
      <c r="U191" s="21"/>
      <c r="V191" s="21"/>
      <c r="W191" s="21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</row>
    <row r="192" spans="2:62" ht="14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4"/>
      <c r="T192" s="6"/>
      <c r="U192" s="21"/>
      <c r="V192" s="21"/>
      <c r="W192" s="21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</row>
    <row r="193" spans="2:62" ht="14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4"/>
      <c r="T193" s="6"/>
      <c r="U193" s="21"/>
      <c r="V193" s="21"/>
      <c r="W193" s="21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</row>
    <row r="194" spans="2:62" ht="14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4"/>
      <c r="T194" s="6"/>
      <c r="U194" s="21"/>
      <c r="V194" s="21"/>
      <c r="W194" s="21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</row>
    <row r="195" spans="2:62" ht="14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4"/>
      <c r="T195" s="6"/>
      <c r="U195" s="21"/>
      <c r="V195" s="21"/>
      <c r="W195" s="21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</row>
    <row r="196" spans="2:62" ht="14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4"/>
      <c r="T196" s="6"/>
      <c r="U196" s="21"/>
      <c r="V196" s="21"/>
      <c r="W196" s="21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</row>
    <row r="197" spans="2:62" ht="14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4"/>
      <c r="T197" s="6"/>
      <c r="U197" s="21"/>
      <c r="V197" s="21"/>
      <c r="W197" s="21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</row>
    <row r="198" spans="2:62" ht="14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4"/>
      <c r="T198" s="6"/>
      <c r="U198" s="21"/>
      <c r="V198" s="21"/>
      <c r="W198" s="21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</row>
    <row r="199" spans="2:62" ht="14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4"/>
      <c r="T199" s="6"/>
      <c r="U199" s="21"/>
      <c r="V199" s="21"/>
      <c r="W199" s="21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</row>
    <row r="200" spans="2:62" ht="14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4"/>
      <c r="T200" s="6"/>
      <c r="U200" s="21"/>
      <c r="V200" s="21"/>
      <c r="W200" s="21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</row>
    <row r="201" spans="2:62" ht="14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4"/>
      <c r="T201" s="6"/>
      <c r="U201" s="21"/>
      <c r="V201" s="21"/>
      <c r="W201" s="21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</row>
    <row r="202" spans="2:62" ht="14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4"/>
      <c r="T202" s="6"/>
      <c r="U202" s="21"/>
      <c r="V202" s="21"/>
      <c r="W202" s="21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</row>
    <row r="203" spans="2:62" ht="14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4"/>
      <c r="T203" s="6"/>
      <c r="U203" s="21"/>
      <c r="V203" s="21"/>
      <c r="W203" s="21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</row>
    <row r="204" spans="2:62" ht="14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4"/>
      <c r="T204" s="6"/>
      <c r="U204" s="21"/>
      <c r="V204" s="21"/>
      <c r="W204" s="21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</row>
    <row r="205" spans="2:62" ht="14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4"/>
      <c r="T205" s="6"/>
      <c r="U205" s="21"/>
      <c r="V205" s="21"/>
      <c r="W205" s="21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</row>
    <row r="206" spans="2:62" ht="14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4"/>
      <c r="T206" s="6"/>
      <c r="U206" s="21"/>
      <c r="V206" s="21"/>
      <c r="W206" s="21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</row>
    <row r="207" spans="2:62" ht="14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4"/>
      <c r="T207" s="6"/>
      <c r="U207" s="21"/>
      <c r="V207" s="21"/>
      <c r="W207" s="21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</row>
    <row r="208" spans="2:62" ht="14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4"/>
      <c r="T208" s="6"/>
      <c r="U208" s="21"/>
      <c r="V208" s="21"/>
      <c r="W208" s="21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</row>
    <row r="209" spans="2:62" ht="14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4"/>
      <c r="T209" s="6"/>
      <c r="U209" s="21"/>
      <c r="V209" s="21"/>
      <c r="W209" s="21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</row>
    <row r="210" spans="2:62" ht="14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4"/>
      <c r="T210" s="6"/>
      <c r="U210" s="21"/>
      <c r="V210" s="21"/>
      <c r="W210" s="21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</row>
    <row r="211" spans="2:62" ht="14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4"/>
      <c r="T211" s="6"/>
      <c r="U211" s="21"/>
      <c r="V211" s="21"/>
      <c r="W211" s="21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</row>
    <row r="212" spans="2:62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1"/>
      <c r="T212" s="22"/>
      <c r="U212" s="21"/>
      <c r="V212" s="21"/>
      <c r="W212" s="21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</row>
    <row r="213" spans="2:62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1"/>
      <c r="T213" s="22"/>
      <c r="U213" s="21"/>
      <c r="V213" s="21"/>
      <c r="W213" s="21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</row>
    <row r="214" spans="2:62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1"/>
      <c r="T214" s="22"/>
      <c r="U214" s="21"/>
      <c r="V214" s="21"/>
      <c r="W214" s="21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</row>
    <row r="215" spans="2:62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1"/>
      <c r="T215" s="22"/>
      <c r="U215" s="21"/>
      <c r="V215" s="21"/>
      <c r="W215" s="21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</row>
    <row r="216" spans="2:62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1"/>
      <c r="T216" s="22"/>
      <c r="U216" s="21"/>
      <c r="V216" s="21"/>
      <c r="W216" s="21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</row>
    <row r="217" spans="2:62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1"/>
      <c r="T217" s="22"/>
      <c r="U217" s="21"/>
      <c r="V217" s="21"/>
      <c r="W217" s="21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</row>
    <row r="218" spans="2:62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1"/>
      <c r="T218" s="22"/>
      <c r="U218" s="21"/>
      <c r="V218" s="21"/>
      <c r="W218" s="21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</row>
    <row r="219" spans="2:62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1"/>
      <c r="T219" s="22"/>
      <c r="U219" s="21"/>
      <c r="V219" s="21"/>
      <c r="W219" s="21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</row>
    <row r="220" spans="2:62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1"/>
      <c r="T220" s="22"/>
      <c r="U220" s="21"/>
      <c r="V220" s="21"/>
      <c r="W220" s="21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</row>
    <row r="221" spans="2:62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1"/>
      <c r="T221" s="22"/>
      <c r="U221" s="21"/>
      <c r="V221" s="21"/>
      <c r="W221" s="21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</row>
    <row r="222" spans="2:62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1"/>
      <c r="T222" s="22"/>
      <c r="U222" s="21"/>
      <c r="V222" s="21"/>
      <c r="W222" s="21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</row>
    <row r="223" spans="2:62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1"/>
      <c r="T223" s="22"/>
      <c r="U223" s="21"/>
      <c r="V223" s="21"/>
      <c r="W223" s="21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</row>
    <row r="224" spans="2:62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1"/>
      <c r="T224" s="22"/>
      <c r="U224" s="21"/>
      <c r="V224" s="21"/>
      <c r="W224" s="21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</row>
    <row r="225" spans="2:62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1"/>
      <c r="T225" s="22"/>
      <c r="U225" s="21"/>
      <c r="V225" s="21"/>
      <c r="W225" s="21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</row>
    <row r="226" spans="2:62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1"/>
      <c r="T226" s="22"/>
      <c r="U226" s="21"/>
      <c r="V226" s="21"/>
      <c r="W226" s="21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</row>
    <row r="227" spans="2:62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1"/>
      <c r="T227" s="22"/>
      <c r="U227" s="21"/>
      <c r="V227" s="21"/>
      <c r="W227" s="21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</row>
    <row r="228" spans="2:62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1"/>
      <c r="T228" s="22"/>
      <c r="U228" s="21"/>
      <c r="V228" s="21"/>
      <c r="W228" s="21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</row>
    <row r="229" spans="2:62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1"/>
      <c r="T229" s="22"/>
      <c r="U229" s="21"/>
      <c r="V229" s="21"/>
      <c r="W229" s="21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</row>
    <row r="230" spans="2:62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1"/>
      <c r="T230" s="22"/>
      <c r="U230" s="21"/>
      <c r="V230" s="21"/>
      <c r="W230" s="21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</row>
    <row r="231" spans="2:62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1"/>
      <c r="T231" s="22"/>
      <c r="U231" s="21"/>
      <c r="V231" s="21"/>
      <c r="W231" s="21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</row>
    <row r="232" spans="2:62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1"/>
      <c r="T232" s="22"/>
      <c r="U232" s="21"/>
      <c r="V232" s="21"/>
      <c r="W232" s="21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</row>
    <row r="233" spans="2:62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1"/>
      <c r="T233" s="22"/>
      <c r="U233" s="21"/>
      <c r="V233" s="21"/>
      <c r="W233" s="21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</row>
  </sheetData>
  <mergeCells count="6">
    <mergeCell ref="B1:S1"/>
    <mergeCell ref="B10:X10"/>
    <mergeCell ref="B9:X9"/>
    <mergeCell ref="B8:X8"/>
    <mergeCell ref="B7:X7"/>
    <mergeCell ref="B6:X6"/>
  </mergeCells>
  <printOptions horizontalCentered="1"/>
  <pageMargins left="0" right="0" top="0.19685039370078741" bottom="0.19685039370078741" header="0" footer="0.19685039370078741"/>
  <pageSetup scale="38" orientation="portrait" r:id="rId1"/>
  <headerFooter alignWithMargins="0"/>
  <ignoredErrors>
    <ignoredError sqref="K35:W36 C35 Y35:BD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AO375"/>
  <sheetViews>
    <sheetView showGridLines="0" topLeftCell="A110" zoomScaleNormal="100" workbookViewId="0">
      <selection activeCell="C124" sqref="C124:X161"/>
    </sheetView>
  </sheetViews>
  <sheetFormatPr baseColWidth="10" defaultColWidth="11.42578125" defaultRowHeight="14.25"/>
  <cols>
    <col min="1" max="1" width="3.42578125" customWidth="1"/>
    <col min="2" max="2" width="76.7109375" style="6" customWidth="1"/>
    <col min="3" max="16" width="11.28515625" style="6" customWidth="1"/>
    <col min="17" max="18" width="11.42578125" style="6" customWidth="1"/>
    <col min="19" max="19" width="11.42578125" style="54" customWidth="1"/>
    <col min="20" max="20" width="12" style="6" customWidth="1"/>
    <col min="21" max="21" width="11.42578125" style="1"/>
    <col min="22" max="22" width="10" style="1" customWidth="1"/>
    <col min="23" max="23" width="11.5703125" style="1" customWidth="1"/>
    <col min="236" max="236" width="3.42578125" customWidth="1"/>
    <col min="237" max="237" width="77.85546875" customWidth="1"/>
    <col min="238" max="245" width="8.42578125" customWidth="1"/>
    <col min="246" max="248" width="10.42578125" customWidth="1"/>
    <col min="249" max="249" width="11.140625" customWidth="1"/>
    <col min="250" max="250" width="10" customWidth="1"/>
    <col min="251" max="251" width="9.85546875" customWidth="1"/>
    <col min="252" max="252" width="8.85546875" customWidth="1"/>
    <col min="253" max="253" width="9" customWidth="1"/>
    <col min="254" max="254" width="8.42578125" customWidth="1"/>
    <col min="255" max="255" width="8.7109375" customWidth="1"/>
    <col min="256" max="256" width="8.5703125" customWidth="1"/>
    <col min="257" max="258" width="9.140625" customWidth="1"/>
    <col min="259" max="261" width="11" customWidth="1"/>
    <col min="262" max="262" width="10.140625" customWidth="1"/>
    <col min="263" max="264" width="10" customWidth="1"/>
    <col min="265" max="265" width="8.85546875" customWidth="1"/>
    <col min="266" max="266" width="11.42578125" customWidth="1"/>
    <col min="267" max="267" width="6.5703125" customWidth="1"/>
    <col min="492" max="492" width="3.42578125" customWidth="1"/>
    <col min="493" max="493" width="77.85546875" customWidth="1"/>
    <col min="494" max="501" width="8.42578125" customWidth="1"/>
    <col min="502" max="504" width="10.42578125" customWidth="1"/>
    <col min="505" max="505" width="11.140625" customWidth="1"/>
    <col min="506" max="506" width="10" customWidth="1"/>
    <col min="507" max="507" width="9.85546875" customWidth="1"/>
    <col min="508" max="508" width="8.85546875" customWidth="1"/>
    <col min="509" max="509" width="9" customWidth="1"/>
    <col min="510" max="510" width="8.42578125" customWidth="1"/>
    <col min="511" max="511" width="8.7109375" customWidth="1"/>
    <col min="512" max="512" width="8.5703125" customWidth="1"/>
    <col min="513" max="514" width="9.140625" customWidth="1"/>
    <col min="515" max="517" width="11" customWidth="1"/>
    <col min="518" max="518" width="10.140625" customWidth="1"/>
    <col min="519" max="520" width="10" customWidth="1"/>
    <col min="521" max="521" width="8.85546875" customWidth="1"/>
    <col min="522" max="522" width="11.42578125" customWidth="1"/>
    <col min="523" max="523" width="6.5703125" customWidth="1"/>
    <col min="748" max="748" width="3.42578125" customWidth="1"/>
    <col min="749" max="749" width="77.85546875" customWidth="1"/>
    <col min="750" max="757" width="8.42578125" customWidth="1"/>
    <col min="758" max="760" width="10.42578125" customWidth="1"/>
    <col min="761" max="761" width="11.140625" customWidth="1"/>
    <col min="762" max="762" width="10" customWidth="1"/>
    <col min="763" max="763" width="9.85546875" customWidth="1"/>
    <col min="764" max="764" width="8.85546875" customWidth="1"/>
    <col min="765" max="765" width="9" customWidth="1"/>
    <col min="766" max="766" width="8.42578125" customWidth="1"/>
    <col min="767" max="767" width="8.7109375" customWidth="1"/>
    <col min="768" max="768" width="8.5703125" customWidth="1"/>
    <col min="769" max="770" width="9.140625" customWidth="1"/>
    <col min="771" max="773" width="11" customWidth="1"/>
    <col min="774" max="774" width="10.140625" customWidth="1"/>
    <col min="775" max="776" width="10" customWidth="1"/>
    <col min="777" max="777" width="8.85546875" customWidth="1"/>
    <col min="778" max="778" width="11.42578125" customWidth="1"/>
    <col min="779" max="779" width="6.5703125" customWidth="1"/>
    <col min="1004" max="1004" width="3.42578125" customWidth="1"/>
    <col min="1005" max="1005" width="77.85546875" customWidth="1"/>
    <col min="1006" max="1013" width="8.42578125" customWidth="1"/>
    <col min="1014" max="1016" width="10.42578125" customWidth="1"/>
    <col min="1017" max="1017" width="11.140625" customWidth="1"/>
    <col min="1018" max="1018" width="10" customWidth="1"/>
    <col min="1019" max="1019" width="9.85546875" customWidth="1"/>
    <col min="1020" max="1020" width="8.85546875" customWidth="1"/>
    <col min="1021" max="1021" width="9" customWidth="1"/>
    <col min="1022" max="1022" width="8.42578125" customWidth="1"/>
    <col min="1023" max="1023" width="8.7109375" customWidth="1"/>
    <col min="1024" max="1024" width="8.5703125" customWidth="1"/>
    <col min="1025" max="1026" width="9.140625" customWidth="1"/>
    <col min="1027" max="1029" width="11" customWidth="1"/>
    <col min="1030" max="1030" width="10.140625" customWidth="1"/>
    <col min="1031" max="1032" width="10" customWidth="1"/>
    <col min="1033" max="1033" width="8.85546875" customWidth="1"/>
    <col min="1034" max="1034" width="11.42578125" customWidth="1"/>
    <col min="1035" max="1035" width="6.5703125" customWidth="1"/>
    <col min="1260" max="1260" width="3.42578125" customWidth="1"/>
    <col min="1261" max="1261" width="77.85546875" customWidth="1"/>
    <col min="1262" max="1269" width="8.42578125" customWidth="1"/>
    <col min="1270" max="1272" width="10.42578125" customWidth="1"/>
    <col min="1273" max="1273" width="11.140625" customWidth="1"/>
    <col min="1274" max="1274" width="10" customWidth="1"/>
    <col min="1275" max="1275" width="9.85546875" customWidth="1"/>
    <col min="1276" max="1276" width="8.85546875" customWidth="1"/>
    <col min="1277" max="1277" width="9" customWidth="1"/>
    <col min="1278" max="1278" width="8.42578125" customWidth="1"/>
    <col min="1279" max="1279" width="8.7109375" customWidth="1"/>
    <col min="1280" max="1280" width="8.5703125" customWidth="1"/>
    <col min="1281" max="1282" width="9.140625" customWidth="1"/>
    <col min="1283" max="1285" width="11" customWidth="1"/>
    <col min="1286" max="1286" width="10.140625" customWidth="1"/>
    <col min="1287" max="1288" width="10" customWidth="1"/>
    <col min="1289" max="1289" width="8.85546875" customWidth="1"/>
    <col min="1290" max="1290" width="11.42578125" customWidth="1"/>
    <col min="1291" max="1291" width="6.5703125" customWidth="1"/>
    <col min="1516" max="1516" width="3.42578125" customWidth="1"/>
    <col min="1517" max="1517" width="77.85546875" customWidth="1"/>
    <col min="1518" max="1525" width="8.42578125" customWidth="1"/>
    <col min="1526" max="1528" width="10.42578125" customWidth="1"/>
    <col min="1529" max="1529" width="11.140625" customWidth="1"/>
    <col min="1530" max="1530" width="10" customWidth="1"/>
    <col min="1531" max="1531" width="9.85546875" customWidth="1"/>
    <col min="1532" max="1532" width="8.85546875" customWidth="1"/>
    <col min="1533" max="1533" width="9" customWidth="1"/>
    <col min="1534" max="1534" width="8.42578125" customWidth="1"/>
    <col min="1535" max="1535" width="8.7109375" customWidth="1"/>
    <col min="1536" max="1536" width="8.5703125" customWidth="1"/>
    <col min="1537" max="1538" width="9.140625" customWidth="1"/>
    <col min="1539" max="1541" width="11" customWidth="1"/>
    <col min="1542" max="1542" width="10.140625" customWidth="1"/>
    <col min="1543" max="1544" width="10" customWidth="1"/>
    <col min="1545" max="1545" width="8.85546875" customWidth="1"/>
    <col min="1546" max="1546" width="11.42578125" customWidth="1"/>
    <col min="1547" max="1547" width="6.5703125" customWidth="1"/>
    <col min="1772" max="1772" width="3.42578125" customWidth="1"/>
    <col min="1773" max="1773" width="77.85546875" customWidth="1"/>
    <col min="1774" max="1781" width="8.42578125" customWidth="1"/>
    <col min="1782" max="1784" width="10.42578125" customWidth="1"/>
    <col min="1785" max="1785" width="11.140625" customWidth="1"/>
    <col min="1786" max="1786" width="10" customWidth="1"/>
    <col min="1787" max="1787" width="9.85546875" customWidth="1"/>
    <col min="1788" max="1788" width="8.85546875" customWidth="1"/>
    <col min="1789" max="1789" width="9" customWidth="1"/>
    <col min="1790" max="1790" width="8.42578125" customWidth="1"/>
    <col min="1791" max="1791" width="8.7109375" customWidth="1"/>
    <col min="1792" max="1792" width="8.5703125" customWidth="1"/>
    <col min="1793" max="1794" width="9.140625" customWidth="1"/>
    <col min="1795" max="1797" width="11" customWidth="1"/>
    <col min="1798" max="1798" width="10.140625" customWidth="1"/>
    <col min="1799" max="1800" width="10" customWidth="1"/>
    <col min="1801" max="1801" width="8.85546875" customWidth="1"/>
    <col min="1802" max="1802" width="11.42578125" customWidth="1"/>
    <col min="1803" max="1803" width="6.5703125" customWidth="1"/>
    <col min="2028" max="2028" width="3.42578125" customWidth="1"/>
    <col min="2029" max="2029" width="77.85546875" customWidth="1"/>
    <col min="2030" max="2037" width="8.42578125" customWidth="1"/>
    <col min="2038" max="2040" width="10.42578125" customWidth="1"/>
    <col min="2041" max="2041" width="11.140625" customWidth="1"/>
    <col min="2042" max="2042" width="10" customWidth="1"/>
    <col min="2043" max="2043" width="9.85546875" customWidth="1"/>
    <col min="2044" max="2044" width="8.85546875" customWidth="1"/>
    <col min="2045" max="2045" width="9" customWidth="1"/>
    <col min="2046" max="2046" width="8.42578125" customWidth="1"/>
    <col min="2047" max="2047" width="8.7109375" customWidth="1"/>
    <col min="2048" max="2048" width="8.5703125" customWidth="1"/>
    <col min="2049" max="2050" width="9.140625" customWidth="1"/>
    <col min="2051" max="2053" width="11" customWidth="1"/>
    <col min="2054" max="2054" width="10.140625" customWidth="1"/>
    <col min="2055" max="2056" width="10" customWidth="1"/>
    <col min="2057" max="2057" width="8.85546875" customWidth="1"/>
    <col min="2058" max="2058" width="11.42578125" customWidth="1"/>
    <col min="2059" max="2059" width="6.5703125" customWidth="1"/>
    <col min="2284" max="2284" width="3.42578125" customWidth="1"/>
    <col min="2285" max="2285" width="77.85546875" customWidth="1"/>
    <col min="2286" max="2293" width="8.42578125" customWidth="1"/>
    <col min="2294" max="2296" width="10.42578125" customWidth="1"/>
    <col min="2297" max="2297" width="11.140625" customWidth="1"/>
    <col min="2298" max="2298" width="10" customWidth="1"/>
    <col min="2299" max="2299" width="9.85546875" customWidth="1"/>
    <col min="2300" max="2300" width="8.85546875" customWidth="1"/>
    <col min="2301" max="2301" width="9" customWidth="1"/>
    <col min="2302" max="2302" width="8.42578125" customWidth="1"/>
    <col min="2303" max="2303" width="8.7109375" customWidth="1"/>
    <col min="2304" max="2304" width="8.5703125" customWidth="1"/>
    <col min="2305" max="2306" width="9.140625" customWidth="1"/>
    <col min="2307" max="2309" width="11" customWidth="1"/>
    <col min="2310" max="2310" width="10.140625" customWidth="1"/>
    <col min="2311" max="2312" width="10" customWidth="1"/>
    <col min="2313" max="2313" width="8.85546875" customWidth="1"/>
    <col min="2314" max="2314" width="11.42578125" customWidth="1"/>
    <col min="2315" max="2315" width="6.5703125" customWidth="1"/>
    <col min="2540" max="2540" width="3.42578125" customWidth="1"/>
    <col min="2541" max="2541" width="77.85546875" customWidth="1"/>
    <col min="2542" max="2549" width="8.42578125" customWidth="1"/>
    <col min="2550" max="2552" width="10.42578125" customWidth="1"/>
    <col min="2553" max="2553" width="11.140625" customWidth="1"/>
    <col min="2554" max="2554" width="10" customWidth="1"/>
    <col min="2555" max="2555" width="9.85546875" customWidth="1"/>
    <col min="2556" max="2556" width="8.85546875" customWidth="1"/>
    <col min="2557" max="2557" width="9" customWidth="1"/>
    <col min="2558" max="2558" width="8.42578125" customWidth="1"/>
    <col min="2559" max="2559" width="8.7109375" customWidth="1"/>
    <col min="2560" max="2560" width="8.5703125" customWidth="1"/>
    <col min="2561" max="2562" width="9.140625" customWidth="1"/>
    <col min="2563" max="2565" width="11" customWidth="1"/>
    <col min="2566" max="2566" width="10.140625" customWidth="1"/>
    <col min="2567" max="2568" width="10" customWidth="1"/>
    <col min="2569" max="2569" width="8.85546875" customWidth="1"/>
    <col min="2570" max="2570" width="11.42578125" customWidth="1"/>
    <col min="2571" max="2571" width="6.5703125" customWidth="1"/>
    <col min="2796" max="2796" width="3.42578125" customWidth="1"/>
    <col min="2797" max="2797" width="77.85546875" customWidth="1"/>
    <col min="2798" max="2805" width="8.42578125" customWidth="1"/>
    <col min="2806" max="2808" width="10.42578125" customWidth="1"/>
    <col min="2809" max="2809" width="11.140625" customWidth="1"/>
    <col min="2810" max="2810" width="10" customWidth="1"/>
    <col min="2811" max="2811" width="9.85546875" customWidth="1"/>
    <col min="2812" max="2812" width="8.85546875" customWidth="1"/>
    <col min="2813" max="2813" width="9" customWidth="1"/>
    <col min="2814" max="2814" width="8.42578125" customWidth="1"/>
    <col min="2815" max="2815" width="8.7109375" customWidth="1"/>
    <col min="2816" max="2816" width="8.5703125" customWidth="1"/>
    <col min="2817" max="2818" width="9.140625" customWidth="1"/>
    <col min="2819" max="2821" width="11" customWidth="1"/>
    <col min="2822" max="2822" width="10.140625" customWidth="1"/>
    <col min="2823" max="2824" width="10" customWidth="1"/>
    <col min="2825" max="2825" width="8.85546875" customWidth="1"/>
    <col min="2826" max="2826" width="11.42578125" customWidth="1"/>
    <col min="2827" max="2827" width="6.5703125" customWidth="1"/>
    <col min="3052" max="3052" width="3.42578125" customWidth="1"/>
    <col min="3053" max="3053" width="77.85546875" customWidth="1"/>
    <col min="3054" max="3061" width="8.42578125" customWidth="1"/>
    <col min="3062" max="3064" width="10.42578125" customWidth="1"/>
    <col min="3065" max="3065" width="11.140625" customWidth="1"/>
    <col min="3066" max="3066" width="10" customWidth="1"/>
    <col min="3067" max="3067" width="9.85546875" customWidth="1"/>
    <col min="3068" max="3068" width="8.85546875" customWidth="1"/>
    <col min="3069" max="3069" width="9" customWidth="1"/>
    <col min="3070" max="3070" width="8.42578125" customWidth="1"/>
    <col min="3071" max="3071" width="8.7109375" customWidth="1"/>
    <col min="3072" max="3072" width="8.5703125" customWidth="1"/>
    <col min="3073" max="3074" width="9.140625" customWidth="1"/>
    <col min="3075" max="3077" width="11" customWidth="1"/>
    <col min="3078" max="3078" width="10.140625" customWidth="1"/>
    <col min="3079" max="3080" width="10" customWidth="1"/>
    <col min="3081" max="3081" width="8.85546875" customWidth="1"/>
    <col min="3082" max="3082" width="11.42578125" customWidth="1"/>
    <col min="3083" max="3083" width="6.5703125" customWidth="1"/>
    <col min="3308" max="3308" width="3.42578125" customWidth="1"/>
    <col min="3309" max="3309" width="77.85546875" customWidth="1"/>
    <col min="3310" max="3317" width="8.42578125" customWidth="1"/>
    <col min="3318" max="3320" width="10.42578125" customWidth="1"/>
    <col min="3321" max="3321" width="11.140625" customWidth="1"/>
    <col min="3322" max="3322" width="10" customWidth="1"/>
    <col min="3323" max="3323" width="9.85546875" customWidth="1"/>
    <col min="3324" max="3324" width="8.85546875" customWidth="1"/>
    <col min="3325" max="3325" width="9" customWidth="1"/>
    <col min="3326" max="3326" width="8.42578125" customWidth="1"/>
    <col min="3327" max="3327" width="8.7109375" customWidth="1"/>
    <col min="3328" max="3328" width="8.5703125" customWidth="1"/>
    <col min="3329" max="3330" width="9.140625" customWidth="1"/>
    <col min="3331" max="3333" width="11" customWidth="1"/>
    <col min="3334" max="3334" width="10.140625" customWidth="1"/>
    <col min="3335" max="3336" width="10" customWidth="1"/>
    <col min="3337" max="3337" width="8.85546875" customWidth="1"/>
    <col min="3338" max="3338" width="11.42578125" customWidth="1"/>
    <col min="3339" max="3339" width="6.5703125" customWidth="1"/>
    <col min="3564" max="3564" width="3.42578125" customWidth="1"/>
    <col min="3565" max="3565" width="77.85546875" customWidth="1"/>
    <col min="3566" max="3573" width="8.42578125" customWidth="1"/>
    <col min="3574" max="3576" width="10.42578125" customWidth="1"/>
    <col min="3577" max="3577" width="11.140625" customWidth="1"/>
    <col min="3578" max="3578" width="10" customWidth="1"/>
    <col min="3579" max="3579" width="9.85546875" customWidth="1"/>
    <col min="3580" max="3580" width="8.85546875" customWidth="1"/>
    <col min="3581" max="3581" width="9" customWidth="1"/>
    <col min="3582" max="3582" width="8.42578125" customWidth="1"/>
    <col min="3583" max="3583" width="8.7109375" customWidth="1"/>
    <col min="3584" max="3584" width="8.5703125" customWidth="1"/>
    <col min="3585" max="3586" width="9.140625" customWidth="1"/>
    <col min="3587" max="3589" width="11" customWidth="1"/>
    <col min="3590" max="3590" width="10.140625" customWidth="1"/>
    <col min="3591" max="3592" width="10" customWidth="1"/>
    <col min="3593" max="3593" width="8.85546875" customWidth="1"/>
    <col min="3594" max="3594" width="11.42578125" customWidth="1"/>
    <col min="3595" max="3595" width="6.5703125" customWidth="1"/>
    <col min="3820" max="3820" width="3.42578125" customWidth="1"/>
    <col min="3821" max="3821" width="77.85546875" customWidth="1"/>
    <col min="3822" max="3829" width="8.42578125" customWidth="1"/>
    <col min="3830" max="3832" width="10.42578125" customWidth="1"/>
    <col min="3833" max="3833" width="11.140625" customWidth="1"/>
    <col min="3834" max="3834" width="10" customWidth="1"/>
    <col min="3835" max="3835" width="9.85546875" customWidth="1"/>
    <col min="3836" max="3836" width="8.85546875" customWidth="1"/>
    <col min="3837" max="3837" width="9" customWidth="1"/>
    <col min="3838" max="3838" width="8.42578125" customWidth="1"/>
    <col min="3839" max="3839" width="8.7109375" customWidth="1"/>
    <col min="3840" max="3840" width="8.5703125" customWidth="1"/>
    <col min="3841" max="3842" width="9.140625" customWidth="1"/>
    <col min="3843" max="3845" width="11" customWidth="1"/>
    <col min="3846" max="3846" width="10.140625" customWidth="1"/>
    <col min="3847" max="3848" width="10" customWidth="1"/>
    <col min="3849" max="3849" width="8.85546875" customWidth="1"/>
    <col min="3850" max="3850" width="11.42578125" customWidth="1"/>
    <col min="3851" max="3851" width="6.5703125" customWidth="1"/>
    <col min="4076" max="4076" width="3.42578125" customWidth="1"/>
    <col min="4077" max="4077" width="77.85546875" customWidth="1"/>
    <col min="4078" max="4085" width="8.42578125" customWidth="1"/>
    <col min="4086" max="4088" width="10.42578125" customWidth="1"/>
    <col min="4089" max="4089" width="11.140625" customWidth="1"/>
    <col min="4090" max="4090" width="10" customWidth="1"/>
    <col min="4091" max="4091" width="9.85546875" customWidth="1"/>
    <col min="4092" max="4092" width="8.85546875" customWidth="1"/>
    <col min="4093" max="4093" width="9" customWidth="1"/>
    <col min="4094" max="4094" width="8.42578125" customWidth="1"/>
    <col min="4095" max="4095" width="8.7109375" customWidth="1"/>
    <col min="4096" max="4096" width="8.5703125" customWidth="1"/>
    <col min="4097" max="4098" width="9.140625" customWidth="1"/>
    <col min="4099" max="4101" width="11" customWidth="1"/>
    <col min="4102" max="4102" width="10.140625" customWidth="1"/>
    <col min="4103" max="4104" width="10" customWidth="1"/>
    <col min="4105" max="4105" width="8.85546875" customWidth="1"/>
    <col min="4106" max="4106" width="11.42578125" customWidth="1"/>
    <col min="4107" max="4107" width="6.5703125" customWidth="1"/>
    <col min="4332" max="4332" width="3.42578125" customWidth="1"/>
    <col min="4333" max="4333" width="77.85546875" customWidth="1"/>
    <col min="4334" max="4341" width="8.42578125" customWidth="1"/>
    <col min="4342" max="4344" width="10.42578125" customWidth="1"/>
    <col min="4345" max="4345" width="11.140625" customWidth="1"/>
    <col min="4346" max="4346" width="10" customWidth="1"/>
    <col min="4347" max="4347" width="9.85546875" customWidth="1"/>
    <col min="4348" max="4348" width="8.85546875" customWidth="1"/>
    <col min="4349" max="4349" width="9" customWidth="1"/>
    <col min="4350" max="4350" width="8.42578125" customWidth="1"/>
    <col min="4351" max="4351" width="8.7109375" customWidth="1"/>
    <col min="4352" max="4352" width="8.5703125" customWidth="1"/>
    <col min="4353" max="4354" width="9.140625" customWidth="1"/>
    <col min="4355" max="4357" width="11" customWidth="1"/>
    <col min="4358" max="4358" width="10.140625" customWidth="1"/>
    <col min="4359" max="4360" width="10" customWidth="1"/>
    <col min="4361" max="4361" width="8.85546875" customWidth="1"/>
    <col min="4362" max="4362" width="11.42578125" customWidth="1"/>
    <col min="4363" max="4363" width="6.5703125" customWidth="1"/>
    <col min="4588" max="4588" width="3.42578125" customWidth="1"/>
    <col min="4589" max="4589" width="77.85546875" customWidth="1"/>
    <col min="4590" max="4597" width="8.42578125" customWidth="1"/>
    <col min="4598" max="4600" width="10.42578125" customWidth="1"/>
    <col min="4601" max="4601" width="11.140625" customWidth="1"/>
    <col min="4602" max="4602" width="10" customWidth="1"/>
    <col min="4603" max="4603" width="9.85546875" customWidth="1"/>
    <col min="4604" max="4604" width="8.85546875" customWidth="1"/>
    <col min="4605" max="4605" width="9" customWidth="1"/>
    <col min="4606" max="4606" width="8.42578125" customWidth="1"/>
    <col min="4607" max="4607" width="8.7109375" customWidth="1"/>
    <col min="4608" max="4608" width="8.5703125" customWidth="1"/>
    <col min="4609" max="4610" width="9.140625" customWidth="1"/>
    <col min="4611" max="4613" width="11" customWidth="1"/>
    <col min="4614" max="4614" width="10.140625" customWidth="1"/>
    <col min="4615" max="4616" width="10" customWidth="1"/>
    <col min="4617" max="4617" width="8.85546875" customWidth="1"/>
    <col min="4618" max="4618" width="11.42578125" customWidth="1"/>
    <col min="4619" max="4619" width="6.5703125" customWidth="1"/>
    <col min="4844" max="4844" width="3.42578125" customWidth="1"/>
    <col min="4845" max="4845" width="77.85546875" customWidth="1"/>
    <col min="4846" max="4853" width="8.42578125" customWidth="1"/>
    <col min="4854" max="4856" width="10.42578125" customWidth="1"/>
    <col min="4857" max="4857" width="11.140625" customWidth="1"/>
    <col min="4858" max="4858" width="10" customWidth="1"/>
    <col min="4859" max="4859" width="9.85546875" customWidth="1"/>
    <col min="4860" max="4860" width="8.85546875" customWidth="1"/>
    <col min="4861" max="4861" width="9" customWidth="1"/>
    <col min="4862" max="4862" width="8.42578125" customWidth="1"/>
    <col min="4863" max="4863" width="8.7109375" customWidth="1"/>
    <col min="4864" max="4864" width="8.5703125" customWidth="1"/>
    <col min="4865" max="4866" width="9.140625" customWidth="1"/>
    <col min="4867" max="4869" width="11" customWidth="1"/>
    <col min="4870" max="4870" width="10.140625" customWidth="1"/>
    <col min="4871" max="4872" width="10" customWidth="1"/>
    <col min="4873" max="4873" width="8.85546875" customWidth="1"/>
    <col min="4874" max="4874" width="11.42578125" customWidth="1"/>
    <col min="4875" max="4875" width="6.5703125" customWidth="1"/>
    <col min="5100" max="5100" width="3.42578125" customWidth="1"/>
    <col min="5101" max="5101" width="77.85546875" customWidth="1"/>
    <col min="5102" max="5109" width="8.42578125" customWidth="1"/>
    <col min="5110" max="5112" width="10.42578125" customWidth="1"/>
    <col min="5113" max="5113" width="11.140625" customWidth="1"/>
    <col min="5114" max="5114" width="10" customWidth="1"/>
    <col min="5115" max="5115" width="9.85546875" customWidth="1"/>
    <col min="5116" max="5116" width="8.85546875" customWidth="1"/>
    <col min="5117" max="5117" width="9" customWidth="1"/>
    <col min="5118" max="5118" width="8.42578125" customWidth="1"/>
    <col min="5119" max="5119" width="8.7109375" customWidth="1"/>
    <col min="5120" max="5120" width="8.5703125" customWidth="1"/>
    <col min="5121" max="5122" width="9.140625" customWidth="1"/>
    <col min="5123" max="5125" width="11" customWidth="1"/>
    <col min="5126" max="5126" width="10.140625" customWidth="1"/>
    <col min="5127" max="5128" width="10" customWidth="1"/>
    <col min="5129" max="5129" width="8.85546875" customWidth="1"/>
    <col min="5130" max="5130" width="11.42578125" customWidth="1"/>
    <col min="5131" max="5131" width="6.5703125" customWidth="1"/>
    <col min="5356" max="5356" width="3.42578125" customWidth="1"/>
    <col min="5357" max="5357" width="77.85546875" customWidth="1"/>
    <col min="5358" max="5365" width="8.42578125" customWidth="1"/>
    <col min="5366" max="5368" width="10.42578125" customWidth="1"/>
    <col min="5369" max="5369" width="11.140625" customWidth="1"/>
    <col min="5370" max="5370" width="10" customWidth="1"/>
    <col min="5371" max="5371" width="9.85546875" customWidth="1"/>
    <col min="5372" max="5372" width="8.85546875" customWidth="1"/>
    <col min="5373" max="5373" width="9" customWidth="1"/>
    <col min="5374" max="5374" width="8.42578125" customWidth="1"/>
    <col min="5375" max="5375" width="8.7109375" customWidth="1"/>
    <col min="5376" max="5376" width="8.5703125" customWidth="1"/>
    <col min="5377" max="5378" width="9.140625" customWidth="1"/>
    <col min="5379" max="5381" width="11" customWidth="1"/>
    <col min="5382" max="5382" width="10.140625" customWidth="1"/>
    <col min="5383" max="5384" width="10" customWidth="1"/>
    <col min="5385" max="5385" width="8.85546875" customWidth="1"/>
    <col min="5386" max="5386" width="11.42578125" customWidth="1"/>
    <col min="5387" max="5387" width="6.5703125" customWidth="1"/>
    <col min="5612" max="5612" width="3.42578125" customWidth="1"/>
    <col min="5613" max="5613" width="77.85546875" customWidth="1"/>
    <col min="5614" max="5621" width="8.42578125" customWidth="1"/>
    <col min="5622" max="5624" width="10.42578125" customWidth="1"/>
    <col min="5625" max="5625" width="11.140625" customWidth="1"/>
    <col min="5626" max="5626" width="10" customWidth="1"/>
    <col min="5627" max="5627" width="9.85546875" customWidth="1"/>
    <col min="5628" max="5628" width="8.85546875" customWidth="1"/>
    <col min="5629" max="5629" width="9" customWidth="1"/>
    <col min="5630" max="5630" width="8.42578125" customWidth="1"/>
    <col min="5631" max="5631" width="8.7109375" customWidth="1"/>
    <col min="5632" max="5632" width="8.5703125" customWidth="1"/>
    <col min="5633" max="5634" width="9.140625" customWidth="1"/>
    <col min="5635" max="5637" width="11" customWidth="1"/>
    <col min="5638" max="5638" width="10.140625" customWidth="1"/>
    <col min="5639" max="5640" width="10" customWidth="1"/>
    <col min="5641" max="5641" width="8.85546875" customWidth="1"/>
    <col min="5642" max="5642" width="11.42578125" customWidth="1"/>
    <col min="5643" max="5643" width="6.5703125" customWidth="1"/>
    <col min="5868" max="5868" width="3.42578125" customWidth="1"/>
    <col min="5869" max="5869" width="77.85546875" customWidth="1"/>
    <col min="5870" max="5877" width="8.42578125" customWidth="1"/>
    <col min="5878" max="5880" width="10.42578125" customWidth="1"/>
    <col min="5881" max="5881" width="11.140625" customWidth="1"/>
    <col min="5882" max="5882" width="10" customWidth="1"/>
    <col min="5883" max="5883" width="9.85546875" customWidth="1"/>
    <col min="5884" max="5884" width="8.85546875" customWidth="1"/>
    <col min="5885" max="5885" width="9" customWidth="1"/>
    <col min="5886" max="5886" width="8.42578125" customWidth="1"/>
    <col min="5887" max="5887" width="8.7109375" customWidth="1"/>
    <col min="5888" max="5888" width="8.5703125" customWidth="1"/>
    <col min="5889" max="5890" width="9.140625" customWidth="1"/>
    <col min="5891" max="5893" width="11" customWidth="1"/>
    <col min="5894" max="5894" width="10.140625" customWidth="1"/>
    <col min="5895" max="5896" width="10" customWidth="1"/>
    <col min="5897" max="5897" width="8.85546875" customWidth="1"/>
    <col min="5898" max="5898" width="11.42578125" customWidth="1"/>
    <col min="5899" max="5899" width="6.5703125" customWidth="1"/>
    <col min="6124" max="6124" width="3.42578125" customWidth="1"/>
    <col min="6125" max="6125" width="77.85546875" customWidth="1"/>
    <col min="6126" max="6133" width="8.42578125" customWidth="1"/>
    <col min="6134" max="6136" width="10.42578125" customWidth="1"/>
    <col min="6137" max="6137" width="11.140625" customWidth="1"/>
    <col min="6138" max="6138" width="10" customWidth="1"/>
    <col min="6139" max="6139" width="9.85546875" customWidth="1"/>
    <col min="6140" max="6140" width="8.85546875" customWidth="1"/>
    <col min="6141" max="6141" width="9" customWidth="1"/>
    <col min="6142" max="6142" width="8.42578125" customWidth="1"/>
    <col min="6143" max="6143" width="8.7109375" customWidth="1"/>
    <col min="6144" max="6144" width="8.5703125" customWidth="1"/>
    <col min="6145" max="6146" width="9.140625" customWidth="1"/>
    <col min="6147" max="6149" width="11" customWidth="1"/>
    <col min="6150" max="6150" width="10.140625" customWidth="1"/>
    <col min="6151" max="6152" width="10" customWidth="1"/>
    <col min="6153" max="6153" width="8.85546875" customWidth="1"/>
    <col min="6154" max="6154" width="11.42578125" customWidth="1"/>
    <col min="6155" max="6155" width="6.5703125" customWidth="1"/>
    <col min="6380" max="6380" width="3.42578125" customWidth="1"/>
    <col min="6381" max="6381" width="77.85546875" customWidth="1"/>
    <col min="6382" max="6389" width="8.42578125" customWidth="1"/>
    <col min="6390" max="6392" width="10.42578125" customWidth="1"/>
    <col min="6393" max="6393" width="11.140625" customWidth="1"/>
    <col min="6394" max="6394" width="10" customWidth="1"/>
    <col min="6395" max="6395" width="9.85546875" customWidth="1"/>
    <col min="6396" max="6396" width="8.85546875" customWidth="1"/>
    <col min="6397" max="6397" width="9" customWidth="1"/>
    <col min="6398" max="6398" width="8.42578125" customWidth="1"/>
    <col min="6399" max="6399" width="8.7109375" customWidth="1"/>
    <col min="6400" max="6400" width="8.5703125" customWidth="1"/>
    <col min="6401" max="6402" width="9.140625" customWidth="1"/>
    <col min="6403" max="6405" width="11" customWidth="1"/>
    <col min="6406" max="6406" width="10.140625" customWidth="1"/>
    <col min="6407" max="6408" width="10" customWidth="1"/>
    <col min="6409" max="6409" width="8.85546875" customWidth="1"/>
    <col min="6410" max="6410" width="11.42578125" customWidth="1"/>
    <col min="6411" max="6411" width="6.5703125" customWidth="1"/>
    <col min="6636" max="6636" width="3.42578125" customWidth="1"/>
    <col min="6637" max="6637" width="77.85546875" customWidth="1"/>
    <col min="6638" max="6645" width="8.42578125" customWidth="1"/>
    <col min="6646" max="6648" width="10.42578125" customWidth="1"/>
    <col min="6649" max="6649" width="11.140625" customWidth="1"/>
    <col min="6650" max="6650" width="10" customWidth="1"/>
    <col min="6651" max="6651" width="9.85546875" customWidth="1"/>
    <col min="6652" max="6652" width="8.85546875" customWidth="1"/>
    <col min="6653" max="6653" width="9" customWidth="1"/>
    <col min="6654" max="6654" width="8.42578125" customWidth="1"/>
    <col min="6655" max="6655" width="8.7109375" customWidth="1"/>
    <col min="6656" max="6656" width="8.5703125" customWidth="1"/>
    <col min="6657" max="6658" width="9.140625" customWidth="1"/>
    <col min="6659" max="6661" width="11" customWidth="1"/>
    <col min="6662" max="6662" width="10.140625" customWidth="1"/>
    <col min="6663" max="6664" width="10" customWidth="1"/>
    <col min="6665" max="6665" width="8.85546875" customWidth="1"/>
    <col min="6666" max="6666" width="11.42578125" customWidth="1"/>
    <col min="6667" max="6667" width="6.5703125" customWidth="1"/>
    <col min="6892" max="6892" width="3.42578125" customWidth="1"/>
    <col min="6893" max="6893" width="77.85546875" customWidth="1"/>
    <col min="6894" max="6901" width="8.42578125" customWidth="1"/>
    <col min="6902" max="6904" width="10.42578125" customWidth="1"/>
    <col min="6905" max="6905" width="11.140625" customWidth="1"/>
    <col min="6906" max="6906" width="10" customWidth="1"/>
    <col min="6907" max="6907" width="9.85546875" customWidth="1"/>
    <col min="6908" max="6908" width="8.85546875" customWidth="1"/>
    <col min="6909" max="6909" width="9" customWidth="1"/>
    <col min="6910" max="6910" width="8.42578125" customWidth="1"/>
    <col min="6911" max="6911" width="8.7109375" customWidth="1"/>
    <col min="6912" max="6912" width="8.5703125" customWidth="1"/>
    <col min="6913" max="6914" width="9.140625" customWidth="1"/>
    <col min="6915" max="6917" width="11" customWidth="1"/>
    <col min="6918" max="6918" width="10.140625" customWidth="1"/>
    <col min="6919" max="6920" width="10" customWidth="1"/>
    <col min="6921" max="6921" width="8.85546875" customWidth="1"/>
    <col min="6922" max="6922" width="11.42578125" customWidth="1"/>
    <col min="6923" max="6923" width="6.5703125" customWidth="1"/>
    <col min="7148" max="7148" width="3.42578125" customWidth="1"/>
    <col min="7149" max="7149" width="77.85546875" customWidth="1"/>
    <col min="7150" max="7157" width="8.42578125" customWidth="1"/>
    <col min="7158" max="7160" width="10.42578125" customWidth="1"/>
    <col min="7161" max="7161" width="11.140625" customWidth="1"/>
    <col min="7162" max="7162" width="10" customWidth="1"/>
    <col min="7163" max="7163" width="9.85546875" customWidth="1"/>
    <col min="7164" max="7164" width="8.85546875" customWidth="1"/>
    <col min="7165" max="7165" width="9" customWidth="1"/>
    <col min="7166" max="7166" width="8.42578125" customWidth="1"/>
    <col min="7167" max="7167" width="8.7109375" customWidth="1"/>
    <col min="7168" max="7168" width="8.5703125" customWidth="1"/>
    <col min="7169" max="7170" width="9.140625" customWidth="1"/>
    <col min="7171" max="7173" width="11" customWidth="1"/>
    <col min="7174" max="7174" width="10.140625" customWidth="1"/>
    <col min="7175" max="7176" width="10" customWidth="1"/>
    <col min="7177" max="7177" width="8.85546875" customWidth="1"/>
    <col min="7178" max="7178" width="11.42578125" customWidth="1"/>
    <col min="7179" max="7179" width="6.5703125" customWidth="1"/>
    <col min="7404" max="7404" width="3.42578125" customWidth="1"/>
    <col min="7405" max="7405" width="77.85546875" customWidth="1"/>
    <col min="7406" max="7413" width="8.42578125" customWidth="1"/>
    <col min="7414" max="7416" width="10.42578125" customWidth="1"/>
    <col min="7417" max="7417" width="11.140625" customWidth="1"/>
    <col min="7418" max="7418" width="10" customWidth="1"/>
    <col min="7419" max="7419" width="9.85546875" customWidth="1"/>
    <col min="7420" max="7420" width="8.85546875" customWidth="1"/>
    <col min="7421" max="7421" width="9" customWidth="1"/>
    <col min="7422" max="7422" width="8.42578125" customWidth="1"/>
    <col min="7423" max="7423" width="8.7109375" customWidth="1"/>
    <col min="7424" max="7424" width="8.5703125" customWidth="1"/>
    <col min="7425" max="7426" width="9.140625" customWidth="1"/>
    <col min="7427" max="7429" width="11" customWidth="1"/>
    <col min="7430" max="7430" width="10.140625" customWidth="1"/>
    <col min="7431" max="7432" width="10" customWidth="1"/>
    <col min="7433" max="7433" width="8.85546875" customWidth="1"/>
    <col min="7434" max="7434" width="11.42578125" customWidth="1"/>
    <col min="7435" max="7435" width="6.5703125" customWidth="1"/>
    <col min="7660" max="7660" width="3.42578125" customWidth="1"/>
    <col min="7661" max="7661" width="77.85546875" customWidth="1"/>
    <col min="7662" max="7669" width="8.42578125" customWidth="1"/>
    <col min="7670" max="7672" width="10.42578125" customWidth="1"/>
    <col min="7673" max="7673" width="11.140625" customWidth="1"/>
    <col min="7674" max="7674" width="10" customWidth="1"/>
    <col min="7675" max="7675" width="9.85546875" customWidth="1"/>
    <col min="7676" max="7676" width="8.85546875" customWidth="1"/>
    <col min="7677" max="7677" width="9" customWidth="1"/>
    <col min="7678" max="7678" width="8.42578125" customWidth="1"/>
    <col min="7679" max="7679" width="8.7109375" customWidth="1"/>
    <col min="7680" max="7680" width="8.5703125" customWidth="1"/>
    <col min="7681" max="7682" width="9.140625" customWidth="1"/>
    <col min="7683" max="7685" width="11" customWidth="1"/>
    <col min="7686" max="7686" width="10.140625" customWidth="1"/>
    <col min="7687" max="7688" width="10" customWidth="1"/>
    <col min="7689" max="7689" width="8.85546875" customWidth="1"/>
    <col min="7690" max="7690" width="11.42578125" customWidth="1"/>
    <col min="7691" max="7691" width="6.5703125" customWidth="1"/>
    <col min="7916" max="7916" width="3.42578125" customWidth="1"/>
    <col min="7917" max="7917" width="77.85546875" customWidth="1"/>
    <col min="7918" max="7925" width="8.42578125" customWidth="1"/>
    <col min="7926" max="7928" width="10.42578125" customWidth="1"/>
    <col min="7929" max="7929" width="11.140625" customWidth="1"/>
    <col min="7930" max="7930" width="10" customWidth="1"/>
    <col min="7931" max="7931" width="9.85546875" customWidth="1"/>
    <col min="7932" max="7932" width="8.85546875" customWidth="1"/>
    <col min="7933" max="7933" width="9" customWidth="1"/>
    <col min="7934" max="7934" width="8.42578125" customWidth="1"/>
    <col min="7935" max="7935" width="8.7109375" customWidth="1"/>
    <col min="7936" max="7936" width="8.5703125" customWidth="1"/>
    <col min="7937" max="7938" width="9.140625" customWidth="1"/>
    <col min="7939" max="7941" width="11" customWidth="1"/>
    <col min="7942" max="7942" width="10.140625" customWidth="1"/>
    <col min="7943" max="7944" width="10" customWidth="1"/>
    <col min="7945" max="7945" width="8.85546875" customWidth="1"/>
    <col min="7946" max="7946" width="11.42578125" customWidth="1"/>
    <col min="7947" max="7947" width="6.5703125" customWidth="1"/>
    <col min="8172" max="8172" width="3.42578125" customWidth="1"/>
    <col min="8173" max="8173" width="77.85546875" customWidth="1"/>
    <col min="8174" max="8181" width="8.42578125" customWidth="1"/>
    <col min="8182" max="8184" width="10.42578125" customWidth="1"/>
    <col min="8185" max="8185" width="11.140625" customWidth="1"/>
    <col min="8186" max="8186" width="10" customWidth="1"/>
    <col min="8187" max="8187" width="9.85546875" customWidth="1"/>
    <col min="8188" max="8188" width="8.85546875" customWidth="1"/>
    <col min="8189" max="8189" width="9" customWidth="1"/>
    <col min="8190" max="8190" width="8.42578125" customWidth="1"/>
    <col min="8191" max="8191" width="8.7109375" customWidth="1"/>
    <col min="8192" max="8192" width="8.5703125" customWidth="1"/>
    <col min="8193" max="8194" width="9.140625" customWidth="1"/>
    <col min="8195" max="8197" width="11" customWidth="1"/>
    <col min="8198" max="8198" width="10.140625" customWidth="1"/>
    <col min="8199" max="8200" width="10" customWidth="1"/>
    <col min="8201" max="8201" width="8.85546875" customWidth="1"/>
    <col min="8202" max="8202" width="11.42578125" customWidth="1"/>
    <col min="8203" max="8203" width="6.5703125" customWidth="1"/>
    <col min="8428" max="8428" width="3.42578125" customWidth="1"/>
    <col min="8429" max="8429" width="77.85546875" customWidth="1"/>
    <col min="8430" max="8437" width="8.42578125" customWidth="1"/>
    <col min="8438" max="8440" width="10.42578125" customWidth="1"/>
    <col min="8441" max="8441" width="11.140625" customWidth="1"/>
    <col min="8442" max="8442" width="10" customWidth="1"/>
    <col min="8443" max="8443" width="9.85546875" customWidth="1"/>
    <col min="8444" max="8444" width="8.85546875" customWidth="1"/>
    <col min="8445" max="8445" width="9" customWidth="1"/>
    <col min="8446" max="8446" width="8.42578125" customWidth="1"/>
    <col min="8447" max="8447" width="8.7109375" customWidth="1"/>
    <col min="8448" max="8448" width="8.5703125" customWidth="1"/>
    <col min="8449" max="8450" width="9.140625" customWidth="1"/>
    <col min="8451" max="8453" width="11" customWidth="1"/>
    <col min="8454" max="8454" width="10.140625" customWidth="1"/>
    <col min="8455" max="8456" width="10" customWidth="1"/>
    <col min="8457" max="8457" width="8.85546875" customWidth="1"/>
    <col min="8458" max="8458" width="11.42578125" customWidth="1"/>
    <col min="8459" max="8459" width="6.5703125" customWidth="1"/>
    <col min="8684" max="8684" width="3.42578125" customWidth="1"/>
    <col min="8685" max="8685" width="77.85546875" customWidth="1"/>
    <col min="8686" max="8693" width="8.42578125" customWidth="1"/>
    <col min="8694" max="8696" width="10.42578125" customWidth="1"/>
    <col min="8697" max="8697" width="11.140625" customWidth="1"/>
    <col min="8698" max="8698" width="10" customWidth="1"/>
    <col min="8699" max="8699" width="9.85546875" customWidth="1"/>
    <col min="8700" max="8700" width="8.85546875" customWidth="1"/>
    <col min="8701" max="8701" width="9" customWidth="1"/>
    <col min="8702" max="8702" width="8.42578125" customWidth="1"/>
    <col min="8703" max="8703" width="8.7109375" customWidth="1"/>
    <col min="8704" max="8704" width="8.5703125" customWidth="1"/>
    <col min="8705" max="8706" width="9.140625" customWidth="1"/>
    <col min="8707" max="8709" width="11" customWidth="1"/>
    <col min="8710" max="8710" width="10.140625" customWidth="1"/>
    <col min="8711" max="8712" width="10" customWidth="1"/>
    <col min="8713" max="8713" width="8.85546875" customWidth="1"/>
    <col min="8714" max="8714" width="11.42578125" customWidth="1"/>
    <col min="8715" max="8715" width="6.5703125" customWidth="1"/>
    <col min="8940" max="8940" width="3.42578125" customWidth="1"/>
    <col min="8941" max="8941" width="77.85546875" customWidth="1"/>
    <col min="8942" max="8949" width="8.42578125" customWidth="1"/>
    <col min="8950" max="8952" width="10.42578125" customWidth="1"/>
    <col min="8953" max="8953" width="11.140625" customWidth="1"/>
    <col min="8954" max="8954" width="10" customWidth="1"/>
    <col min="8955" max="8955" width="9.85546875" customWidth="1"/>
    <col min="8956" max="8956" width="8.85546875" customWidth="1"/>
    <col min="8957" max="8957" width="9" customWidth="1"/>
    <col min="8958" max="8958" width="8.42578125" customWidth="1"/>
    <col min="8959" max="8959" width="8.7109375" customWidth="1"/>
    <col min="8960" max="8960" width="8.5703125" customWidth="1"/>
    <col min="8961" max="8962" width="9.140625" customWidth="1"/>
    <col min="8963" max="8965" width="11" customWidth="1"/>
    <col min="8966" max="8966" width="10.140625" customWidth="1"/>
    <col min="8967" max="8968" width="10" customWidth="1"/>
    <col min="8969" max="8969" width="8.85546875" customWidth="1"/>
    <col min="8970" max="8970" width="11.42578125" customWidth="1"/>
    <col min="8971" max="8971" width="6.5703125" customWidth="1"/>
    <col min="9196" max="9196" width="3.42578125" customWidth="1"/>
    <col min="9197" max="9197" width="77.85546875" customWidth="1"/>
    <col min="9198" max="9205" width="8.42578125" customWidth="1"/>
    <col min="9206" max="9208" width="10.42578125" customWidth="1"/>
    <col min="9209" max="9209" width="11.140625" customWidth="1"/>
    <col min="9210" max="9210" width="10" customWidth="1"/>
    <col min="9211" max="9211" width="9.85546875" customWidth="1"/>
    <col min="9212" max="9212" width="8.85546875" customWidth="1"/>
    <col min="9213" max="9213" width="9" customWidth="1"/>
    <col min="9214" max="9214" width="8.42578125" customWidth="1"/>
    <col min="9215" max="9215" width="8.7109375" customWidth="1"/>
    <col min="9216" max="9216" width="8.5703125" customWidth="1"/>
    <col min="9217" max="9218" width="9.140625" customWidth="1"/>
    <col min="9219" max="9221" width="11" customWidth="1"/>
    <col min="9222" max="9222" width="10.140625" customWidth="1"/>
    <col min="9223" max="9224" width="10" customWidth="1"/>
    <col min="9225" max="9225" width="8.85546875" customWidth="1"/>
    <col min="9226" max="9226" width="11.42578125" customWidth="1"/>
    <col min="9227" max="9227" width="6.5703125" customWidth="1"/>
    <col min="9452" max="9452" width="3.42578125" customWidth="1"/>
    <col min="9453" max="9453" width="77.85546875" customWidth="1"/>
    <col min="9454" max="9461" width="8.42578125" customWidth="1"/>
    <col min="9462" max="9464" width="10.42578125" customWidth="1"/>
    <col min="9465" max="9465" width="11.140625" customWidth="1"/>
    <col min="9466" max="9466" width="10" customWidth="1"/>
    <col min="9467" max="9467" width="9.85546875" customWidth="1"/>
    <col min="9468" max="9468" width="8.85546875" customWidth="1"/>
    <col min="9469" max="9469" width="9" customWidth="1"/>
    <col min="9470" max="9470" width="8.42578125" customWidth="1"/>
    <col min="9471" max="9471" width="8.7109375" customWidth="1"/>
    <col min="9472" max="9472" width="8.5703125" customWidth="1"/>
    <col min="9473" max="9474" width="9.140625" customWidth="1"/>
    <col min="9475" max="9477" width="11" customWidth="1"/>
    <col min="9478" max="9478" width="10.140625" customWidth="1"/>
    <col min="9479" max="9480" width="10" customWidth="1"/>
    <col min="9481" max="9481" width="8.85546875" customWidth="1"/>
    <col min="9482" max="9482" width="11.42578125" customWidth="1"/>
    <col min="9483" max="9483" width="6.5703125" customWidth="1"/>
    <col min="9708" max="9708" width="3.42578125" customWidth="1"/>
    <col min="9709" max="9709" width="77.85546875" customWidth="1"/>
    <col min="9710" max="9717" width="8.42578125" customWidth="1"/>
    <col min="9718" max="9720" width="10.42578125" customWidth="1"/>
    <col min="9721" max="9721" width="11.140625" customWidth="1"/>
    <col min="9722" max="9722" width="10" customWidth="1"/>
    <col min="9723" max="9723" width="9.85546875" customWidth="1"/>
    <col min="9724" max="9724" width="8.85546875" customWidth="1"/>
    <col min="9725" max="9725" width="9" customWidth="1"/>
    <col min="9726" max="9726" width="8.42578125" customWidth="1"/>
    <col min="9727" max="9727" width="8.7109375" customWidth="1"/>
    <col min="9728" max="9728" width="8.5703125" customWidth="1"/>
    <col min="9729" max="9730" width="9.140625" customWidth="1"/>
    <col min="9731" max="9733" width="11" customWidth="1"/>
    <col min="9734" max="9734" width="10.140625" customWidth="1"/>
    <col min="9735" max="9736" width="10" customWidth="1"/>
    <col min="9737" max="9737" width="8.85546875" customWidth="1"/>
    <col min="9738" max="9738" width="11.42578125" customWidth="1"/>
    <col min="9739" max="9739" width="6.5703125" customWidth="1"/>
    <col min="9964" max="9964" width="3.42578125" customWidth="1"/>
    <col min="9965" max="9965" width="77.85546875" customWidth="1"/>
    <col min="9966" max="9973" width="8.42578125" customWidth="1"/>
    <col min="9974" max="9976" width="10.42578125" customWidth="1"/>
    <col min="9977" max="9977" width="11.140625" customWidth="1"/>
    <col min="9978" max="9978" width="10" customWidth="1"/>
    <col min="9979" max="9979" width="9.85546875" customWidth="1"/>
    <col min="9980" max="9980" width="8.85546875" customWidth="1"/>
    <col min="9981" max="9981" width="9" customWidth="1"/>
    <col min="9982" max="9982" width="8.42578125" customWidth="1"/>
    <col min="9983" max="9983" width="8.7109375" customWidth="1"/>
    <col min="9984" max="9984" width="8.5703125" customWidth="1"/>
    <col min="9985" max="9986" width="9.140625" customWidth="1"/>
    <col min="9987" max="9989" width="11" customWidth="1"/>
    <col min="9990" max="9990" width="10.140625" customWidth="1"/>
    <col min="9991" max="9992" width="10" customWidth="1"/>
    <col min="9993" max="9993" width="8.85546875" customWidth="1"/>
    <col min="9994" max="9994" width="11.42578125" customWidth="1"/>
    <col min="9995" max="9995" width="6.5703125" customWidth="1"/>
    <col min="10220" max="10220" width="3.42578125" customWidth="1"/>
    <col min="10221" max="10221" width="77.85546875" customWidth="1"/>
    <col min="10222" max="10229" width="8.42578125" customWidth="1"/>
    <col min="10230" max="10232" width="10.42578125" customWidth="1"/>
    <col min="10233" max="10233" width="11.140625" customWidth="1"/>
    <col min="10234" max="10234" width="10" customWidth="1"/>
    <col min="10235" max="10235" width="9.85546875" customWidth="1"/>
    <col min="10236" max="10236" width="8.85546875" customWidth="1"/>
    <col min="10237" max="10237" width="9" customWidth="1"/>
    <col min="10238" max="10238" width="8.42578125" customWidth="1"/>
    <col min="10239" max="10239" width="8.7109375" customWidth="1"/>
    <col min="10240" max="10240" width="8.5703125" customWidth="1"/>
    <col min="10241" max="10242" width="9.140625" customWidth="1"/>
    <col min="10243" max="10245" width="11" customWidth="1"/>
    <col min="10246" max="10246" width="10.140625" customWidth="1"/>
    <col min="10247" max="10248" width="10" customWidth="1"/>
    <col min="10249" max="10249" width="8.85546875" customWidth="1"/>
    <col min="10250" max="10250" width="11.42578125" customWidth="1"/>
    <col min="10251" max="10251" width="6.5703125" customWidth="1"/>
    <col min="10476" max="10476" width="3.42578125" customWidth="1"/>
    <col min="10477" max="10477" width="77.85546875" customWidth="1"/>
    <col min="10478" max="10485" width="8.42578125" customWidth="1"/>
    <col min="10486" max="10488" width="10.42578125" customWidth="1"/>
    <col min="10489" max="10489" width="11.140625" customWidth="1"/>
    <col min="10490" max="10490" width="10" customWidth="1"/>
    <col min="10491" max="10491" width="9.85546875" customWidth="1"/>
    <col min="10492" max="10492" width="8.85546875" customWidth="1"/>
    <col min="10493" max="10493" width="9" customWidth="1"/>
    <col min="10494" max="10494" width="8.42578125" customWidth="1"/>
    <col min="10495" max="10495" width="8.7109375" customWidth="1"/>
    <col min="10496" max="10496" width="8.5703125" customWidth="1"/>
    <col min="10497" max="10498" width="9.140625" customWidth="1"/>
    <col min="10499" max="10501" width="11" customWidth="1"/>
    <col min="10502" max="10502" width="10.140625" customWidth="1"/>
    <col min="10503" max="10504" width="10" customWidth="1"/>
    <col min="10505" max="10505" width="8.85546875" customWidth="1"/>
    <col min="10506" max="10506" width="11.42578125" customWidth="1"/>
    <col min="10507" max="10507" width="6.5703125" customWidth="1"/>
    <col min="10732" max="10732" width="3.42578125" customWidth="1"/>
    <col min="10733" max="10733" width="77.85546875" customWidth="1"/>
    <col min="10734" max="10741" width="8.42578125" customWidth="1"/>
    <col min="10742" max="10744" width="10.42578125" customWidth="1"/>
    <col min="10745" max="10745" width="11.140625" customWidth="1"/>
    <col min="10746" max="10746" width="10" customWidth="1"/>
    <col min="10747" max="10747" width="9.85546875" customWidth="1"/>
    <col min="10748" max="10748" width="8.85546875" customWidth="1"/>
    <col min="10749" max="10749" width="9" customWidth="1"/>
    <col min="10750" max="10750" width="8.42578125" customWidth="1"/>
    <col min="10751" max="10751" width="8.7109375" customWidth="1"/>
    <col min="10752" max="10752" width="8.5703125" customWidth="1"/>
    <col min="10753" max="10754" width="9.140625" customWidth="1"/>
    <col min="10755" max="10757" width="11" customWidth="1"/>
    <col min="10758" max="10758" width="10.140625" customWidth="1"/>
    <col min="10759" max="10760" width="10" customWidth="1"/>
    <col min="10761" max="10761" width="8.85546875" customWidth="1"/>
    <col min="10762" max="10762" width="11.42578125" customWidth="1"/>
    <col min="10763" max="10763" width="6.5703125" customWidth="1"/>
    <col min="10988" max="10988" width="3.42578125" customWidth="1"/>
    <col min="10989" max="10989" width="77.85546875" customWidth="1"/>
    <col min="10990" max="10997" width="8.42578125" customWidth="1"/>
    <col min="10998" max="11000" width="10.42578125" customWidth="1"/>
    <col min="11001" max="11001" width="11.140625" customWidth="1"/>
    <col min="11002" max="11002" width="10" customWidth="1"/>
    <col min="11003" max="11003" width="9.85546875" customWidth="1"/>
    <col min="11004" max="11004" width="8.85546875" customWidth="1"/>
    <col min="11005" max="11005" width="9" customWidth="1"/>
    <col min="11006" max="11006" width="8.42578125" customWidth="1"/>
    <col min="11007" max="11007" width="8.7109375" customWidth="1"/>
    <col min="11008" max="11008" width="8.5703125" customWidth="1"/>
    <col min="11009" max="11010" width="9.140625" customWidth="1"/>
    <col min="11011" max="11013" width="11" customWidth="1"/>
    <col min="11014" max="11014" width="10.140625" customWidth="1"/>
    <col min="11015" max="11016" width="10" customWidth="1"/>
    <col min="11017" max="11017" width="8.85546875" customWidth="1"/>
    <col min="11018" max="11018" width="11.42578125" customWidth="1"/>
    <col min="11019" max="11019" width="6.5703125" customWidth="1"/>
    <col min="11244" max="11244" width="3.42578125" customWidth="1"/>
    <col min="11245" max="11245" width="77.85546875" customWidth="1"/>
    <col min="11246" max="11253" width="8.42578125" customWidth="1"/>
    <col min="11254" max="11256" width="10.42578125" customWidth="1"/>
    <col min="11257" max="11257" width="11.140625" customWidth="1"/>
    <col min="11258" max="11258" width="10" customWidth="1"/>
    <col min="11259" max="11259" width="9.85546875" customWidth="1"/>
    <col min="11260" max="11260" width="8.85546875" customWidth="1"/>
    <col min="11261" max="11261" width="9" customWidth="1"/>
    <col min="11262" max="11262" width="8.42578125" customWidth="1"/>
    <col min="11263" max="11263" width="8.7109375" customWidth="1"/>
    <col min="11264" max="11264" width="8.5703125" customWidth="1"/>
    <col min="11265" max="11266" width="9.140625" customWidth="1"/>
    <col min="11267" max="11269" width="11" customWidth="1"/>
    <col min="11270" max="11270" width="10.140625" customWidth="1"/>
    <col min="11271" max="11272" width="10" customWidth="1"/>
    <col min="11273" max="11273" width="8.85546875" customWidth="1"/>
    <col min="11274" max="11274" width="11.42578125" customWidth="1"/>
    <col min="11275" max="11275" width="6.5703125" customWidth="1"/>
    <col min="11500" max="11500" width="3.42578125" customWidth="1"/>
    <col min="11501" max="11501" width="77.85546875" customWidth="1"/>
    <col min="11502" max="11509" width="8.42578125" customWidth="1"/>
    <col min="11510" max="11512" width="10.42578125" customWidth="1"/>
    <col min="11513" max="11513" width="11.140625" customWidth="1"/>
    <col min="11514" max="11514" width="10" customWidth="1"/>
    <col min="11515" max="11515" width="9.85546875" customWidth="1"/>
    <col min="11516" max="11516" width="8.85546875" customWidth="1"/>
    <col min="11517" max="11517" width="9" customWidth="1"/>
    <col min="11518" max="11518" width="8.42578125" customWidth="1"/>
    <col min="11519" max="11519" width="8.7109375" customWidth="1"/>
    <col min="11520" max="11520" width="8.5703125" customWidth="1"/>
    <col min="11521" max="11522" width="9.140625" customWidth="1"/>
    <col min="11523" max="11525" width="11" customWidth="1"/>
    <col min="11526" max="11526" width="10.140625" customWidth="1"/>
    <col min="11527" max="11528" width="10" customWidth="1"/>
    <col min="11529" max="11529" width="8.85546875" customWidth="1"/>
    <col min="11530" max="11530" width="11.42578125" customWidth="1"/>
    <col min="11531" max="11531" width="6.5703125" customWidth="1"/>
    <col min="11756" max="11756" width="3.42578125" customWidth="1"/>
    <col min="11757" max="11757" width="77.85546875" customWidth="1"/>
    <col min="11758" max="11765" width="8.42578125" customWidth="1"/>
    <col min="11766" max="11768" width="10.42578125" customWidth="1"/>
    <col min="11769" max="11769" width="11.140625" customWidth="1"/>
    <col min="11770" max="11770" width="10" customWidth="1"/>
    <col min="11771" max="11771" width="9.85546875" customWidth="1"/>
    <col min="11772" max="11772" width="8.85546875" customWidth="1"/>
    <col min="11773" max="11773" width="9" customWidth="1"/>
    <col min="11774" max="11774" width="8.42578125" customWidth="1"/>
    <col min="11775" max="11775" width="8.7109375" customWidth="1"/>
    <col min="11776" max="11776" width="8.5703125" customWidth="1"/>
    <col min="11777" max="11778" width="9.140625" customWidth="1"/>
    <col min="11779" max="11781" width="11" customWidth="1"/>
    <col min="11782" max="11782" width="10.140625" customWidth="1"/>
    <col min="11783" max="11784" width="10" customWidth="1"/>
    <col min="11785" max="11785" width="8.85546875" customWidth="1"/>
    <col min="11786" max="11786" width="11.42578125" customWidth="1"/>
    <col min="11787" max="11787" width="6.5703125" customWidth="1"/>
    <col min="12012" max="12012" width="3.42578125" customWidth="1"/>
    <col min="12013" max="12013" width="77.85546875" customWidth="1"/>
    <col min="12014" max="12021" width="8.42578125" customWidth="1"/>
    <col min="12022" max="12024" width="10.42578125" customWidth="1"/>
    <col min="12025" max="12025" width="11.140625" customWidth="1"/>
    <col min="12026" max="12026" width="10" customWidth="1"/>
    <col min="12027" max="12027" width="9.85546875" customWidth="1"/>
    <col min="12028" max="12028" width="8.85546875" customWidth="1"/>
    <col min="12029" max="12029" width="9" customWidth="1"/>
    <col min="12030" max="12030" width="8.42578125" customWidth="1"/>
    <col min="12031" max="12031" width="8.7109375" customWidth="1"/>
    <col min="12032" max="12032" width="8.5703125" customWidth="1"/>
    <col min="12033" max="12034" width="9.140625" customWidth="1"/>
    <col min="12035" max="12037" width="11" customWidth="1"/>
    <col min="12038" max="12038" width="10.140625" customWidth="1"/>
    <col min="12039" max="12040" width="10" customWidth="1"/>
    <col min="12041" max="12041" width="8.85546875" customWidth="1"/>
    <col min="12042" max="12042" width="11.42578125" customWidth="1"/>
    <col min="12043" max="12043" width="6.5703125" customWidth="1"/>
    <col min="12268" max="12268" width="3.42578125" customWidth="1"/>
    <col min="12269" max="12269" width="77.85546875" customWidth="1"/>
    <col min="12270" max="12277" width="8.42578125" customWidth="1"/>
    <col min="12278" max="12280" width="10.42578125" customWidth="1"/>
    <col min="12281" max="12281" width="11.140625" customWidth="1"/>
    <col min="12282" max="12282" width="10" customWidth="1"/>
    <col min="12283" max="12283" width="9.85546875" customWidth="1"/>
    <col min="12284" max="12284" width="8.85546875" customWidth="1"/>
    <col min="12285" max="12285" width="9" customWidth="1"/>
    <col min="12286" max="12286" width="8.42578125" customWidth="1"/>
    <col min="12287" max="12287" width="8.7109375" customWidth="1"/>
    <col min="12288" max="12288" width="8.5703125" customWidth="1"/>
    <col min="12289" max="12290" width="9.140625" customWidth="1"/>
    <col min="12291" max="12293" width="11" customWidth="1"/>
    <col min="12294" max="12294" width="10.140625" customWidth="1"/>
    <col min="12295" max="12296" width="10" customWidth="1"/>
    <col min="12297" max="12297" width="8.85546875" customWidth="1"/>
    <col min="12298" max="12298" width="11.42578125" customWidth="1"/>
    <col min="12299" max="12299" width="6.5703125" customWidth="1"/>
    <col min="12524" max="12524" width="3.42578125" customWidth="1"/>
    <col min="12525" max="12525" width="77.85546875" customWidth="1"/>
    <col min="12526" max="12533" width="8.42578125" customWidth="1"/>
    <col min="12534" max="12536" width="10.42578125" customWidth="1"/>
    <col min="12537" max="12537" width="11.140625" customWidth="1"/>
    <col min="12538" max="12538" width="10" customWidth="1"/>
    <col min="12539" max="12539" width="9.85546875" customWidth="1"/>
    <col min="12540" max="12540" width="8.85546875" customWidth="1"/>
    <col min="12541" max="12541" width="9" customWidth="1"/>
    <col min="12542" max="12542" width="8.42578125" customWidth="1"/>
    <col min="12543" max="12543" width="8.7109375" customWidth="1"/>
    <col min="12544" max="12544" width="8.5703125" customWidth="1"/>
    <col min="12545" max="12546" width="9.140625" customWidth="1"/>
    <col min="12547" max="12549" width="11" customWidth="1"/>
    <col min="12550" max="12550" width="10.140625" customWidth="1"/>
    <col min="12551" max="12552" width="10" customWidth="1"/>
    <col min="12553" max="12553" width="8.85546875" customWidth="1"/>
    <col min="12554" max="12554" width="11.42578125" customWidth="1"/>
    <col min="12555" max="12555" width="6.5703125" customWidth="1"/>
    <col min="12780" max="12780" width="3.42578125" customWidth="1"/>
    <col min="12781" max="12781" width="77.85546875" customWidth="1"/>
    <col min="12782" max="12789" width="8.42578125" customWidth="1"/>
    <col min="12790" max="12792" width="10.42578125" customWidth="1"/>
    <col min="12793" max="12793" width="11.140625" customWidth="1"/>
    <col min="12794" max="12794" width="10" customWidth="1"/>
    <col min="12795" max="12795" width="9.85546875" customWidth="1"/>
    <col min="12796" max="12796" width="8.85546875" customWidth="1"/>
    <col min="12797" max="12797" width="9" customWidth="1"/>
    <col min="12798" max="12798" width="8.42578125" customWidth="1"/>
    <col min="12799" max="12799" width="8.7109375" customWidth="1"/>
    <col min="12800" max="12800" width="8.5703125" customWidth="1"/>
    <col min="12801" max="12802" width="9.140625" customWidth="1"/>
    <col min="12803" max="12805" width="11" customWidth="1"/>
    <col min="12806" max="12806" width="10.140625" customWidth="1"/>
    <col min="12807" max="12808" width="10" customWidth="1"/>
    <col min="12809" max="12809" width="8.85546875" customWidth="1"/>
    <col min="12810" max="12810" width="11.42578125" customWidth="1"/>
    <col min="12811" max="12811" width="6.5703125" customWidth="1"/>
    <col min="13036" max="13036" width="3.42578125" customWidth="1"/>
    <col min="13037" max="13037" width="77.85546875" customWidth="1"/>
    <col min="13038" max="13045" width="8.42578125" customWidth="1"/>
    <col min="13046" max="13048" width="10.42578125" customWidth="1"/>
    <col min="13049" max="13049" width="11.140625" customWidth="1"/>
    <col min="13050" max="13050" width="10" customWidth="1"/>
    <col min="13051" max="13051" width="9.85546875" customWidth="1"/>
    <col min="13052" max="13052" width="8.85546875" customWidth="1"/>
    <col min="13053" max="13053" width="9" customWidth="1"/>
    <col min="13054" max="13054" width="8.42578125" customWidth="1"/>
    <col min="13055" max="13055" width="8.7109375" customWidth="1"/>
    <col min="13056" max="13056" width="8.5703125" customWidth="1"/>
    <col min="13057" max="13058" width="9.140625" customWidth="1"/>
    <col min="13059" max="13061" width="11" customWidth="1"/>
    <col min="13062" max="13062" width="10.140625" customWidth="1"/>
    <col min="13063" max="13064" width="10" customWidth="1"/>
    <col min="13065" max="13065" width="8.85546875" customWidth="1"/>
    <col min="13066" max="13066" width="11.42578125" customWidth="1"/>
    <col min="13067" max="13067" width="6.5703125" customWidth="1"/>
    <col min="13292" max="13292" width="3.42578125" customWidth="1"/>
    <col min="13293" max="13293" width="77.85546875" customWidth="1"/>
    <col min="13294" max="13301" width="8.42578125" customWidth="1"/>
    <col min="13302" max="13304" width="10.42578125" customWidth="1"/>
    <col min="13305" max="13305" width="11.140625" customWidth="1"/>
    <col min="13306" max="13306" width="10" customWidth="1"/>
    <col min="13307" max="13307" width="9.85546875" customWidth="1"/>
    <col min="13308" max="13308" width="8.85546875" customWidth="1"/>
    <col min="13309" max="13309" width="9" customWidth="1"/>
    <col min="13310" max="13310" width="8.42578125" customWidth="1"/>
    <col min="13311" max="13311" width="8.7109375" customWidth="1"/>
    <col min="13312" max="13312" width="8.5703125" customWidth="1"/>
    <col min="13313" max="13314" width="9.140625" customWidth="1"/>
    <col min="13315" max="13317" width="11" customWidth="1"/>
    <col min="13318" max="13318" width="10.140625" customWidth="1"/>
    <col min="13319" max="13320" width="10" customWidth="1"/>
    <col min="13321" max="13321" width="8.85546875" customWidth="1"/>
    <col min="13322" max="13322" width="11.42578125" customWidth="1"/>
    <col min="13323" max="13323" width="6.5703125" customWidth="1"/>
    <col min="13548" max="13548" width="3.42578125" customWidth="1"/>
    <col min="13549" max="13549" width="77.85546875" customWidth="1"/>
    <col min="13550" max="13557" width="8.42578125" customWidth="1"/>
    <col min="13558" max="13560" width="10.42578125" customWidth="1"/>
    <col min="13561" max="13561" width="11.140625" customWidth="1"/>
    <col min="13562" max="13562" width="10" customWidth="1"/>
    <col min="13563" max="13563" width="9.85546875" customWidth="1"/>
    <col min="13564" max="13564" width="8.85546875" customWidth="1"/>
    <col min="13565" max="13565" width="9" customWidth="1"/>
    <col min="13566" max="13566" width="8.42578125" customWidth="1"/>
    <col min="13567" max="13567" width="8.7109375" customWidth="1"/>
    <col min="13568" max="13568" width="8.5703125" customWidth="1"/>
    <col min="13569" max="13570" width="9.140625" customWidth="1"/>
    <col min="13571" max="13573" width="11" customWidth="1"/>
    <col min="13574" max="13574" width="10.140625" customWidth="1"/>
    <col min="13575" max="13576" width="10" customWidth="1"/>
    <col min="13577" max="13577" width="8.85546875" customWidth="1"/>
    <col min="13578" max="13578" width="11.42578125" customWidth="1"/>
    <col min="13579" max="13579" width="6.5703125" customWidth="1"/>
    <col min="13804" max="13804" width="3.42578125" customWidth="1"/>
    <col min="13805" max="13805" width="77.85546875" customWidth="1"/>
    <col min="13806" max="13813" width="8.42578125" customWidth="1"/>
    <col min="13814" max="13816" width="10.42578125" customWidth="1"/>
    <col min="13817" max="13817" width="11.140625" customWidth="1"/>
    <col min="13818" max="13818" width="10" customWidth="1"/>
    <col min="13819" max="13819" width="9.85546875" customWidth="1"/>
    <col min="13820" max="13820" width="8.85546875" customWidth="1"/>
    <col min="13821" max="13821" width="9" customWidth="1"/>
    <col min="13822" max="13822" width="8.42578125" customWidth="1"/>
    <col min="13823" max="13823" width="8.7109375" customWidth="1"/>
    <col min="13824" max="13824" width="8.5703125" customWidth="1"/>
    <col min="13825" max="13826" width="9.140625" customWidth="1"/>
    <col min="13827" max="13829" width="11" customWidth="1"/>
    <col min="13830" max="13830" width="10.140625" customWidth="1"/>
    <col min="13831" max="13832" width="10" customWidth="1"/>
    <col min="13833" max="13833" width="8.85546875" customWidth="1"/>
    <col min="13834" max="13834" width="11.42578125" customWidth="1"/>
    <col min="13835" max="13835" width="6.5703125" customWidth="1"/>
    <col min="14060" max="14060" width="3.42578125" customWidth="1"/>
    <col min="14061" max="14061" width="77.85546875" customWidth="1"/>
    <col min="14062" max="14069" width="8.42578125" customWidth="1"/>
    <col min="14070" max="14072" width="10.42578125" customWidth="1"/>
    <col min="14073" max="14073" width="11.140625" customWidth="1"/>
    <col min="14074" max="14074" width="10" customWidth="1"/>
    <col min="14075" max="14075" width="9.85546875" customWidth="1"/>
    <col min="14076" max="14076" width="8.85546875" customWidth="1"/>
    <col min="14077" max="14077" width="9" customWidth="1"/>
    <col min="14078" max="14078" width="8.42578125" customWidth="1"/>
    <col min="14079" max="14079" width="8.7109375" customWidth="1"/>
    <col min="14080" max="14080" width="8.5703125" customWidth="1"/>
    <col min="14081" max="14082" width="9.140625" customWidth="1"/>
    <col min="14083" max="14085" width="11" customWidth="1"/>
    <col min="14086" max="14086" width="10.140625" customWidth="1"/>
    <col min="14087" max="14088" width="10" customWidth="1"/>
    <col min="14089" max="14089" width="8.85546875" customWidth="1"/>
    <col min="14090" max="14090" width="11.42578125" customWidth="1"/>
    <col min="14091" max="14091" width="6.5703125" customWidth="1"/>
    <col min="14316" max="14316" width="3.42578125" customWidth="1"/>
    <col min="14317" max="14317" width="77.85546875" customWidth="1"/>
    <col min="14318" max="14325" width="8.42578125" customWidth="1"/>
    <col min="14326" max="14328" width="10.42578125" customWidth="1"/>
    <col min="14329" max="14329" width="11.140625" customWidth="1"/>
    <col min="14330" max="14330" width="10" customWidth="1"/>
    <col min="14331" max="14331" width="9.85546875" customWidth="1"/>
    <col min="14332" max="14332" width="8.85546875" customWidth="1"/>
    <col min="14333" max="14333" width="9" customWidth="1"/>
    <col min="14334" max="14334" width="8.42578125" customWidth="1"/>
    <col min="14335" max="14335" width="8.7109375" customWidth="1"/>
    <col min="14336" max="14336" width="8.5703125" customWidth="1"/>
    <col min="14337" max="14338" width="9.140625" customWidth="1"/>
    <col min="14339" max="14341" width="11" customWidth="1"/>
    <col min="14342" max="14342" width="10.140625" customWidth="1"/>
    <col min="14343" max="14344" width="10" customWidth="1"/>
    <col min="14345" max="14345" width="8.85546875" customWidth="1"/>
    <col min="14346" max="14346" width="11.42578125" customWidth="1"/>
    <col min="14347" max="14347" width="6.5703125" customWidth="1"/>
    <col min="14572" max="14572" width="3.42578125" customWidth="1"/>
    <col min="14573" max="14573" width="77.85546875" customWidth="1"/>
    <col min="14574" max="14581" width="8.42578125" customWidth="1"/>
    <col min="14582" max="14584" width="10.42578125" customWidth="1"/>
    <col min="14585" max="14585" width="11.140625" customWidth="1"/>
    <col min="14586" max="14586" width="10" customWidth="1"/>
    <col min="14587" max="14587" width="9.85546875" customWidth="1"/>
    <col min="14588" max="14588" width="8.85546875" customWidth="1"/>
    <col min="14589" max="14589" width="9" customWidth="1"/>
    <col min="14590" max="14590" width="8.42578125" customWidth="1"/>
    <col min="14591" max="14591" width="8.7109375" customWidth="1"/>
    <col min="14592" max="14592" width="8.5703125" customWidth="1"/>
    <col min="14593" max="14594" width="9.140625" customWidth="1"/>
    <col min="14595" max="14597" width="11" customWidth="1"/>
    <col min="14598" max="14598" width="10.140625" customWidth="1"/>
    <col min="14599" max="14600" width="10" customWidth="1"/>
    <col min="14601" max="14601" width="8.85546875" customWidth="1"/>
    <col min="14602" max="14602" width="11.42578125" customWidth="1"/>
    <col min="14603" max="14603" width="6.5703125" customWidth="1"/>
    <col min="14828" max="14828" width="3.42578125" customWidth="1"/>
    <col min="14829" max="14829" width="77.85546875" customWidth="1"/>
    <col min="14830" max="14837" width="8.42578125" customWidth="1"/>
    <col min="14838" max="14840" width="10.42578125" customWidth="1"/>
    <col min="14841" max="14841" width="11.140625" customWidth="1"/>
    <col min="14842" max="14842" width="10" customWidth="1"/>
    <col min="14843" max="14843" width="9.85546875" customWidth="1"/>
    <col min="14844" max="14844" width="8.85546875" customWidth="1"/>
    <col min="14845" max="14845" width="9" customWidth="1"/>
    <col min="14846" max="14846" width="8.42578125" customWidth="1"/>
    <col min="14847" max="14847" width="8.7109375" customWidth="1"/>
    <col min="14848" max="14848" width="8.5703125" customWidth="1"/>
    <col min="14849" max="14850" width="9.140625" customWidth="1"/>
    <col min="14851" max="14853" width="11" customWidth="1"/>
    <col min="14854" max="14854" width="10.140625" customWidth="1"/>
    <col min="14855" max="14856" width="10" customWidth="1"/>
    <col min="14857" max="14857" width="8.85546875" customWidth="1"/>
    <col min="14858" max="14858" width="11.42578125" customWidth="1"/>
    <col min="14859" max="14859" width="6.5703125" customWidth="1"/>
    <col min="15084" max="15084" width="3.42578125" customWidth="1"/>
    <col min="15085" max="15085" width="77.85546875" customWidth="1"/>
    <col min="15086" max="15093" width="8.42578125" customWidth="1"/>
    <col min="15094" max="15096" width="10.42578125" customWidth="1"/>
    <col min="15097" max="15097" width="11.140625" customWidth="1"/>
    <col min="15098" max="15098" width="10" customWidth="1"/>
    <col min="15099" max="15099" width="9.85546875" customWidth="1"/>
    <col min="15100" max="15100" width="8.85546875" customWidth="1"/>
    <col min="15101" max="15101" width="9" customWidth="1"/>
    <col min="15102" max="15102" width="8.42578125" customWidth="1"/>
    <col min="15103" max="15103" width="8.7109375" customWidth="1"/>
    <col min="15104" max="15104" width="8.5703125" customWidth="1"/>
    <col min="15105" max="15106" width="9.140625" customWidth="1"/>
    <col min="15107" max="15109" width="11" customWidth="1"/>
    <col min="15110" max="15110" width="10.140625" customWidth="1"/>
    <col min="15111" max="15112" width="10" customWidth="1"/>
    <col min="15113" max="15113" width="8.85546875" customWidth="1"/>
    <col min="15114" max="15114" width="11.42578125" customWidth="1"/>
    <col min="15115" max="15115" width="6.5703125" customWidth="1"/>
    <col min="15340" max="15340" width="3.42578125" customWidth="1"/>
    <col min="15341" max="15341" width="77.85546875" customWidth="1"/>
    <col min="15342" max="15349" width="8.42578125" customWidth="1"/>
    <col min="15350" max="15352" width="10.42578125" customWidth="1"/>
    <col min="15353" max="15353" width="11.140625" customWidth="1"/>
    <col min="15354" max="15354" width="10" customWidth="1"/>
    <col min="15355" max="15355" width="9.85546875" customWidth="1"/>
    <col min="15356" max="15356" width="8.85546875" customWidth="1"/>
    <col min="15357" max="15357" width="9" customWidth="1"/>
    <col min="15358" max="15358" width="8.42578125" customWidth="1"/>
    <col min="15359" max="15359" width="8.7109375" customWidth="1"/>
    <col min="15360" max="15360" width="8.5703125" customWidth="1"/>
    <col min="15361" max="15362" width="9.140625" customWidth="1"/>
    <col min="15363" max="15365" width="11" customWidth="1"/>
    <col min="15366" max="15366" width="10.140625" customWidth="1"/>
    <col min="15367" max="15368" width="10" customWidth="1"/>
    <col min="15369" max="15369" width="8.85546875" customWidth="1"/>
    <col min="15370" max="15370" width="11.42578125" customWidth="1"/>
    <col min="15371" max="15371" width="6.5703125" customWidth="1"/>
    <col min="15596" max="15596" width="3.42578125" customWidth="1"/>
    <col min="15597" max="15597" width="77.85546875" customWidth="1"/>
    <col min="15598" max="15605" width="8.42578125" customWidth="1"/>
    <col min="15606" max="15608" width="10.42578125" customWidth="1"/>
    <col min="15609" max="15609" width="11.140625" customWidth="1"/>
    <col min="15610" max="15610" width="10" customWidth="1"/>
    <col min="15611" max="15611" width="9.85546875" customWidth="1"/>
    <col min="15612" max="15612" width="8.85546875" customWidth="1"/>
    <col min="15613" max="15613" width="9" customWidth="1"/>
    <col min="15614" max="15614" width="8.42578125" customWidth="1"/>
    <col min="15615" max="15615" width="8.7109375" customWidth="1"/>
    <col min="15616" max="15616" width="8.5703125" customWidth="1"/>
    <col min="15617" max="15618" width="9.140625" customWidth="1"/>
    <col min="15619" max="15621" width="11" customWidth="1"/>
    <col min="15622" max="15622" width="10.140625" customWidth="1"/>
    <col min="15623" max="15624" width="10" customWidth="1"/>
    <col min="15625" max="15625" width="8.85546875" customWidth="1"/>
    <col min="15626" max="15626" width="11.42578125" customWidth="1"/>
    <col min="15627" max="15627" width="6.5703125" customWidth="1"/>
    <col min="15852" max="15852" width="3.42578125" customWidth="1"/>
    <col min="15853" max="15853" width="77.85546875" customWidth="1"/>
    <col min="15854" max="15861" width="8.42578125" customWidth="1"/>
    <col min="15862" max="15864" width="10.42578125" customWidth="1"/>
    <col min="15865" max="15865" width="11.140625" customWidth="1"/>
    <col min="15866" max="15866" width="10" customWidth="1"/>
    <col min="15867" max="15867" width="9.85546875" customWidth="1"/>
    <col min="15868" max="15868" width="8.85546875" customWidth="1"/>
    <col min="15869" max="15869" width="9" customWidth="1"/>
    <col min="15870" max="15870" width="8.42578125" customWidth="1"/>
    <col min="15871" max="15871" width="8.7109375" customWidth="1"/>
    <col min="15872" max="15872" width="8.5703125" customWidth="1"/>
    <col min="15873" max="15874" width="9.140625" customWidth="1"/>
    <col min="15875" max="15877" width="11" customWidth="1"/>
    <col min="15878" max="15878" width="10.140625" customWidth="1"/>
    <col min="15879" max="15880" width="10" customWidth="1"/>
    <col min="15881" max="15881" width="8.85546875" customWidth="1"/>
    <col min="15882" max="15882" width="11.42578125" customWidth="1"/>
    <col min="15883" max="15883" width="6.5703125" customWidth="1"/>
    <col min="16108" max="16108" width="3.42578125" customWidth="1"/>
    <col min="16109" max="16109" width="77.85546875" customWidth="1"/>
    <col min="16110" max="16117" width="8.42578125" customWidth="1"/>
    <col min="16118" max="16120" width="10.42578125" customWidth="1"/>
    <col min="16121" max="16121" width="11.140625" customWidth="1"/>
    <col min="16122" max="16122" width="10" customWidth="1"/>
    <col min="16123" max="16123" width="9.85546875" customWidth="1"/>
    <col min="16124" max="16124" width="8.85546875" customWidth="1"/>
    <col min="16125" max="16125" width="9" customWidth="1"/>
    <col min="16126" max="16126" width="8.42578125" customWidth="1"/>
    <col min="16127" max="16127" width="8.7109375" customWidth="1"/>
    <col min="16128" max="16128" width="8.5703125" customWidth="1"/>
    <col min="16129" max="16130" width="9.140625" customWidth="1"/>
    <col min="16131" max="16133" width="11" customWidth="1"/>
    <col min="16134" max="16134" width="10.140625" customWidth="1"/>
    <col min="16135" max="16136" width="10" customWidth="1"/>
    <col min="16137" max="16137" width="8.85546875" customWidth="1"/>
    <col min="16138" max="16138" width="11.42578125" customWidth="1"/>
    <col min="16139" max="16139" width="6.5703125" customWidth="1"/>
  </cols>
  <sheetData>
    <row r="5" spans="1:41" ht="30.75" customHeight="1"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21"/>
      <c r="V5" s="21"/>
      <c r="W5" s="21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18.75" customHeight="1">
      <c r="B6" s="337" t="s">
        <v>73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8" customHeight="1">
      <c r="B7" s="337" t="s">
        <v>74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1:41" s="31" customFormat="1" ht="18" customHeight="1">
      <c r="B8" s="336" t="s">
        <v>76</v>
      </c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</row>
    <row r="9" spans="1:41" s="31" customFormat="1" ht="20.25" customHeight="1">
      <c r="B9" s="335" t="s">
        <v>199</v>
      </c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</row>
    <row r="10" spans="1:41" s="31" customFormat="1" ht="14.25" customHeight="1">
      <c r="B10" s="351" t="s">
        <v>75</v>
      </c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</row>
    <row r="11" spans="1:41" s="31" customFormat="1" ht="27.75" customHeight="1" thickBot="1">
      <c r="B11" s="121" t="s">
        <v>77</v>
      </c>
      <c r="C11" s="150">
        <v>2000</v>
      </c>
      <c r="D11" s="150">
        <v>2001</v>
      </c>
      <c r="E11" s="150">
        <v>2002</v>
      </c>
      <c r="F11" s="150">
        <v>2003</v>
      </c>
      <c r="G11" s="150">
        <v>2004</v>
      </c>
      <c r="H11" s="150">
        <v>2005</v>
      </c>
      <c r="I11" s="150">
        <v>2006</v>
      </c>
      <c r="J11" s="150">
        <v>2007</v>
      </c>
      <c r="K11" s="150">
        <v>2008</v>
      </c>
      <c r="L11" s="150">
        <v>2009</v>
      </c>
      <c r="M11" s="150">
        <v>2010</v>
      </c>
      <c r="N11" s="150">
        <v>2011</v>
      </c>
      <c r="O11" s="150">
        <v>2012</v>
      </c>
      <c r="P11" s="150">
        <v>2013</v>
      </c>
      <c r="Q11" s="122">
        <v>2014</v>
      </c>
      <c r="R11" s="122">
        <v>2015</v>
      </c>
      <c r="S11" s="122">
        <v>2016</v>
      </c>
      <c r="T11" s="217">
        <v>2017</v>
      </c>
      <c r="U11" s="217">
        <v>2018</v>
      </c>
      <c r="V11" s="217">
        <v>2019</v>
      </c>
      <c r="W11" s="217">
        <v>2020</v>
      </c>
      <c r="X11" s="218">
        <v>2021</v>
      </c>
    </row>
    <row r="12" spans="1:41" ht="21" customHeight="1" thickTop="1">
      <c r="A12" s="28"/>
      <c r="B12" s="158" t="s">
        <v>108</v>
      </c>
      <c r="C12" s="151">
        <f>+C13+C32+C33+C41+C64</f>
        <v>5981.6</v>
      </c>
      <c r="D12" s="151">
        <f>+D13+D32+D33+D41+D64</f>
        <v>9977.4</v>
      </c>
      <c r="E12" s="151">
        <f>+E13+E32+E33+E41+E64</f>
        <v>11329.1</v>
      </c>
      <c r="F12" s="151">
        <f>+F13+F32+F33+F41+F64</f>
        <v>13249.1</v>
      </c>
      <c r="G12" s="151">
        <f>+G13+G32+G33+G41+G64</f>
        <v>19162.8</v>
      </c>
      <c r="H12" s="151">
        <f>+H13+H32+H33+H41+H64</f>
        <v>21709.4</v>
      </c>
      <c r="I12" s="151">
        <f>+I13+I32+I33+I41+I64</f>
        <v>26977.4</v>
      </c>
      <c r="J12" s="151">
        <f>+J13+J32+J33+J41+J64</f>
        <v>35790.800000000003</v>
      </c>
      <c r="K12" s="151">
        <f>+K13+K32+K33+K41+K64</f>
        <v>29215.900000000005</v>
      </c>
      <c r="L12" s="151">
        <f>+L13+L32+L33+L41+L64</f>
        <v>25311.000000000004</v>
      </c>
      <c r="M12" s="151">
        <f>+M13+M32+M33+M41+M64</f>
        <v>12089.1</v>
      </c>
      <c r="N12" s="151">
        <f>+N13+N32+N33+N41+N64</f>
        <v>8065.4957599999998</v>
      </c>
      <c r="O12" s="151">
        <f>+O13+O32+O33+O41+O64</f>
        <v>6248.1</v>
      </c>
      <c r="P12" s="151">
        <f>+P13+P32+P33+P41+P64</f>
        <v>9482.1</v>
      </c>
      <c r="Q12" s="96">
        <f>+Q13+Q32+Q33+Q41+Q64</f>
        <v>16729</v>
      </c>
      <c r="R12" s="96">
        <f>+R13+R32+R33+R41+R64</f>
        <v>20895</v>
      </c>
      <c r="S12" s="96">
        <f>+S13+S32+S33+S41+S64</f>
        <v>25065.7</v>
      </c>
      <c r="T12" s="96">
        <f>+T13+T32+T33+T41+T64</f>
        <v>27918.7</v>
      </c>
      <c r="U12" s="96">
        <f>+U13+U32+U33+U41+U64</f>
        <v>30279.200000000001</v>
      </c>
      <c r="V12" s="96">
        <f>+V13+V32+V33+V41+V64</f>
        <v>28318.399999999998</v>
      </c>
      <c r="W12" s="96">
        <f>+W13+W32+W33+W41+W64</f>
        <v>48627.199999999997</v>
      </c>
      <c r="X12" s="143">
        <f>+X13+X32+X33+X41+X64</f>
        <v>31089.399999999998</v>
      </c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ht="16.5" customHeight="1">
      <c r="A13" s="28"/>
      <c r="B13" s="75" t="s">
        <v>79</v>
      </c>
      <c r="C13" s="35">
        <f>+C15+C29</f>
        <v>3212.2</v>
      </c>
      <c r="D13" s="35">
        <f t="shared" ref="D13:I13" si="0">+D15+D29</f>
        <v>7584</v>
      </c>
      <c r="E13" s="35">
        <f t="shared" si="0"/>
        <v>8193.1</v>
      </c>
      <c r="F13" s="35">
        <f t="shared" si="0"/>
        <v>8528.3000000000011</v>
      </c>
      <c r="G13" s="35">
        <f t="shared" si="0"/>
        <v>11607.999999999998</v>
      </c>
      <c r="H13" s="35">
        <f t="shared" si="0"/>
        <v>15471.5</v>
      </c>
      <c r="I13" s="35">
        <f t="shared" si="0"/>
        <v>16316.2</v>
      </c>
      <c r="J13" s="35">
        <f>+J15+J29</f>
        <v>18489.8</v>
      </c>
      <c r="K13" s="35">
        <f>+K15+K29+K14</f>
        <v>19287.200000000004</v>
      </c>
      <c r="L13" s="35">
        <f t="shared" ref="L13:W13" si="1">+L15+L29</f>
        <v>19899.800000000003</v>
      </c>
      <c r="M13" s="35">
        <f t="shared" si="1"/>
        <v>638.40000000000009</v>
      </c>
      <c r="N13" s="35">
        <f t="shared" si="1"/>
        <v>1087.3957599999999</v>
      </c>
      <c r="O13" s="35">
        <f t="shared" si="1"/>
        <v>935.1</v>
      </c>
      <c r="P13" s="35">
        <f t="shared" si="1"/>
        <v>1020.7000000000002</v>
      </c>
      <c r="Q13" s="35">
        <f t="shared" si="1"/>
        <v>941.2</v>
      </c>
      <c r="R13" s="35">
        <f t="shared" si="1"/>
        <v>1032.5999999999999</v>
      </c>
      <c r="S13" s="35">
        <f t="shared" si="1"/>
        <v>975.09999999999991</v>
      </c>
      <c r="T13" s="82">
        <f t="shared" si="1"/>
        <v>1684.7000000000003</v>
      </c>
      <c r="U13" s="82">
        <f t="shared" si="1"/>
        <v>2526.1</v>
      </c>
      <c r="V13" s="82">
        <f t="shared" si="1"/>
        <v>1684.7</v>
      </c>
      <c r="W13" s="82">
        <f t="shared" si="1"/>
        <v>1439.4</v>
      </c>
      <c r="X13" s="73">
        <f t="shared" ref="X13" si="2">+X15+X29</f>
        <v>1840.2999999999997</v>
      </c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6.5" customHeight="1">
      <c r="A14" s="28"/>
      <c r="B14" s="79" t="s">
        <v>80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35">
        <v>830.7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224">
        <v>0</v>
      </c>
      <c r="V14" s="224">
        <v>0</v>
      </c>
      <c r="W14" s="224">
        <v>0</v>
      </c>
      <c r="X14" s="191">
        <v>0</v>
      </c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pans="1:41" ht="18" customHeight="1">
      <c r="A15" s="28"/>
      <c r="B15" s="79" t="s">
        <v>83</v>
      </c>
      <c r="C15" s="35">
        <f t="shared" ref="C15:U15" si="3">+C16+C23</f>
        <v>3212.2</v>
      </c>
      <c r="D15" s="35">
        <f t="shared" ref="D15:I15" si="4">+D16+D23</f>
        <v>7584</v>
      </c>
      <c r="E15" s="35">
        <f>+E16+E23</f>
        <v>8193.1</v>
      </c>
      <c r="F15" s="35">
        <f t="shared" si="4"/>
        <v>8428.3000000000011</v>
      </c>
      <c r="G15" s="35">
        <f t="shared" si="4"/>
        <v>11222.699999999999</v>
      </c>
      <c r="H15" s="35">
        <f t="shared" si="4"/>
        <v>15372</v>
      </c>
      <c r="I15" s="35">
        <f t="shared" si="4"/>
        <v>16218</v>
      </c>
      <c r="J15" s="35">
        <f>+J16+J23</f>
        <v>18371</v>
      </c>
      <c r="K15" s="35">
        <f t="shared" si="3"/>
        <v>18315.600000000002</v>
      </c>
      <c r="L15" s="35">
        <f t="shared" si="3"/>
        <v>19761.400000000001</v>
      </c>
      <c r="M15" s="35">
        <f t="shared" si="3"/>
        <v>506.20000000000005</v>
      </c>
      <c r="N15" s="35">
        <f t="shared" si="3"/>
        <v>949.5</v>
      </c>
      <c r="O15" s="35">
        <f t="shared" si="3"/>
        <v>805.6</v>
      </c>
      <c r="P15" s="35">
        <f t="shared" si="3"/>
        <v>878.00000000000011</v>
      </c>
      <c r="Q15" s="35">
        <f t="shared" si="3"/>
        <v>799.6</v>
      </c>
      <c r="R15" s="35">
        <f t="shared" si="3"/>
        <v>896.09999999999991</v>
      </c>
      <c r="S15" s="35">
        <f t="shared" si="3"/>
        <v>826.19999999999993</v>
      </c>
      <c r="T15" s="35">
        <f t="shared" si="3"/>
        <v>1531.8000000000002</v>
      </c>
      <c r="U15" s="82">
        <f t="shared" si="3"/>
        <v>2372.9</v>
      </c>
      <c r="V15" s="82">
        <f>+V16+V23</f>
        <v>1529.3</v>
      </c>
      <c r="W15" s="82">
        <f>+W16+W23</f>
        <v>1367.4</v>
      </c>
      <c r="X15" s="73">
        <f>+X16+X23</f>
        <v>1775.6999999999998</v>
      </c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8" customHeight="1">
      <c r="A16" s="28"/>
      <c r="B16" s="80" t="s">
        <v>38</v>
      </c>
      <c r="C16" s="35">
        <f>SUM(C17:C22)</f>
        <v>3143.7999999999997</v>
      </c>
      <c r="D16" s="35">
        <f t="shared" ref="D16:M16" si="5">+D17</f>
        <v>7511.1</v>
      </c>
      <c r="E16" s="35">
        <f t="shared" si="5"/>
        <v>8100.9</v>
      </c>
      <c r="F16" s="35">
        <f t="shared" si="5"/>
        <v>8277.6</v>
      </c>
      <c r="G16" s="35">
        <f t="shared" si="5"/>
        <v>11082.3</v>
      </c>
      <c r="H16" s="35">
        <f t="shared" si="5"/>
        <v>14712.2</v>
      </c>
      <c r="I16" s="35">
        <f>+I17+I20</f>
        <v>15736.1</v>
      </c>
      <c r="J16" s="35">
        <f t="shared" si="5"/>
        <v>17838.3</v>
      </c>
      <c r="K16" s="35">
        <f t="shared" si="5"/>
        <v>17915.000000000004</v>
      </c>
      <c r="L16" s="35">
        <f>+L17+L22</f>
        <v>19216.7</v>
      </c>
      <c r="M16" s="35">
        <f t="shared" si="5"/>
        <v>0</v>
      </c>
      <c r="N16" s="35">
        <f t="shared" ref="N16:S16" si="6">+N17+N20</f>
        <v>581.9</v>
      </c>
      <c r="O16" s="35">
        <f t="shared" si="6"/>
        <v>612</v>
      </c>
      <c r="P16" s="35">
        <f t="shared" si="6"/>
        <v>638.50000000000011</v>
      </c>
      <c r="Q16" s="35">
        <f t="shared" si="6"/>
        <v>599.5</v>
      </c>
      <c r="R16" s="35">
        <f t="shared" si="6"/>
        <v>725.3</v>
      </c>
      <c r="S16" s="35">
        <f t="shared" si="6"/>
        <v>636.29999999999995</v>
      </c>
      <c r="T16" s="35">
        <f>+T17+T20+T21</f>
        <v>1355.9</v>
      </c>
      <c r="U16" s="82">
        <f>+U17+U20+U21</f>
        <v>2181.3000000000002</v>
      </c>
      <c r="V16" s="82">
        <f>+V17+V20+V21</f>
        <v>1347.3</v>
      </c>
      <c r="W16" s="82">
        <f>+W17+W20+W21</f>
        <v>1205.9000000000001</v>
      </c>
      <c r="X16" s="73">
        <f>+X17+X20+X21</f>
        <v>1607.1999999999998</v>
      </c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8" customHeight="1">
      <c r="A17" s="28"/>
      <c r="B17" s="136" t="s">
        <v>39</v>
      </c>
      <c r="C17" s="166">
        <v>0</v>
      </c>
      <c r="D17" s="76">
        <v>7511.1</v>
      </c>
      <c r="E17" s="76">
        <v>8100.9</v>
      </c>
      <c r="F17" s="76">
        <v>8277.6</v>
      </c>
      <c r="G17" s="76">
        <v>11082.3</v>
      </c>
      <c r="H17" s="76">
        <v>14712.2</v>
      </c>
      <c r="I17" s="76">
        <v>15735.9</v>
      </c>
      <c r="J17" s="76">
        <v>17838.3</v>
      </c>
      <c r="K17" s="76">
        <v>17915.000000000004</v>
      </c>
      <c r="L17" s="76">
        <v>19213.100000000002</v>
      </c>
      <c r="M17" s="166">
        <v>0</v>
      </c>
      <c r="N17" s="166">
        <v>0</v>
      </c>
      <c r="O17" s="166">
        <v>0</v>
      </c>
      <c r="P17" s="166">
        <v>0</v>
      </c>
      <c r="Q17" s="166">
        <v>0</v>
      </c>
      <c r="R17" s="166">
        <v>0</v>
      </c>
      <c r="S17" s="166">
        <v>0</v>
      </c>
      <c r="T17" s="167">
        <v>0</v>
      </c>
      <c r="U17" s="167">
        <v>0</v>
      </c>
      <c r="V17" s="167">
        <v>0</v>
      </c>
      <c r="W17" s="167">
        <v>0</v>
      </c>
      <c r="X17" s="165">
        <v>0</v>
      </c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8" customHeight="1">
      <c r="A18" s="28"/>
      <c r="B18" s="136" t="s">
        <v>194</v>
      </c>
      <c r="C18" s="76">
        <v>2627.1</v>
      </c>
      <c r="D18" s="76"/>
      <c r="E18" s="76"/>
      <c r="F18" s="76"/>
      <c r="G18" s="76"/>
      <c r="H18" s="76"/>
      <c r="I18" s="76"/>
      <c r="J18" s="76"/>
      <c r="K18" s="76"/>
      <c r="L18" s="76"/>
      <c r="M18" s="166"/>
      <c r="N18" s="166"/>
      <c r="O18" s="166"/>
      <c r="P18" s="166"/>
      <c r="Q18" s="166"/>
      <c r="R18" s="166"/>
      <c r="S18" s="166"/>
      <c r="T18" s="167">
        <v>0</v>
      </c>
      <c r="U18" s="167">
        <v>0</v>
      </c>
      <c r="V18" s="167">
        <v>0</v>
      </c>
      <c r="W18" s="167">
        <v>0</v>
      </c>
      <c r="X18" s="165">
        <v>0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8" customHeight="1">
      <c r="A19" s="28"/>
      <c r="B19" s="136" t="s">
        <v>195</v>
      </c>
      <c r="C19" s="76">
        <v>516.1</v>
      </c>
      <c r="D19" s="76"/>
      <c r="E19" s="76"/>
      <c r="F19" s="76"/>
      <c r="G19" s="76"/>
      <c r="H19" s="76"/>
      <c r="I19" s="76"/>
      <c r="J19" s="76"/>
      <c r="K19" s="76"/>
      <c r="L19" s="76"/>
      <c r="M19" s="166"/>
      <c r="N19" s="166"/>
      <c r="O19" s="166"/>
      <c r="P19" s="166"/>
      <c r="Q19" s="166"/>
      <c r="R19" s="166"/>
      <c r="S19" s="166"/>
      <c r="T19" s="167">
        <v>0</v>
      </c>
      <c r="U19" s="167">
        <v>0</v>
      </c>
      <c r="V19" s="167">
        <v>0</v>
      </c>
      <c r="W19" s="167">
        <v>0</v>
      </c>
      <c r="X19" s="165">
        <v>0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8" customHeight="1">
      <c r="A20" s="28"/>
      <c r="B20" s="136" t="s">
        <v>109</v>
      </c>
      <c r="C20" s="166">
        <v>0</v>
      </c>
      <c r="D20" s="166">
        <v>0</v>
      </c>
      <c r="E20" s="166">
        <v>0</v>
      </c>
      <c r="F20" s="166">
        <v>0</v>
      </c>
      <c r="G20" s="166">
        <v>0</v>
      </c>
      <c r="H20" s="166">
        <v>0</v>
      </c>
      <c r="I20" s="76">
        <v>0.2</v>
      </c>
      <c r="J20" s="166">
        <v>0</v>
      </c>
      <c r="K20" s="166">
        <v>0</v>
      </c>
      <c r="L20" s="166">
        <v>0</v>
      </c>
      <c r="M20" s="166">
        <v>0</v>
      </c>
      <c r="N20" s="76">
        <v>581.9</v>
      </c>
      <c r="O20" s="76">
        <v>612</v>
      </c>
      <c r="P20" s="76">
        <v>638.50000000000011</v>
      </c>
      <c r="Q20" s="76">
        <v>599.5</v>
      </c>
      <c r="R20" s="76">
        <v>725.3</v>
      </c>
      <c r="S20" s="76">
        <v>636.29999999999995</v>
      </c>
      <c r="T20" s="148">
        <v>646.10000000000014</v>
      </c>
      <c r="U20" s="148">
        <v>481.80000000000007</v>
      </c>
      <c r="V20" s="264">
        <v>121.5</v>
      </c>
      <c r="W20" s="264">
        <v>0</v>
      </c>
      <c r="X20" s="29">
        <v>747.89999999999986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34.5" customHeight="1">
      <c r="A21" s="28"/>
      <c r="B21" s="137" t="s">
        <v>110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v>0</v>
      </c>
      <c r="M21" s="168">
        <v>0</v>
      </c>
      <c r="N21" s="168">
        <v>0</v>
      </c>
      <c r="O21" s="168">
        <v>0</v>
      </c>
      <c r="P21" s="168">
        <v>0</v>
      </c>
      <c r="Q21" s="168">
        <v>0</v>
      </c>
      <c r="R21" s="168">
        <v>0</v>
      </c>
      <c r="S21" s="168">
        <v>0</v>
      </c>
      <c r="T21" s="69">
        <v>709.8</v>
      </c>
      <c r="U21" s="69">
        <v>1699.5</v>
      </c>
      <c r="V21" s="265">
        <v>1225.8</v>
      </c>
      <c r="W21" s="265">
        <v>1205.9000000000001</v>
      </c>
      <c r="X21" s="219">
        <v>859.30000000000007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5" customHeight="1">
      <c r="A22" s="28"/>
      <c r="B22" s="137" t="s">
        <v>0</v>
      </c>
      <c r="C22" s="339">
        <v>0.6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76">
        <v>3.6</v>
      </c>
      <c r="M22" s="168">
        <v>0</v>
      </c>
      <c r="N22" s="168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95">
        <v>0</v>
      </c>
      <c r="U22" s="95">
        <v>0</v>
      </c>
      <c r="V22" s="266"/>
      <c r="W22" s="266"/>
      <c r="X22" s="20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8" customHeight="1">
      <c r="A23" s="28"/>
      <c r="B23" s="138" t="s">
        <v>47</v>
      </c>
      <c r="C23" s="42">
        <f t="shared" ref="C23:V23" si="7">+C24+C27+C28</f>
        <v>68.400000000000006</v>
      </c>
      <c r="D23" s="42">
        <f t="shared" ref="D23:I23" si="8">+D24+D27+D28</f>
        <v>72.900000000000006</v>
      </c>
      <c r="E23" s="42">
        <f t="shared" si="8"/>
        <v>92.2</v>
      </c>
      <c r="F23" s="42">
        <f>+F24+F27+F28</f>
        <v>150.69999999999999</v>
      </c>
      <c r="G23" s="42">
        <f t="shared" si="8"/>
        <v>140.4</v>
      </c>
      <c r="H23" s="42">
        <f t="shared" si="8"/>
        <v>659.8</v>
      </c>
      <c r="I23" s="42">
        <f t="shared" si="8"/>
        <v>481.90000000000003</v>
      </c>
      <c r="J23" s="42">
        <f>+J24+J27+J28</f>
        <v>532.70000000000005</v>
      </c>
      <c r="K23" s="42">
        <f t="shared" si="7"/>
        <v>400.6</v>
      </c>
      <c r="L23" s="42">
        <f t="shared" si="7"/>
        <v>544.70000000000005</v>
      </c>
      <c r="M23" s="42">
        <f t="shared" si="7"/>
        <v>506.20000000000005</v>
      </c>
      <c r="N23" s="42">
        <f t="shared" si="7"/>
        <v>367.6</v>
      </c>
      <c r="O23" s="42">
        <f t="shared" si="7"/>
        <v>193.6</v>
      </c>
      <c r="P23" s="42">
        <f t="shared" si="7"/>
        <v>239.5</v>
      </c>
      <c r="Q23" s="42">
        <f t="shared" si="7"/>
        <v>200.1</v>
      </c>
      <c r="R23" s="42">
        <f t="shared" si="7"/>
        <v>170.8</v>
      </c>
      <c r="S23" s="42">
        <f t="shared" si="7"/>
        <v>189.89999999999998</v>
      </c>
      <c r="T23" s="42">
        <f t="shared" si="7"/>
        <v>175.9</v>
      </c>
      <c r="U23" s="77">
        <f t="shared" si="7"/>
        <v>191.59999999999994</v>
      </c>
      <c r="V23" s="77">
        <f t="shared" si="7"/>
        <v>182</v>
      </c>
      <c r="W23" s="77">
        <f>+W24+W27+W28</f>
        <v>161.5</v>
      </c>
      <c r="X23" s="60">
        <f>+X24+X27+X28</f>
        <v>168.5</v>
      </c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8" customHeight="1">
      <c r="A24" s="28"/>
      <c r="B24" s="300" t="s">
        <v>111</v>
      </c>
      <c r="C24" s="301">
        <f t="shared" ref="C24:V24" si="9">+C25+C26</f>
        <v>68.400000000000006</v>
      </c>
      <c r="D24" s="301">
        <f t="shared" ref="D24:I24" si="10">+D25+D26</f>
        <v>72.900000000000006</v>
      </c>
      <c r="E24" s="301">
        <f t="shared" si="10"/>
        <v>92.2</v>
      </c>
      <c r="F24" s="301">
        <f>+F25+F26</f>
        <v>92</v>
      </c>
      <c r="G24" s="301">
        <f t="shared" si="10"/>
        <v>91.8</v>
      </c>
      <c r="H24" s="301">
        <f t="shared" si="10"/>
        <v>244</v>
      </c>
      <c r="I24" s="301">
        <f t="shared" si="10"/>
        <v>238.5</v>
      </c>
      <c r="J24" s="301">
        <f>+J25+J26</f>
        <v>315.5</v>
      </c>
      <c r="K24" s="301">
        <f t="shared" si="9"/>
        <v>214.1</v>
      </c>
      <c r="L24" s="301">
        <f t="shared" si="9"/>
        <v>345.7</v>
      </c>
      <c r="M24" s="301">
        <f t="shared" si="9"/>
        <v>295.60000000000002</v>
      </c>
      <c r="N24" s="301">
        <f t="shared" si="9"/>
        <v>252.7</v>
      </c>
      <c r="O24" s="301">
        <f t="shared" si="9"/>
        <v>193.6</v>
      </c>
      <c r="P24" s="301">
        <f t="shared" si="9"/>
        <v>239.5</v>
      </c>
      <c r="Q24" s="301">
        <f t="shared" si="9"/>
        <v>200.1</v>
      </c>
      <c r="R24" s="301">
        <f t="shared" si="9"/>
        <v>170.8</v>
      </c>
      <c r="S24" s="301">
        <f t="shared" si="9"/>
        <v>189.89999999999998</v>
      </c>
      <c r="T24" s="301">
        <f t="shared" si="9"/>
        <v>175.9</v>
      </c>
      <c r="U24" s="301">
        <f t="shared" si="9"/>
        <v>191.49999999999994</v>
      </c>
      <c r="V24" s="302">
        <f t="shared" si="9"/>
        <v>182</v>
      </c>
      <c r="W24" s="302">
        <f>+W25+W26</f>
        <v>161.5</v>
      </c>
      <c r="X24" s="303">
        <f>+X25+X26</f>
        <v>168.5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8" customHeight="1">
      <c r="A25" s="28"/>
      <c r="B25" s="242" t="s">
        <v>155</v>
      </c>
      <c r="C25" s="76">
        <v>68.400000000000006</v>
      </c>
      <c r="D25" s="76">
        <v>72.900000000000006</v>
      </c>
      <c r="E25" s="76">
        <v>92.2</v>
      </c>
      <c r="F25" s="76">
        <v>92</v>
      </c>
      <c r="G25" s="76">
        <v>91.8</v>
      </c>
      <c r="H25" s="76">
        <v>244</v>
      </c>
      <c r="I25" s="76">
        <v>238.5</v>
      </c>
      <c r="J25" s="76">
        <v>315.5</v>
      </c>
      <c r="K25" s="76">
        <v>214.1</v>
      </c>
      <c r="L25" s="76">
        <v>345.7</v>
      </c>
      <c r="M25" s="76">
        <v>295.60000000000002</v>
      </c>
      <c r="N25" s="76">
        <v>252.7</v>
      </c>
      <c r="O25" s="76">
        <v>193.6</v>
      </c>
      <c r="P25" s="76">
        <v>239.5</v>
      </c>
      <c r="Q25" s="76">
        <v>200.1</v>
      </c>
      <c r="R25" s="76">
        <v>170.8</v>
      </c>
      <c r="S25" s="76">
        <v>189.89999999999998</v>
      </c>
      <c r="T25" s="148">
        <v>175.9</v>
      </c>
      <c r="U25" s="148">
        <v>191.49999999999994</v>
      </c>
      <c r="V25" s="264">
        <v>162</v>
      </c>
      <c r="W25" s="264">
        <v>111.4</v>
      </c>
      <c r="X25" s="29">
        <v>101.89999999999999</v>
      </c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8" customHeight="1">
      <c r="A26" s="28"/>
      <c r="B26" s="243" t="s">
        <v>156</v>
      </c>
      <c r="C26" s="289"/>
      <c r="D26" s="289">
        <v>0</v>
      </c>
      <c r="E26" s="289">
        <v>0</v>
      </c>
      <c r="F26" s="289">
        <v>0</v>
      </c>
      <c r="G26" s="289">
        <v>0</v>
      </c>
      <c r="H26" s="289">
        <v>0</v>
      </c>
      <c r="I26" s="289">
        <v>0</v>
      </c>
      <c r="J26" s="289">
        <v>0</v>
      </c>
      <c r="K26" s="289">
        <v>0</v>
      </c>
      <c r="L26" s="289">
        <v>0</v>
      </c>
      <c r="M26" s="289">
        <v>0</v>
      </c>
      <c r="N26" s="289">
        <v>0</v>
      </c>
      <c r="O26" s="289">
        <v>0</v>
      </c>
      <c r="P26" s="289">
        <v>0</v>
      </c>
      <c r="Q26" s="289">
        <v>0</v>
      </c>
      <c r="R26" s="289">
        <v>0</v>
      </c>
      <c r="S26" s="289">
        <v>0</v>
      </c>
      <c r="T26" s="333">
        <v>0</v>
      </c>
      <c r="U26" s="333">
        <v>0</v>
      </c>
      <c r="V26" s="267">
        <v>20</v>
      </c>
      <c r="W26" s="267">
        <v>50.100000000000009</v>
      </c>
      <c r="X26" s="222">
        <v>66.599999999999994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8" customHeight="1">
      <c r="A27" s="28"/>
      <c r="B27" s="81" t="s">
        <v>147</v>
      </c>
      <c r="C27" s="166">
        <v>0</v>
      </c>
      <c r="D27" s="166">
        <v>0</v>
      </c>
      <c r="E27" s="166">
        <v>0</v>
      </c>
      <c r="F27" s="76">
        <v>55.1</v>
      </c>
      <c r="G27" s="76">
        <v>48.6</v>
      </c>
      <c r="H27" s="76">
        <v>155.19999999999999</v>
      </c>
      <c r="I27" s="76">
        <v>204.3</v>
      </c>
      <c r="J27" s="76">
        <v>217.2</v>
      </c>
      <c r="K27" s="76">
        <v>186.5</v>
      </c>
      <c r="L27" s="76">
        <v>199</v>
      </c>
      <c r="M27" s="76">
        <v>210.6</v>
      </c>
      <c r="N27" s="76">
        <v>114.9</v>
      </c>
      <c r="O27" s="166">
        <v>0</v>
      </c>
      <c r="P27" s="166">
        <v>0</v>
      </c>
      <c r="Q27" s="166">
        <v>0</v>
      </c>
      <c r="R27" s="166">
        <v>0</v>
      </c>
      <c r="S27" s="166">
        <v>0</v>
      </c>
      <c r="T27" s="167">
        <v>0</v>
      </c>
      <c r="U27" s="167">
        <v>0</v>
      </c>
      <c r="V27" s="270">
        <v>0</v>
      </c>
      <c r="W27" s="270">
        <v>0</v>
      </c>
      <c r="X27" s="197">
        <v>0</v>
      </c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8" customHeight="1">
      <c r="A28" s="28"/>
      <c r="B28" s="81" t="s">
        <v>0</v>
      </c>
      <c r="C28" s="76">
        <v>0</v>
      </c>
      <c r="D28" s="76">
        <v>0</v>
      </c>
      <c r="E28" s="76">
        <v>0</v>
      </c>
      <c r="F28" s="76">
        <v>3.6</v>
      </c>
      <c r="G28" s="76">
        <v>0</v>
      </c>
      <c r="H28" s="76">
        <v>260.60000000000002</v>
      </c>
      <c r="I28" s="76">
        <v>39.1</v>
      </c>
      <c r="J28" s="76">
        <v>0</v>
      </c>
      <c r="K28" s="76">
        <v>0</v>
      </c>
      <c r="L28" s="76">
        <v>0</v>
      </c>
      <c r="M28" s="76">
        <v>0</v>
      </c>
      <c r="N28" s="76"/>
      <c r="O28" s="166">
        <v>0</v>
      </c>
      <c r="P28" s="166">
        <v>0</v>
      </c>
      <c r="Q28" s="166">
        <v>0</v>
      </c>
      <c r="R28" s="166">
        <v>0</v>
      </c>
      <c r="S28" s="166">
        <v>0</v>
      </c>
      <c r="T28" s="167">
        <v>0</v>
      </c>
      <c r="U28" s="148">
        <v>0.1</v>
      </c>
      <c r="V28" s="167">
        <v>0</v>
      </c>
      <c r="W28" s="167">
        <v>0</v>
      </c>
      <c r="X28" s="165">
        <v>0</v>
      </c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8" customHeight="1">
      <c r="A29" s="28"/>
      <c r="B29" s="79" t="s">
        <v>112</v>
      </c>
      <c r="C29" s="61">
        <f t="shared" ref="C29:P29" si="11">+C30</f>
        <v>0</v>
      </c>
      <c r="D29" s="61">
        <f t="shared" si="11"/>
        <v>0</v>
      </c>
      <c r="E29" s="61">
        <f t="shared" si="11"/>
        <v>0</v>
      </c>
      <c r="F29" s="61">
        <f>+F30+F31</f>
        <v>100</v>
      </c>
      <c r="G29" s="61">
        <f>+G30+G31</f>
        <v>385.3</v>
      </c>
      <c r="H29" s="61">
        <f t="shared" si="11"/>
        <v>99.5</v>
      </c>
      <c r="I29" s="61">
        <f t="shared" si="11"/>
        <v>98.2</v>
      </c>
      <c r="J29" s="61">
        <f t="shared" si="11"/>
        <v>118.8</v>
      </c>
      <c r="K29" s="61">
        <f t="shared" si="11"/>
        <v>140.9</v>
      </c>
      <c r="L29" s="61">
        <f t="shared" si="11"/>
        <v>138.39999999999998</v>
      </c>
      <c r="M29" s="61">
        <f t="shared" si="11"/>
        <v>132.19999999999999</v>
      </c>
      <c r="N29" s="61">
        <f t="shared" si="11"/>
        <v>137.89576</v>
      </c>
      <c r="O29" s="61">
        <f t="shared" si="11"/>
        <v>129.5</v>
      </c>
      <c r="P29" s="61">
        <f t="shared" si="11"/>
        <v>142.70000000000002</v>
      </c>
      <c r="Q29" s="61">
        <f t="shared" ref="Q29:X29" si="12">+Q30</f>
        <v>141.60000000000002</v>
      </c>
      <c r="R29" s="61">
        <f t="shared" si="12"/>
        <v>136.5</v>
      </c>
      <c r="S29" s="61">
        <f t="shared" si="12"/>
        <v>148.90000000000003</v>
      </c>
      <c r="T29" s="45">
        <f t="shared" si="12"/>
        <v>152.9</v>
      </c>
      <c r="U29" s="45">
        <f t="shared" si="12"/>
        <v>153.20000000000002</v>
      </c>
      <c r="V29" s="45">
        <f t="shared" si="12"/>
        <v>155.4</v>
      </c>
      <c r="W29" s="45">
        <f t="shared" si="12"/>
        <v>72</v>
      </c>
      <c r="X29" s="62">
        <f t="shared" si="12"/>
        <v>64.599999999999994</v>
      </c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8" customHeight="1">
      <c r="A30" s="28"/>
      <c r="B30" s="107" t="s">
        <v>113</v>
      </c>
      <c r="C30" s="166">
        <v>0</v>
      </c>
      <c r="D30" s="166">
        <v>0</v>
      </c>
      <c r="E30" s="166">
        <v>0</v>
      </c>
      <c r="F30" s="166">
        <v>0</v>
      </c>
      <c r="G30" s="166">
        <v>0</v>
      </c>
      <c r="H30" s="76">
        <v>99.5</v>
      </c>
      <c r="I30" s="76">
        <v>98.2</v>
      </c>
      <c r="J30" s="76">
        <v>118.8</v>
      </c>
      <c r="K30" s="76">
        <v>140.9</v>
      </c>
      <c r="L30" s="76">
        <v>138.39999999999998</v>
      </c>
      <c r="M30" s="76">
        <v>132.19999999999999</v>
      </c>
      <c r="N30" s="76">
        <v>137.89576</v>
      </c>
      <c r="O30" s="76">
        <v>129.5</v>
      </c>
      <c r="P30" s="76">
        <v>142.70000000000002</v>
      </c>
      <c r="Q30" s="76">
        <v>141.60000000000002</v>
      </c>
      <c r="R30" s="76">
        <v>136.5</v>
      </c>
      <c r="S30" s="76">
        <v>148.90000000000003</v>
      </c>
      <c r="T30" s="148">
        <v>152.9</v>
      </c>
      <c r="U30" s="148">
        <v>153.20000000000002</v>
      </c>
      <c r="V30" s="264">
        <v>155.4</v>
      </c>
      <c r="W30" s="264">
        <v>72</v>
      </c>
      <c r="X30" s="29">
        <v>64.599999999999994</v>
      </c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8" customHeight="1">
      <c r="A31" s="28"/>
      <c r="B31" s="107" t="s">
        <v>188</v>
      </c>
      <c r="C31" s="166">
        <v>0</v>
      </c>
      <c r="D31" s="166">
        <v>0</v>
      </c>
      <c r="E31" s="166">
        <v>0</v>
      </c>
      <c r="F31" s="76">
        <v>100</v>
      </c>
      <c r="G31" s="76">
        <v>385.3</v>
      </c>
      <c r="H31" s="166">
        <v>0</v>
      </c>
      <c r="I31" s="166">
        <v>0</v>
      </c>
      <c r="J31" s="166">
        <v>0</v>
      </c>
      <c r="K31" s="166">
        <v>0</v>
      </c>
      <c r="L31" s="166">
        <v>0</v>
      </c>
      <c r="M31" s="166">
        <v>0</v>
      </c>
      <c r="N31" s="166">
        <v>0</v>
      </c>
      <c r="O31" s="166">
        <v>0</v>
      </c>
      <c r="P31" s="166">
        <v>0</v>
      </c>
      <c r="Q31" s="166">
        <v>0</v>
      </c>
      <c r="R31" s="166">
        <v>0</v>
      </c>
      <c r="S31" s="166">
        <v>0</v>
      </c>
      <c r="T31" s="167">
        <v>0</v>
      </c>
      <c r="U31" s="167">
        <v>0</v>
      </c>
      <c r="V31" s="270">
        <v>0</v>
      </c>
      <c r="W31" s="270">
        <v>0</v>
      </c>
      <c r="X31" s="197">
        <v>0</v>
      </c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8" customHeight="1">
      <c r="A32" s="28"/>
      <c r="B32" s="139" t="s">
        <v>114</v>
      </c>
      <c r="C32" s="149">
        <v>490.3</v>
      </c>
      <c r="D32" s="149">
        <v>576.6</v>
      </c>
      <c r="E32" s="149">
        <v>642.70000000000005</v>
      </c>
      <c r="F32" s="149">
        <v>416.5</v>
      </c>
      <c r="G32" s="149">
        <v>95.1</v>
      </c>
      <c r="H32" s="149">
        <v>35.1</v>
      </c>
      <c r="I32" s="149">
        <v>1220.8</v>
      </c>
      <c r="J32" s="149">
        <v>860.19999999999993</v>
      </c>
      <c r="K32" s="78">
        <v>859.90000000000009</v>
      </c>
      <c r="L32" s="149">
        <v>1008.7</v>
      </c>
      <c r="M32" s="149">
        <v>1845.3</v>
      </c>
      <c r="N32" s="78">
        <v>1328.1999999999998</v>
      </c>
      <c r="O32" s="78">
        <v>1250.2</v>
      </c>
      <c r="P32" s="78">
        <v>1552.4</v>
      </c>
      <c r="Q32" s="78">
        <v>1515.1</v>
      </c>
      <c r="R32" s="78">
        <v>1483.3</v>
      </c>
      <c r="S32" s="78">
        <v>1549.8999999999999</v>
      </c>
      <c r="T32" s="149">
        <v>2635.1</v>
      </c>
      <c r="U32" s="149">
        <v>2514.2000000000003</v>
      </c>
      <c r="V32" s="269">
        <v>2553.2999999999997</v>
      </c>
      <c r="W32" s="269">
        <v>2660.6</v>
      </c>
      <c r="X32" s="230">
        <v>3420.2000000000003</v>
      </c>
      <c r="Y32" s="21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ht="18" customHeight="1">
      <c r="A33" s="28"/>
      <c r="B33" s="75" t="s">
        <v>102</v>
      </c>
      <c r="C33" s="82">
        <f t="shared" ref="C33:F33" si="13">+C39+C40+C38</f>
        <v>10</v>
      </c>
      <c r="D33" s="82">
        <f t="shared" si="13"/>
        <v>66</v>
      </c>
      <c r="E33" s="82">
        <f t="shared" si="13"/>
        <v>5</v>
      </c>
      <c r="F33" s="82">
        <f t="shared" si="13"/>
        <v>20</v>
      </c>
      <c r="G33" s="82">
        <f>+G39+G40+G38</f>
        <v>102</v>
      </c>
      <c r="H33" s="82">
        <f>+H39+H40+H38</f>
        <v>115.3</v>
      </c>
      <c r="I33" s="82">
        <f>+I39</f>
        <v>100</v>
      </c>
      <c r="J33" s="82">
        <v>0</v>
      </c>
      <c r="K33" s="82">
        <v>0</v>
      </c>
      <c r="L33" s="82">
        <v>200</v>
      </c>
      <c r="M33" s="82">
        <v>69</v>
      </c>
      <c r="N33" s="82">
        <v>0</v>
      </c>
      <c r="O33" s="82">
        <v>0</v>
      </c>
      <c r="P33" s="82">
        <v>0</v>
      </c>
      <c r="Q33" s="82">
        <v>0</v>
      </c>
      <c r="R33" s="77">
        <v>105</v>
      </c>
      <c r="S33" s="77">
        <v>95</v>
      </c>
      <c r="T33" s="77">
        <v>1577.7</v>
      </c>
      <c r="U33" s="77">
        <v>0</v>
      </c>
      <c r="V33" s="269">
        <v>0</v>
      </c>
      <c r="W33" s="269">
        <f>SUM(W34:W40)</f>
        <v>16978.8</v>
      </c>
      <c r="X33" s="346">
        <f>SUM(X34:X40)</f>
        <v>2660.7</v>
      </c>
      <c r="Y33" s="21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18" customHeight="1">
      <c r="A34" s="28"/>
      <c r="B34" s="275" t="s">
        <v>170</v>
      </c>
      <c r="C34" s="276">
        <v>0</v>
      </c>
      <c r="D34" s="276">
        <v>0</v>
      </c>
      <c r="E34" s="276">
        <v>0</v>
      </c>
      <c r="F34" s="276">
        <v>0</v>
      </c>
      <c r="G34" s="276">
        <v>0</v>
      </c>
      <c r="H34" s="276">
        <v>0</v>
      </c>
      <c r="I34" s="276">
        <v>0</v>
      </c>
      <c r="J34" s="276">
        <v>0</v>
      </c>
      <c r="K34" s="276">
        <v>0</v>
      </c>
      <c r="L34" s="291">
        <v>0</v>
      </c>
      <c r="M34" s="276">
        <v>0</v>
      </c>
      <c r="N34" s="276">
        <v>0</v>
      </c>
      <c r="O34" s="276">
        <v>0</v>
      </c>
      <c r="P34" s="276">
        <v>0</v>
      </c>
      <c r="Q34" s="276">
        <v>0</v>
      </c>
      <c r="R34" s="276">
        <v>0</v>
      </c>
      <c r="S34" s="276">
        <v>0</v>
      </c>
      <c r="T34" s="276">
        <v>0</v>
      </c>
      <c r="U34" s="276">
        <v>0</v>
      </c>
      <c r="V34" s="278">
        <v>0</v>
      </c>
      <c r="W34" s="267">
        <v>400</v>
      </c>
      <c r="X34" s="347">
        <v>0</v>
      </c>
      <c r="Y34" s="21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8" customHeight="1">
      <c r="A35" s="28"/>
      <c r="B35" s="12" t="s">
        <v>171</v>
      </c>
      <c r="C35" s="274">
        <v>0</v>
      </c>
      <c r="D35" s="274">
        <v>0</v>
      </c>
      <c r="E35" s="274">
        <v>0</v>
      </c>
      <c r="F35" s="274">
        <v>0</v>
      </c>
      <c r="G35" s="274">
        <v>0</v>
      </c>
      <c r="H35" s="274">
        <v>0</v>
      </c>
      <c r="I35" s="274">
        <v>0</v>
      </c>
      <c r="J35" s="274">
        <v>0</v>
      </c>
      <c r="K35" s="274">
        <v>0</v>
      </c>
      <c r="L35" s="290">
        <v>0</v>
      </c>
      <c r="M35" s="274">
        <v>0</v>
      </c>
      <c r="N35" s="290">
        <v>0</v>
      </c>
      <c r="O35" s="274">
        <v>0</v>
      </c>
      <c r="P35" s="274">
        <v>0</v>
      </c>
      <c r="Q35" s="274">
        <v>0</v>
      </c>
      <c r="R35" s="274">
        <v>0</v>
      </c>
      <c r="S35" s="277">
        <v>0</v>
      </c>
      <c r="T35" s="277">
        <v>0</v>
      </c>
      <c r="U35" s="277">
        <v>0</v>
      </c>
      <c r="V35" s="279">
        <v>0</v>
      </c>
      <c r="W35" s="264">
        <v>12000</v>
      </c>
      <c r="X35" s="29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8" customHeight="1">
      <c r="A36" s="28"/>
      <c r="B36" s="12" t="s">
        <v>172</v>
      </c>
      <c r="C36" s="274">
        <v>0</v>
      </c>
      <c r="D36" s="274">
        <v>0</v>
      </c>
      <c r="E36" s="274">
        <v>0</v>
      </c>
      <c r="F36" s="274">
        <v>0</v>
      </c>
      <c r="G36" s="274">
        <v>0</v>
      </c>
      <c r="H36" s="274">
        <v>0</v>
      </c>
      <c r="I36" s="274">
        <v>0</v>
      </c>
      <c r="J36" s="274">
        <v>0</v>
      </c>
      <c r="K36" s="274">
        <v>0</v>
      </c>
      <c r="L36" s="274">
        <v>0</v>
      </c>
      <c r="M36" s="274">
        <v>0</v>
      </c>
      <c r="N36" s="290">
        <v>0</v>
      </c>
      <c r="O36" s="274">
        <v>0</v>
      </c>
      <c r="P36" s="274">
        <v>0</v>
      </c>
      <c r="Q36" s="274">
        <v>0</v>
      </c>
      <c r="R36" s="274">
        <v>0</v>
      </c>
      <c r="S36" s="277">
        <v>0</v>
      </c>
      <c r="T36" s="277">
        <v>0</v>
      </c>
      <c r="U36" s="293">
        <v>0</v>
      </c>
      <c r="V36" s="279">
        <v>0</v>
      </c>
      <c r="W36" s="264">
        <v>578.79999999999995</v>
      </c>
      <c r="X36" s="29">
        <v>11.8</v>
      </c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8" customHeight="1">
      <c r="A37" s="28"/>
      <c r="B37" s="12" t="s">
        <v>173</v>
      </c>
      <c r="C37" s="274">
        <v>0</v>
      </c>
      <c r="D37" s="274">
        <v>0</v>
      </c>
      <c r="E37" s="274">
        <v>0</v>
      </c>
      <c r="F37" s="274">
        <v>0</v>
      </c>
      <c r="G37" s="274">
        <v>0</v>
      </c>
      <c r="H37" s="274">
        <v>0</v>
      </c>
      <c r="I37" s="274">
        <v>0</v>
      </c>
      <c r="J37" s="274">
        <v>0</v>
      </c>
      <c r="K37" s="274">
        <v>0</v>
      </c>
      <c r="L37" s="274">
        <v>0</v>
      </c>
      <c r="M37" s="274">
        <v>0</v>
      </c>
      <c r="N37" s="274">
        <v>0</v>
      </c>
      <c r="O37" s="290">
        <v>0</v>
      </c>
      <c r="P37" s="274">
        <v>0</v>
      </c>
      <c r="Q37" s="274">
        <v>0</v>
      </c>
      <c r="R37" s="274">
        <v>0</v>
      </c>
      <c r="S37" s="277">
        <v>0</v>
      </c>
      <c r="T37" s="277">
        <v>0</v>
      </c>
      <c r="U37" s="277">
        <v>0</v>
      </c>
      <c r="V37" s="279">
        <v>0</v>
      </c>
      <c r="W37" s="264">
        <v>4000</v>
      </c>
      <c r="X37" s="29">
        <v>1000</v>
      </c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8" customHeight="1">
      <c r="A38" s="28"/>
      <c r="B38" s="12" t="s">
        <v>174</v>
      </c>
      <c r="C38" s="274">
        <v>0</v>
      </c>
      <c r="D38" s="274">
        <v>0</v>
      </c>
      <c r="E38" s="274">
        <v>0</v>
      </c>
      <c r="F38" s="274">
        <v>0</v>
      </c>
      <c r="G38" s="264">
        <v>47</v>
      </c>
      <c r="H38" s="264">
        <v>15.3</v>
      </c>
      <c r="I38" s="274">
        <v>0</v>
      </c>
      <c r="J38" s="274">
        <v>0</v>
      </c>
      <c r="K38" s="274">
        <v>0</v>
      </c>
      <c r="L38" s="274">
        <v>0</v>
      </c>
      <c r="M38" s="274">
        <v>0</v>
      </c>
      <c r="N38" s="274">
        <v>0</v>
      </c>
      <c r="O38" s="290">
        <v>0</v>
      </c>
      <c r="P38" s="274">
        <v>0</v>
      </c>
      <c r="Q38" s="274">
        <v>0</v>
      </c>
      <c r="R38" s="264">
        <v>105</v>
      </c>
      <c r="S38" s="264">
        <v>95</v>
      </c>
      <c r="T38" s="264">
        <v>1577.7</v>
      </c>
      <c r="U38" s="264">
        <v>0</v>
      </c>
      <c r="V38" s="264">
        <v>0</v>
      </c>
      <c r="W38" s="264">
        <v>0</v>
      </c>
      <c r="X38" s="29">
        <v>1648.9</v>
      </c>
      <c r="Y38" s="21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8" customHeight="1">
      <c r="A39" s="28"/>
      <c r="B39" s="12" t="s">
        <v>175</v>
      </c>
      <c r="C39" s="264">
        <v>10</v>
      </c>
      <c r="D39" s="264">
        <v>66</v>
      </c>
      <c r="E39" s="264">
        <v>5</v>
      </c>
      <c r="F39" s="264">
        <v>20</v>
      </c>
      <c r="G39" s="264">
        <v>55</v>
      </c>
      <c r="H39" s="76">
        <v>100</v>
      </c>
      <c r="I39" s="76">
        <v>100</v>
      </c>
      <c r="J39" s="274"/>
      <c r="K39" s="274"/>
      <c r="L39" s="274">
        <v>0</v>
      </c>
      <c r="M39" s="274">
        <v>0</v>
      </c>
      <c r="N39" s="274">
        <v>0</v>
      </c>
      <c r="O39" s="274">
        <v>0</v>
      </c>
      <c r="P39" s="274">
        <v>0</v>
      </c>
      <c r="Q39" s="274">
        <v>0</v>
      </c>
      <c r="R39" s="274">
        <v>0</v>
      </c>
      <c r="S39" s="274">
        <v>0</v>
      </c>
      <c r="T39" s="274">
        <v>0</v>
      </c>
      <c r="U39" s="274">
        <v>0</v>
      </c>
      <c r="V39" s="274">
        <v>0</v>
      </c>
      <c r="W39" s="274">
        <v>0</v>
      </c>
      <c r="X39" s="343">
        <v>0</v>
      </c>
      <c r="Y39" s="21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8" customHeight="1">
      <c r="A40" s="28"/>
      <c r="B40" s="12" t="s">
        <v>0</v>
      </c>
      <c r="C40" s="264">
        <v>0</v>
      </c>
      <c r="D40" s="264">
        <v>0</v>
      </c>
      <c r="E40" s="264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200</v>
      </c>
      <c r="M40" s="264">
        <v>69</v>
      </c>
      <c r="N40" s="264">
        <v>0</v>
      </c>
      <c r="O40" s="292">
        <v>0</v>
      </c>
      <c r="P40" s="264">
        <v>0</v>
      </c>
      <c r="Q40" s="264">
        <v>0</v>
      </c>
      <c r="R40" s="264">
        <v>0</v>
      </c>
      <c r="S40" s="264">
        <v>0</v>
      </c>
      <c r="T40" s="264">
        <v>0</v>
      </c>
      <c r="U40" s="264">
        <v>0</v>
      </c>
      <c r="V40" s="264">
        <v>0</v>
      </c>
      <c r="W40" s="264">
        <v>0</v>
      </c>
      <c r="X40" s="29">
        <v>0</v>
      </c>
      <c r="Y40" s="21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8" customHeight="1">
      <c r="A41" s="28"/>
      <c r="B41" s="75" t="s">
        <v>87</v>
      </c>
      <c r="C41" s="82">
        <f>+C42+C53+C63+C58</f>
        <v>1178.3</v>
      </c>
      <c r="D41" s="82">
        <f>+D42+D53+D63+D58</f>
        <v>1110.4999999999998</v>
      </c>
      <c r="E41" s="82">
        <f>+E42+E53+E63+E58</f>
        <v>1925.9</v>
      </c>
      <c r="F41" s="82">
        <f>+F42+F53+F63+F58</f>
        <v>3532.2</v>
      </c>
      <c r="G41" s="82">
        <f>+G42+G53+G63+G58</f>
        <v>4027.7</v>
      </c>
      <c r="H41" s="82">
        <f>+H42+H53+H63+H58</f>
        <v>3706</v>
      </c>
      <c r="I41" s="82">
        <f>+I42+I53+I63+I58</f>
        <v>4064.3999999999996</v>
      </c>
      <c r="J41" s="82">
        <f>+J42+J53+J63+J58</f>
        <v>3273.5</v>
      </c>
      <c r="K41" s="82">
        <f>+K42+K53+K63+K58</f>
        <v>2107.5</v>
      </c>
      <c r="L41" s="82">
        <f>+L42+L53+L63+L58</f>
        <v>2534.4</v>
      </c>
      <c r="M41" s="82">
        <f>+M42+M53+M63+M58</f>
        <v>3125.2</v>
      </c>
      <c r="N41" s="82">
        <f>+N42+N53+N63+N58</f>
        <v>3212.6</v>
      </c>
      <c r="O41" s="35">
        <f>+O42+O53+O63+O58</f>
        <v>3491.2000000000003</v>
      </c>
      <c r="P41" s="82">
        <f>+P42+P53+P63+P58</f>
        <v>3358.5</v>
      </c>
      <c r="Q41" s="82">
        <f>+Q42+Q53+Q63+Q58</f>
        <v>12068.3</v>
      </c>
      <c r="R41" s="82">
        <f>+R42+R53+R63+R58</f>
        <v>13613.599999999999</v>
      </c>
      <c r="S41" s="82">
        <f>+S42+S53+S63+S58</f>
        <v>16945.2</v>
      </c>
      <c r="T41" s="82">
        <f>+T42+T53+T63+T58</f>
        <v>16984.400000000001</v>
      </c>
      <c r="U41" s="82">
        <f>+U42+U53+U63+U58</f>
        <v>21341.9</v>
      </c>
      <c r="V41" s="82">
        <f>+V42+V53+V63+V58</f>
        <v>20185.999999999996</v>
      </c>
      <c r="W41" s="82">
        <f>+W42+W53+W63+W58</f>
        <v>14545.800000000001</v>
      </c>
      <c r="X41" s="73">
        <f>+X42+X53+X63+X58</f>
        <v>15759.099999999999</v>
      </c>
      <c r="Y41" s="21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8" customHeight="1">
      <c r="A42" s="28"/>
      <c r="B42" s="79" t="s">
        <v>51</v>
      </c>
      <c r="C42" s="35">
        <f t="shared" ref="C42:P42" si="14">+C43+C48</f>
        <v>104.30000000000001</v>
      </c>
      <c r="D42" s="35">
        <f t="shared" ref="D42:I42" si="15">+D43+D48</f>
        <v>120.5</v>
      </c>
      <c r="E42" s="35">
        <f t="shared" si="15"/>
        <v>896</v>
      </c>
      <c r="F42" s="35">
        <f t="shared" si="15"/>
        <v>2168.5</v>
      </c>
      <c r="G42" s="35">
        <f t="shared" si="15"/>
        <v>2097.1</v>
      </c>
      <c r="H42" s="35">
        <f t="shared" si="15"/>
        <v>1109.5</v>
      </c>
      <c r="I42" s="35">
        <f t="shared" si="15"/>
        <v>1250.1999999999998</v>
      </c>
      <c r="J42" s="35">
        <f>+J43+J48</f>
        <v>1350.5</v>
      </c>
      <c r="K42" s="82">
        <f t="shared" si="14"/>
        <v>1211.2</v>
      </c>
      <c r="L42" s="82">
        <f t="shared" si="14"/>
        <v>1716.1999999999998</v>
      </c>
      <c r="M42" s="82">
        <f t="shared" si="14"/>
        <v>1963.3999999999999</v>
      </c>
      <c r="N42" s="82">
        <f t="shared" si="14"/>
        <v>2247.6999999999998</v>
      </c>
      <c r="O42" s="35">
        <f t="shared" si="14"/>
        <v>2772.1000000000004</v>
      </c>
      <c r="P42" s="82">
        <f t="shared" si="14"/>
        <v>2232.9</v>
      </c>
      <c r="Q42" s="82">
        <f t="shared" ref="Q42:W42" si="16">+Q43+Q48</f>
        <v>11334.3</v>
      </c>
      <c r="R42" s="82">
        <f t="shared" si="16"/>
        <v>12837.099999999999</v>
      </c>
      <c r="S42" s="35">
        <f t="shared" si="16"/>
        <v>15838.2</v>
      </c>
      <c r="T42" s="82">
        <f t="shared" si="16"/>
        <v>16016.400000000001</v>
      </c>
      <c r="U42" s="82">
        <f t="shared" si="16"/>
        <v>20507.400000000001</v>
      </c>
      <c r="V42" s="35">
        <f t="shared" si="16"/>
        <v>18336.299999999996</v>
      </c>
      <c r="W42" s="82">
        <f t="shared" si="16"/>
        <v>12940.100000000002</v>
      </c>
      <c r="X42" s="73">
        <f t="shared" ref="X42" si="17">+X43+X48</f>
        <v>14742.8</v>
      </c>
      <c r="Y42" s="21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8" customHeight="1">
      <c r="A43" s="28"/>
      <c r="B43" s="80" t="s">
        <v>52</v>
      </c>
      <c r="C43" s="35">
        <f t="shared" ref="C43:P43" si="18">SUM(C44:C47)</f>
        <v>56.2</v>
      </c>
      <c r="D43" s="35">
        <f t="shared" ref="D43:I43" si="19">SUM(D44:D47)</f>
        <v>103.9</v>
      </c>
      <c r="E43" s="35">
        <f t="shared" si="19"/>
        <v>220.79999999999998</v>
      </c>
      <c r="F43" s="35">
        <f t="shared" si="19"/>
        <v>515.5</v>
      </c>
      <c r="G43" s="35">
        <f t="shared" si="19"/>
        <v>794.2</v>
      </c>
      <c r="H43" s="35">
        <f t="shared" si="19"/>
        <v>743.9</v>
      </c>
      <c r="I43" s="35">
        <f t="shared" si="19"/>
        <v>841.3</v>
      </c>
      <c r="J43" s="35">
        <f>SUM(J44:J47)</f>
        <v>821.20000000000016</v>
      </c>
      <c r="K43" s="35">
        <f t="shared" si="18"/>
        <v>924.1</v>
      </c>
      <c r="L43" s="82">
        <f t="shared" si="18"/>
        <v>1022.5</v>
      </c>
      <c r="M43" s="35">
        <f t="shared" si="18"/>
        <v>1169.3999999999999</v>
      </c>
      <c r="N43" s="35">
        <f t="shared" si="18"/>
        <v>1099.5</v>
      </c>
      <c r="O43" s="35">
        <f t="shared" si="18"/>
        <v>1002.6000000000001</v>
      </c>
      <c r="P43" s="35">
        <f t="shared" si="18"/>
        <v>1044.1000000000001</v>
      </c>
      <c r="Q43" s="82">
        <f t="shared" ref="Q43:W43" si="20">SUM(Q44:Q47)</f>
        <v>986.50000000000011</v>
      </c>
      <c r="R43" s="35">
        <f t="shared" si="20"/>
        <v>1084.6999999999998</v>
      </c>
      <c r="S43" s="35">
        <f t="shared" si="20"/>
        <v>1236.8</v>
      </c>
      <c r="T43" s="82">
        <f t="shared" si="20"/>
        <v>1190.1000000000001</v>
      </c>
      <c r="U43" s="82">
        <f t="shared" si="20"/>
        <v>1156.5</v>
      </c>
      <c r="V43" s="82">
        <f t="shared" si="20"/>
        <v>1187.5999999999997</v>
      </c>
      <c r="W43" s="82">
        <f t="shared" si="20"/>
        <v>1026.8</v>
      </c>
      <c r="X43" s="73">
        <f t="shared" ref="X43" si="21">SUM(X44:X47)</f>
        <v>1521.1999999999998</v>
      </c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8" customHeight="1">
      <c r="A44" s="28"/>
      <c r="B44" s="81" t="s">
        <v>3</v>
      </c>
      <c r="C44" s="76">
        <v>56.2</v>
      </c>
      <c r="D44" s="76">
        <v>99</v>
      </c>
      <c r="E44" s="76">
        <v>64.400000000000006</v>
      </c>
      <c r="F44" s="76">
        <v>3.9</v>
      </c>
      <c r="G44" s="76">
        <v>0</v>
      </c>
      <c r="H44" s="76">
        <v>674.9</v>
      </c>
      <c r="I44" s="76">
        <v>792.8</v>
      </c>
      <c r="J44" s="76">
        <v>789.20000000000016</v>
      </c>
      <c r="K44" s="76">
        <v>893.4</v>
      </c>
      <c r="L44" s="148">
        <v>967.3</v>
      </c>
      <c r="M44" s="76">
        <v>1120.3</v>
      </c>
      <c r="N44" s="76">
        <v>1061.8</v>
      </c>
      <c r="O44" s="76">
        <v>955.40000000000009</v>
      </c>
      <c r="P44" s="76">
        <v>993.80000000000007</v>
      </c>
      <c r="Q44" s="76">
        <v>909.7</v>
      </c>
      <c r="R44" s="76">
        <v>1000.5</v>
      </c>
      <c r="S44" s="76">
        <v>945.19999999999993</v>
      </c>
      <c r="T44" s="148">
        <v>971.30000000000007</v>
      </c>
      <c r="U44" s="76">
        <v>1039.5999999999999</v>
      </c>
      <c r="V44" s="264">
        <v>1077.6999999999998</v>
      </c>
      <c r="W44" s="264">
        <v>970.6</v>
      </c>
      <c r="X44" s="29">
        <v>1034.0999999999999</v>
      </c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8" customHeight="1">
      <c r="A45" s="28"/>
      <c r="B45" s="81" t="s">
        <v>115</v>
      </c>
      <c r="C45" s="166">
        <v>0</v>
      </c>
      <c r="D45" s="166">
        <v>0</v>
      </c>
      <c r="E45" s="76">
        <v>155.19999999999999</v>
      </c>
      <c r="F45" s="76">
        <v>511.6</v>
      </c>
      <c r="G45" s="76">
        <v>794.2</v>
      </c>
      <c r="H45" s="76">
        <v>69</v>
      </c>
      <c r="I45" s="76">
        <v>48.5</v>
      </c>
      <c r="J45" s="76">
        <v>32</v>
      </c>
      <c r="K45" s="76">
        <v>30.7</v>
      </c>
      <c r="L45" s="76">
        <v>55.2</v>
      </c>
      <c r="M45" s="76">
        <v>49.1</v>
      </c>
      <c r="N45" s="76">
        <v>37.700000000000003</v>
      </c>
      <c r="O45" s="76">
        <v>47.2</v>
      </c>
      <c r="P45" s="76">
        <v>50.3</v>
      </c>
      <c r="Q45" s="76">
        <v>37.1</v>
      </c>
      <c r="R45" s="76">
        <v>31.599999999999998</v>
      </c>
      <c r="S45" s="76">
        <v>30.5</v>
      </c>
      <c r="T45" s="148">
        <v>34.4</v>
      </c>
      <c r="U45" s="148">
        <v>30</v>
      </c>
      <c r="V45" s="264">
        <v>24.299999999999997</v>
      </c>
      <c r="W45" s="264">
        <v>4.0999999999999996</v>
      </c>
      <c r="X45" s="29">
        <v>0</v>
      </c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8" customHeight="1">
      <c r="A46" s="28"/>
      <c r="B46" s="288" t="s">
        <v>116</v>
      </c>
      <c r="C46" s="289">
        <v>0</v>
      </c>
      <c r="D46" s="289">
        <v>0</v>
      </c>
      <c r="E46" s="289">
        <v>0</v>
      </c>
      <c r="F46" s="289">
        <v>0</v>
      </c>
      <c r="G46" s="289">
        <v>0</v>
      </c>
      <c r="H46" s="289">
        <v>0</v>
      </c>
      <c r="I46" s="289">
        <v>0</v>
      </c>
      <c r="J46" s="289">
        <v>0</v>
      </c>
      <c r="K46" s="289">
        <v>0</v>
      </c>
      <c r="L46" s="289">
        <v>0</v>
      </c>
      <c r="M46" s="289">
        <v>0</v>
      </c>
      <c r="N46" s="289">
        <v>0</v>
      </c>
      <c r="O46" s="289">
        <v>0</v>
      </c>
      <c r="P46" s="289">
        <v>0</v>
      </c>
      <c r="Q46" s="220">
        <v>39.70000000000001</v>
      </c>
      <c r="R46" s="220">
        <v>52.600000000000009</v>
      </c>
      <c r="S46" s="220">
        <v>261.10000000000002</v>
      </c>
      <c r="T46" s="221">
        <v>184.4</v>
      </c>
      <c r="U46" s="221">
        <v>86.899999999999991</v>
      </c>
      <c r="V46" s="267">
        <v>85.6</v>
      </c>
      <c r="W46" s="267">
        <v>51.999999999999993</v>
      </c>
      <c r="X46" s="222">
        <v>486.79999999999995</v>
      </c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8" customHeight="1">
      <c r="A47" s="28"/>
      <c r="B47" s="81" t="s">
        <v>117</v>
      </c>
      <c r="C47" s="76">
        <v>0</v>
      </c>
      <c r="D47" s="76">
        <v>4.9000000000000004</v>
      </c>
      <c r="E47" s="76">
        <v>1.2</v>
      </c>
      <c r="F47" s="76"/>
      <c r="G47" s="166">
        <v>0</v>
      </c>
      <c r="H47" s="166">
        <v>0</v>
      </c>
      <c r="I47" s="166">
        <v>0</v>
      </c>
      <c r="J47" s="166">
        <v>0</v>
      </c>
      <c r="K47" s="166">
        <v>0</v>
      </c>
      <c r="L47" s="16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148">
        <v>0</v>
      </c>
      <c r="U47" s="148">
        <v>0</v>
      </c>
      <c r="V47" s="264">
        <v>0</v>
      </c>
      <c r="W47" s="264">
        <v>0.1</v>
      </c>
      <c r="X47" s="29">
        <v>0.30000000000000004</v>
      </c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8" customHeight="1">
      <c r="A48" s="28"/>
      <c r="B48" s="80" t="s">
        <v>53</v>
      </c>
      <c r="C48" s="35">
        <f t="shared" ref="C48:V48" si="22">SUM(C49:C52)</f>
        <v>48.1</v>
      </c>
      <c r="D48" s="35">
        <f t="shared" ref="D48:I48" si="23">SUM(D49:D52)</f>
        <v>16.600000000000001</v>
      </c>
      <c r="E48" s="35">
        <f t="shared" si="23"/>
        <v>675.2</v>
      </c>
      <c r="F48" s="35">
        <f t="shared" si="23"/>
        <v>1653</v>
      </c>
      <c r="G48" s="35">
        <f t="shared" si="23"/>
        <v>1302.8999999999999</v>
      </c>
      <c r="H48" s="35">
        <f t="shared" si="23"/>
        <v>365.59999999999997</v>
      </c>
      <c r="I48" s="35">
        <f t="shared" si="23"/>
        <v>408.9</v>
      </c>
      <c r="J48" s="35">
        <f>SUM(J49:J52)</f>
        <v>529.29999999999995</v>
      </c>
      <c r="K48" s="35">
        <f t="shared" si="22"/>
        <v>287.09999999999997</v>
      </c>
      <c r="L48" s="35">
        <f t="shared" si="22"/>
        <v>693.69999999999993</v>
      </c>
      <c r="M48" s="35">
        <f t="shared" si="22"/>
        <v>794</v>
      </c>
      <c r="N48" s="35">
        <f t="shared" si="22"/>
        <v>1148.2</v>
      </c>
      <c r="O48" s="35">
        <f t="shared" si="22"/>
        <v>1769.5</v>
      </c>
      <c r="P48" s="35">
        <f t="shared" si="22"/>
        <v>1188.8</v>
      </c>
      <c r="Q48" s="35">
        <f t="shared" si="22"/>
        <v>10347.799999999999</v>
      </c>
      <c r="R48" s="35">
        <f t="shared" si="22"/>
        <v>11752.4</v>
      </c>
      <c r="S48" s="35">
        <f t="shared" si="22"/>
        <v>14601.400000000001</v>
      </c>
      <c r="T48" s="82">
        <f t="shared" si="22"/>
        <v>14826.300000000001</v>
      </c>
      <c r="U48" s="82">
        <f>SUM(U49:U52)</f>
        <v>19350.900000000001</v>
      </c>
      <c r="V48" s="82">
        <f t="shared" si="22"/>
        <v>17148.699999999997</v>
      </c>
      <c r="W48" s="82">
        <f>SUM(W49:W52)</f>
        <v>11913.300000000003</v>
      </c>
      <c r="X48" s="73">
        <f>SUM(X49:X52)</f>
        <v>13221.6</v>
      </c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8" customHeight="1">
      <c r="A49" s="28"/>
      <c r="B49" s="81" t="s">
        <v>118</v>
      </c>
      <c r="C49" s="166">
        <v>0</v>
      </c>
      <c r="D49" s="166">
        <v>0</v>
      </c>
      <c r="E49" s="76">
        <v>667.7</v>
      </c>
      <c r="F49" s="76">
        <v>1504.6</v>
      </c>
      <c r="G49" s="76">
        <v>1287.8</v>
      </c>
      <c r="H49" s="76">
        <v>352.9</v>
      </c>
      <c r="I49" s="76">
        <v>398.2</v>
      </c>
      <c r="J49" s="76">
        <v>520.5</v>
      </c>
      <c r="K49" s="76">
        <v>278.59999999999997</v>
      </c>
      <c r="L49" s="76">
        <v>684.8</v>
      </c>
      <c r="M49" s="76">
        <v>790.9</v>
      </c>
      <c r="N49" s="76">
        <v>516</v>
      </c>
      <c r="O49" s="76">
        <v>1767.4</v>
      </c>
      <c r="P49" s="76">
        <v>1186.3999999999999</v>
      </c>
      <c r="Q49" s="76">
        <v>1295.8</v>
      </c>
      <c r="R49" s="76">
        <v>204</v>
      </c>
      <c r="S49" s="76">
        <v>205.7</v>
      </c>
      <c r="T49" s="148">
        <v>259.39999999999998</v>
      </c>
      <c r="U49" s="148">
        <v>233.49999999999997</v>
      </c>
      <c r="V49" s="264">
        <v>274.60000000000002</v>
      </c>
      <c r="W49" s="264">
        <v>226.2</v>
      </c>
      <c r="X49" s="29">
        <v>494.20000000000005</v>
      </c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8" customHeight="1">
      <c r="A50" s="28"/>
      <c r="B50" s="81" t="s">
        <v>160</v>
      </c>
      <c r="C50" s="166">
        <v>0</v>
      </c>
      <c r="D50" s="166">
        <v>0</v>
      </c>
      <c r="E50" s="166">
        <v>0</v>
      </c>
      <c r="F50" s="166">
        <v>0</v>
      </c>
      <c r="G50" s="166">
        <v>0</v>
      </c>
      <c r="H50" s="166">
        <v>0</v>
      </c>
      <c r="I50" s="166">
        <v>0</v>
      </c>
      <c r="J50" s="166">
        <v>0</v>
      </c>
      <c r="K50" s="166">
        <v>0</v>
      </c>
      <c r="L50" s="166">
        <v>0</v>
      </c>
      <c r="M50" s="166">
        <v>0</v>
      </c>
      <c r="N50" s="76">
        <v>626.9</v>
      </c>
      <c r="O50" s="270">
        <v>0</v>
      </c>
      <c r="P50" s="270">
        <v>0</v>
      </c>
      <c r="Q50" s="270">
        <v>0</v>
      </c>
      <c r="R50" s="270">
        <v>0</v>
      </c>
      <c r="S50" s="270">
        <v>0</v>
      </c>
      <c r="T50" s="270">
        <v>0</v>
      </c>
      <c r="U50" s="270">
        <v>0</v>
      </c>
      <c r="V50" s="270">
        <v>0</v>
      </c>
      <c r="W50" s="270">
        <v>0</v>
      </c>
      <c r="X50" s="197">
        <v>0</v>
      </c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8" customHeight="1">
      <c r="A51" s="28"/>
      <c r="B51" s="288" t="s">
        <v>119</v>
      </c>
      <c r="C51" s="289">
        <v>0</v>
      </c>
      <c r="D51" s="289">
        <v>0</v>
      </c>
      <c r="E51" s="289">
        <v>0</v>
      </c>
      <c r="F51" s="289">
        <v>0</v>
      </c>
      <c r="G51" s="289">
        <v>0</v>
      </c>
      <c r="H51" s="289">
        <v>0</v>
      </c>
      <c r="I51" s="289">
        <v>0</v>
      </c>
      <c r="J51" s="289">
        <v>0</v>
      </c>
      <c r="K51" s="289">
        <v>0</v>
      </c>
      <c r="L51" s="289">
        <v>0</v>
      </c>
      <c r="M51" s="289">
        <v>0</v>
      </c>
      <c r="N51" s="289">
        <v>0</v>
      </c>
      <c r="O51" s="289">
        <v>0</v>
      </c>
      <c r="P51" s="289">
        <v>0</v>
      </c>
      <c r="Q51" s="220">
        <v>7834.7999999999993</v>
      </c>
      <c r="R51" s="220">
        <v>10233.5</v>
      </c>
      <c r="S51" s="220">
        <v>12901.7</v>
      </c>
      <c r="T51" s="221">
        <v>13031.600000000002</v>
      </c>
      <c r="U51" s="221">
        <v>19114.900000000001</v>
      </c>
      <c r="V51" s="267">
        <v>16871.5</v>
      </c>
      <c r="W51" s="267">
        <v>11687.100000000002</v>
      </c>
      <c r="X51" s="222">
        <v>12727.4</v>
      </c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8" customHeight="1">
      <c r="A52" s="28"/>
      <c r="B52" s="81" t="s">
        <v>0</v>
      </c>
      <c r="C52" s="76">
        <v>48.1</v>
      </c>
      <c r="D52" s="76">
        <v>16.600000000000001</v>
      </c>
      <c r="E52" s="76">
        <v>7.5</v>
      </c>
      <c r="F52" s="76">
        <v>148.4</v>
      </c>
      <c r="G52" s="76">
        <v>15.1</v>
      </c>
      <c r="H52" s="76">
        <v>12.7</v>
      </c>
      <c r="I52" s="76">
        <v>10.7</v>
      </c>
      <c r="J52" s="76">
        <v>8.8000000000000007</v>
      </c>
      <c r="K52" s="76">
        <v>8.5</v>
      </c>
      <c r="L52" s="76">
        <v>8.9</v>
      </c>
      <c r="M52" s="76">
        <v>3.1</v>
      </c>
      <c r="N52" s="76">
        <v>5.3</v>
      </c>
      <c r="O52" s="76">
        <v>2.1</v>
      </c>
      <c r="P52" s="76">
        <v>2.4</v>
      </c>
      <c r="Q52" s="76">
        <f>2.2+1215</f>
        <v>1217.2</v>
      </c>
      <c r="R52" s="76">
        <f>3+1311.9</f>
        <v>1314.9</v>
      </c>
      <c r="S52" s="76">
        <f>2.4+1491.6</f>
        <v>1494</v>
      </c>
      <c r="T52" s="148">
        <f>1533+2.3</f>
        <v>1535.3</v>
      </c>
      <c r="U52" s="225">
        <v>2.5</v>
      </c>
      <c r="V52" s="264">
        <v>2.6</v>
      </c>
      <c r="W52" s="264">
        <v>0</v>
      </c>
      <c r="X52" s="29">
        <v>0</v>
      </c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8" customHeight="1">
      <c r="A53" s="28"/>
      <c r="B53" s="80" t="s">
        <v>54</v>
      </c>
      <c r="C53" s="61">
        <f t="shared" ref="C53:V53" si="24">SUM(C54:C57)</f>
        <v>1074</v>
      </c>
      <c r="D53" s="61">
        <f t="shared" ref="D53:I53" si="25">SUM(D54:D57)</f>
        <v>989.19999999999993</v>
      </c>
      <c r="E53" s="61">
        <f t="shared" si="25"/>
        <v>1029.2</v>
      </c>
      <c r="F53" s="61">
        <f t="shared" si="25"/>
        <v>1360.1</v>
      </c>
      <c r="G53" s="61">
        <f t="shared" si="25"/>
        <v>1900.1</v>
      </c>
      <c r="H53" s="61">
        <f t="shared" si="25"/>
        <v>2429.5</v>
      </c>
      <c r="I53" s="61">
        <f t="shared" si="25"/>
        <v>2649</v>
      </c>
      <c r="J53" s="61">
        <f>SUM(J54:J57)</f>
        <v>1852.2</v>
      </c>
      <c r="K53" s="61">
        <f t="shared" si="24"/>
        <v>885.19999999999993</v>
      </c>
      <c r="L53" s="61">
        <f t="shared" si="24"/>
        <v>817.8</v>
      </c>
      <c r="M53" s="61">
        <f t="shared" si="24"/>
        <v>1161.8000000000002</v>
      </c>
      <c r="N53" s="61">
        <f t="shared" si="24"/>
        <v>964.9</v>
      </c>
      <c r="O53" s="61">
        <f t="shared" si="24"/>
        <v>719.1</v>
      </c>
      <c r="P53" s="61">
        <f>SUM(P54:P57)</f>
        <v>1125.5999999999999</v>
      </c>
      <c r="Q53" s="61">
        <f t="shared" si="24"/>
        <v>734.00000000000011</v>
      </c>
      <c r="R53" s="61">
        <f t="shared" si="24"/>
        <v>776.5</v>
      </c>
      <c r="S53" s="61">
        <f t="shared" si="24"/>
        <v>1107</v>
      </c>
      <c r="T53" s="61">
        <f t="shared" si="24"/>
        <v>968.00000000000011</v>
      </c>
      <c r="U53" s="45">
        <f t="shared" si="24"/>
        <v>818</v>
      </c>
      <c r="V53" s="45">
        <f t="shared" si="24"/>
        <v>717.2</v>
      </c>
      <c r="W53" s="45">
        <f>SUM(W54:W57)</f>
        <v>454.39999999999992</v>
      </c>
      <c r="X53" s="62">
        <f>SUM(X54:X57)</f>
        <v>913.90000000000009</v>
      </c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8" customHeight="1">
      <c r="A54" s="28"/>
      <c r="B54" s="81" t="s">
        <v>120</v>
      </c>
      <c r="C54" s="76">
        <v>0</v>
      </c>
      <c r="D54" s="166">
        <v>0</v>
      </c>
      <c r="E54" s="166">
        <v>0</v>
      </c>
      <c r="F54" s="166">
        <v>0</v>
      </c>
      <c r="G54" s="166">
        <v>0</v>
      </c>
      <c r="H54" s="76">
        <v>471</v>
      </c>
      <c r="I54" s="76">
        <v>454.8</v>
      </c>
      <c r="J54" s="76">
        <v>532.9</v>
      </c>
      <c r="K54" s="76">
        <v>504.5</v>
      </c>
      <c r="L54" s="76">
        <v>447.2</v>
      </c>
      <c r="M54" s="76">
        <v>532.70000000000005</v>
      </c>
      <c r="N54" s="76">
        <v>542.29999999999995</v>
      </c>
      <c r="O54" s="76">
        <v>535.20000000000005</v>
      </c>
      <c r="P54" s="76">
        <v>592.79999999999995</v>
      </c>
      <c r="Q54" s="76">
        <v>734.00000000000011</v>
      </c>
      <c r="R54" s="76">
        <v>776.5</v>
      </c>
      <c r="S54" s="76">
        <v>1107</v>
      </c>
      <c r="T54" s="148">
        <v>968.00000000000011</v>
      </c>
      <c r="U54" s="148">
        <v>818</v>
      </c>
      <c r="V54" s="264">
        <v>717.2</v>
      </c>
      <c r="W54" s="264">
        <v>454.39999999999992</v>
      </c>
      <c r="X54" s="29">
        <v>913.80000000000007</v>
      </c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8" customHeight="1">
      <c r="A55" s="28"/>
      <c r="B55" s="81" t="s">
        <v>133</v>
      </c>
      <c r="C55" s="76">
        <v>258.60000000000002</v>
      </c>
      <c r="D55" s="76">
        <v>265.39999999999998</v>
      </c>
      <c r="E55" s="76">
        <v>446.5</v>
      </c>
      <c r="F55" s="76">
        <v>504.8</v>
      </c>
      <c r="G55" s="76">
        <v>464.1</v>
      </c>
      <c r="H55" s="76">
        <v>464.1</v>
      </c>
      <c r="I55" s="76">
        <v>485.4</v>
      </c>
      <c r="J55" s="76">
        <v>500.4</v>
      </c>
      <c r="K55" s="76">
        <v>377.3</v>
      </c>
      <c r="L55" s="76">
        <v>367.3</v>
      </c>
      <c r="M55" s="76">
        <v>387.2</v>
      </c>
      <c r="N55" s="76">
        <v>422.6</v>
      </c>
      <c r="O55" s="76">
        <v>183.5</v>
      </c>
      <c r="P55" s="76">
        <v>532.80000000000007</v>
      </c>
      <c r="Q55" s="166">
        <v>0</v>
      </c>
      <c r="R55" s="166">
        <v>0</v>
      </c>
      <c r="S55" s="166">
        <v>0</v>
      </c>
      <c r="T55" s="167">
        <v>0</v>
      </c>
      <c r="U55" s="167">
        <v>0</v>
      </c>
      <c r="V55" s="270">
        <v>0</v>
      </c>
      <c r="W55" s="270">
        <v>0</v>
      </c>
      <c r="X55" s="197">
        <v>0</v>
      </c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8" customHeight="1">
      <c r="A56" s="28"/>
      <c r="B56" s="81" t="s">
        <v>134</v>
      </c>
      <c r="C56" s="76">
        <v>810.3</v>
      </c>
      <c r="D56" s="76">
        <v>718.8</v>
      </c>
      <c r="E56" s="76">
        <v>578.79999999999995</v>
      </c>
      <c r="F56" s="76">
        <v>851.5</v>
      </c>
      <c r="G56" s="76">
        <v>1433.5</v>
      </c>
      <c r="H56" s="76">
        <v>1482.3</v>
      </c>
      <c r="I56" s="76">
        <v>1669.5</v>
      </c>
      <c r="J56" s="76">
        <v>805.7</v>
      </c>
      <c r="K56" s="76">
        <v>0</v>
      </c>
      <c r="L56" s="76">
        <v>0</v>
      </c>
      <c r="M56" s="76">
        <v>242.4</v>
      </c>
      <c r="N56" s="76">
        <v>0</v>
      </c>
      <c r="O56" s="76">
        <v>0.4</v>
      </c>
      <c r="P56" s="166">
        <v>0</v>
      </c>
      <c r="Q56" s="166">
        <v>0</v>
      </c>
      <c r="R56" s="166">
        <v>0</v>
      </c>
      <c r="S56" s="166">
        <v>0</v>
      </c>
      <c r="T56" s="167">
        <v>0</v>
      </c>
      <c r="U56" s="167">
        <v>0</v>
      </c>
      <c r="V56" s="270">
        <v>0</v>
      </c>
      <c r="W56" s="270">
        <v>0</v>
      </c>
      <c r="X56" s="197">
        <v>0</v>
      </c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8" customHeight="1">
      <c r="A57" s="28"/>
      <c r="B57" s="81" t="s">
        <v>0</v>
      </c>
      <c r="C57" s="76">
        <v>5.0999999999999996</v>
      </c>
      <c r="D57" s="76">
        <v>5</v>
      </c>
      <c r="E57" s="76">
        <v>3.9</v>
      </c>
      <c r="F57" s="76">
        <v>3.8</v>
      </c>
      <c r="G57" s="76">
        <v>2.5</v>
      </c>
      <c r="H57" s="76">
        <v>12.1</v>
      </c>
      <c r="I57" s="76">
        <v>39.299999999999997</v>
      </c>
      <c r="J57" s="76">
        <v>13.2</v>
      </c>
      <c r="K57" s="76">
        <v>3.4</v>
      </c>
      <c r="L57" s="76">
        <v>3.3</v>
      </c>
      <c r="M57" s="76">
        <v>-0.5</v>
      </c>
      <c r="N57" s="166">
        <v>0</v>
      </c>
      <c r="O57" s="166">
        <v>0</v>
      </c>
      <c r="P57" s="166">
        <v>0</v>
      </c>
      <c r="Q57" s="166">
        <v>0</v>
      </c>
      <c r="R57" s="166">
        <v>0</v>
      </c>
      <c r="S57" s="166">
        <v>0</v>
      </c>
      <c r="T57" s="167">
        <v>0</v>
      </c>
      <c r="U57" s="167">
        <v>0</v>
      </c>
      <c r="V57" s="270">
        <v>0</v>
      </c>
      <c r="W57" s="270">
        <v>0</v>
      </c>
      <c r="X57" s="348">
        <v>0.1</v>
      </c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8" customHeight="1">
      <c r="A58" s="28"/>
      <c r="B58" s="80" t="s">
        <v>55</v>
      </c>
      <c r="C58" s="77">
        <f>+C59+C62+C60+C61</f>
        <v>0</v>
      </c>
      <c r="D58" s="77">
        <f>+D59+D62+D60+D61</f>
        <v>0</v>
      </c>
      <c r="E58" s="77">
        <f>+E59+E62+E60+E61</f>
        <v>0</v>
      </c>
      <c r="F58" s="77">
        <v>3.6</v>
      </c>
      <c r="G58" s="77">
        <f>+G59+G62+G60+G61</f>
        <v>0</v>
      </c>
      <c r="H58" s="77">
        <f>+H59+H62+H60+H61</f>
        <v>0</v>
      </c>
      <c r="I58" s="77">
        <f>+I59+I62+I60+I61</f>
        <v>8.6</v>
      </c>
      <c r="J58" s="77">
        <f>+J59+J62+J60+J61</f>
        <v>0</v>
      </c>
      <c r="K58" s="77">
        <f>+K59+K62+K60+K61</f>
        <v>0</v>
      </c>
      <c r="L58" s="77">
        <f>+L59+L62+L60+L61</f>
        <v>0</v>
      </c>
      <c r="M58" s="77">
        <f>+M59+M62+M60+M61</f>
        <v>0</v>
      </c>
      <c r="N58" s="77">
        <f>+N59+N62+N60+N61</f>
        <v>0</v>
      </c>
      <c r="O58" s="77">
        <f>+O59+O62+O60+O61</f>
        <v>0</v>
      </c>
      <c r="P58" s="77">
        <f>+P59+P62+P60+P61</f>
        <v>0</v>
      </c>
      <c r="Q58" s="77">
        <f>+Q59+Q62+Q60+Q61</f>
        <v>0</v>
      </c>
      <c r="R58" s="77">
        <f>+R59+R62+R60+R61</f>
        <v>0</v>
      </c>
      <c r="S58" s="77">
        <f>+S59+S62+S60+S61</f>
        <v>0</v>
      </c>
      <c r="T58" s="77">
        <f>+T59+T62+T60+T61</f>
        <v>0</v>
      </c>
      <c r="U58" s="77">
        <f>+U59+U62+U60+U61</f>
        <v>16.5</v>
      </c>
      <c r="V58" s="77">
        <f>+V59+V62+V60+V61</f>
        <v>1132.4999999999998</v>
      </c>
      <c r="W58" s="77">
        <f>+W59+W62+W60+W61</f>
        <v>1151.3</v>
      </c>
      <c r="X58" s="60">
        <f>+X59+X62+X60+X61</f>
        <v>102.4</v>
      </c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8" customHeight="1">
      <c r="A59" s="28"/>
      <c r="B59" s="231" t="s">
        <v>166</v>
      </c>
      <c r="C59" s="289">
        <v>0</v>
      </c>
      <c r="D59" s="289">
        <v>0</v>
      </c>
      <c r="E59" s="289">
        <v>0</v>
      </c>
      <c r="F59" s="289">
        <v>0</v>
      </c>
      <c r="G59" s="289">
        <v>0</v>
      </c>
      <c r="H59" s="289">
        <v>0</v>
      </c>
      <c r="I59" s="289">
        <v>0</v>
      </c>
      <c r="J59" s="289">
        <v>0</v>
      </c>
      <c r="K59" s="289">
        <v>0</v>
      </c>
      <c r="L59" s="289">
        <v>0</v>
      </c>
      <c r="M59" s="289">
        <v>0</v>
      </c>
      <c r="N59" s="232">
        <v>0</v>
      </c>
      <c r="O59" s="232">
        <v>0</v>
      </c>
      <c r="P59" s="232">
        <v>0</v>
      </c>
      <c r="Q59" s="232">
        <v>0</v>
      </c>
      <c r="R59" s="232">
        <v>0</v>
      </c>
      <c r="S59" s="232">
        <v>0</v>
      </c>
      <c r="T59" s="232">
        <v>0</v>
      </c>
      <c r="U59" s="232">
        <v>0</v>
      </c>
      <c r="V59" s="271">
        <v>0</v>
      </c>
      <c r="W59" s="271">
        <v>173.79999999999998</v>
      </c>
      <c r="X59" s="233">
        <v>50.699999999999996</v>
      </c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8" customHeight="1">
      <c r="A60" s="28"/>
      <c r="B60" s="231" t="s">
        <v>157</v>
      </c>
      <c r="C60" s="289">
        <v>0</v>
      </c>
      <c r="D60" s="289">
        <v>0</v>
      </c>
      <c r="E60" s="289">
        <v>0</v>
      </c>
      <c r="F60" s="289">
        <v>0</v>
      </c>
      <c r="G60" s="289">
        <v>0</v>
      </c>
      <c r="H60" s="289">
        <v>0</v>
      </c>
      <c r="I60" s="289">
        <v>0</v>
      </c>
      <c r="J60" s="289">
        <v>0</v>
      </c>
      <c r="K60" s="289">
        <v>0</v>
      </c>
      <c r="L60" s="289">
        <v>0</v>
      </c>
      <c r="M60" s="289">
        <v>0</v>
      </c>
      <c r="N60" s="232">
        <v>0</v>
      </c>
      <c r="O60" s="232">
        <v>0</v>
      </c>
      <c r="P60" s="232">
        <v>0</v>
      </c>
      <c r="Q60" s="232">
        <v>0</v>
      </c>
      <c r="R60" s="232">
        <v>0</v>
      </c>
      <c r="S60" s="232">
        <v>0</v>
      </c>
      <c r="T60" s="232">
        <v>0</v>
      </c>
      <c r="U60" s="232">
        <v>0</v>
      </c>
      <c r="V60" s="271">
        <v>1081.1999999999998</v>
      </c>
      <c r="W60" s="271">
        <v>977.5</v>
      </c>
      <c r="X60" s="233">
        <v>0</v>
      </c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8" customHeight="1">
      <c r="A61" s="28"/>
      <c r="B61" s="231" t="s">
        <v>176</v>
      </c>
      <c r="C61" s="289"/>
      <c r="D61" s="289"/>
      <c r="E61" s="289">
        <v>0</v>
      </c>
      <c r="F61" s="289">
        <v>0</v>
      </c>
      <c r="G61" s="289">
        <v>0</v>
      </c>
      <c r="H61" s="289">
        <v>0</v>
      </c>
      <c r="I61" s="289">
        <v>0</v>
      </c>
      <c r="J61" s="289">
        <v>0</v>
      </c>
      <c r="K61" s="289">
        <v>0</v>
      </c>
      <c r="L61" s="289">
        <v>0</v>
      </c>
      <c r="M61" s="289">
        <v>0</v>
      </c>
      <c r="N61" s="232">
        <v>0</v>
      </c>
      <c r="O61" s="232">
        <v>0</v>
      </c>
      <c r="P61" s="232">
        <v>0</v>
      </c>
      <c r="Q61" s="232">
        <v>0</v>
      </c>
      <c r="R61" s="232">
        <v>0</v>
      </c>
      <c r="S61" s="232">
        <v>0</v>
      </c>
      <c r="T61" s="232">
        <v>0</v>
      </c>
      <c r="U61" s="306">
        <v>16.5</v>
      </c>
      <c r="V61" s="271">
        <v>51.3</v>
      </c>
      <c r="W61" s="271">
        <v>0</v>
      </c>
      <c r="X61" s="233">
        <v>51.7</v>
      </c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8" customHeight="1">
      <c r="A62" s="28"/>
      <c r="B62" s="107" t="s">
        <v>164</v>
      </c>
      <c r="C62" s="166">
        <v>0</v>
      </c>
      <c r="D62" s="166">
        <v>0</v>
      </c>
      <c r="E62" s="166">
        <v>0</v>
      </c>
      <c r="F62" s="166">
        <v>0</v>
      </c>
      <c r="G62" s="166">
        <v>0</v>
      </c>
      <c r="H62" s="166">
        <v>0</v>
      </c>
      <c r="I62" s="76">
        <v>8.6</v>
      </c>
      <c r="J62" s="166">
        <v>0</v>
      </c>
      <c r="K62" s="166">
        <v>0</v>
      </c>
      <c r="L62" s="166">
        <v>0</v>
      </c>
      <c r="M62" s="166">
        <v>0</v>
      </c>
      <c r="N62" s="184">
        <v>0</v>
      </c>
      <c r="O62" s="184">
        <v>0</v>
      </c>
      <c r="P62" s="184">
        <v>0</v>
      </c>
      <c r="Q62" s="184">
        <v>0</v>
      </c>
      <c r="R62" s="184">
        <v>0</v>
      </c>
      <c r="S62" s="184">
        <v>0</v>
      </c>
      <c r="T62" s="184">
        <v>0</v>
      </c>
      <c r="U62" s="183">
        <v>0</v>
      </c>
      <c r="V62" s="268">
        <v>0</v>
      </c>
      <c r="W62" s="268">
        <v>0</v>
      </c>
      <c r="X62" s="223">
        <v>0</v>
      </c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8" customHeight="1">
      <c r="A63" s="28"/>
      <c r="B63" s="80" t="s">
        <v>153</v>
      </c>
      <c r="C63" s="42">
        <v>0</v>
      </c>
      <c r="D63" s="42">
        <v>0.8</v>
      </c>
      <c r="E63" s="42">
        <v>0.7</v>
      </c>
      <c r="F63" s="42">
        <v>0</v>
      </c>
      <c r="G63" s="42">
        <v>30.5</v>
      </c>
      <c r="H63" s="42">
        <v>167</v>
      </c>
      <c r="I63" s="42">
        <v>156.6</v>
      </c>
      <c r="J63" s="42">
        <v>70.8</v>
      </c>
      <c r="K63" s="42">
        <v>11.1</v>
      </c>
      <c r="L63" s="42">
        <v>0.4</v>
      </c>
      <c r="M63" s="42">
        <v>0</v>
      </c>
      <c r="N63" s="184">
        <v>0</v>
      </c>
      <c r="O63" s="184">
        <v>0</v>
      </c>
      <c r="P63" s="184">
        <v>0</v>
      </c>
      <c r="Q63" s="184">
        <v>0</v>
      </c>
      <c r="R63" s="184">
        <v>0</v>
      </c>
      <c r="S63" s="184">
        <v>0</v>
      </c>
      <c r="T63" s="185">
        <v>0</v>
      </c>
      <c r="U63" s="185">
        <v>0</v>
      </c>
      <c r="V63" s="270">
        <v>0</v>
      </c>
      <c r="W63" s="270">
        <v>0</v>
      </c>
      <c r="X63" s="197">
        <v>0</v>
      </c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 ht="18" customHeight="1">
      <c r="A64" s="28"/>
      <c r="B64" s="75" t="s">
        <v>88</v>
      </c>
      <c r="C64" s="35">
        <f t="shared" ref="C64:X64" si="26">+C65+C77+C79</f>
        <v>1090.8000000000002</v>
      </c>
      <c r="D64" s="35">
        <f t="shared" si="26"/>
        <v>640.29999999999995</v>
      </c>
      <c r="E64" s="35">
        <f t="shared" si="26"/>
        <v>562.4</v>
      </c>
      <c r="F64" s="35">
        <f t="shared" si="26"/>
        <v>752.10000000000014</v>
      </c>
      <c r="G64" s="35">
        <f t="shared" si="26"/>
        <v>3330</v>
      </c>
      <c r="H64" s="35">
        <f t="shared" si="26"/>
        <v>2381.5</v>
      </c>
      <c r="I64" s="35">
        <f t="shared" si="26"/>
        <v>5276</v>
      </c>
      <c r="J64" s="35">
        <f t="shared" si="26"/>
        <v>13167.3</v>
      </c>
      <c r="K64" s="35">
        <f t="shared" si="26"/>
        <v>6961.2999999999993</v>
      </c>
      <c r="L64" s="35">
        <f t="shared" si="26"/>
        <v>1668.1000000000001</v>
      </c>
      <c r="M64" s="35">
        <f t="shared" si="26"/>
        <v>6411.2000000000007</v>
      </c>
      <c r="N64" s="35">
        <f t="shared" si="26"/>
        <v>2437.3000000000002</v>
      </c>
      <c r="O64" s="35">
        <f t="shared" si="26"/>
        <v>571.6</v>
      </c>
      <c r="P64" s="35">
        <f t="shared" si="26"/>
        <v>3550.5</v>
      </c>
      <c r="Q64" s="35">
        <f t="shared" si="26"/>
        <v>2204.3999999999996</v>
      </c>
      <c r="R64" s="35">
        <f t="shared" si="26"/>
        <v>4660.5</v>
      </c>
      <c r="S64" s="35">
        <f t="shared" si="26"/>
        <v>5500.5</v>
      </c>
      <c r="T64" s="82">
        <f t="shared" si="26"/>
        <v>5036.8</v>
      </c>
      <c r="U64" s="82">
        <f t="shared" si="26"/>
        <v>3897</v>
      </c>
      <c r="V64" s="82">
        <f t="shared" si="26"/>
        <v>3894.4</v>
      </c>
      <c r="W64" s="82">
        <f t="shared" si="26"/>
        <v>13002.599999999999</v>
      </c>
      <c r="X64" s="73">
        <f t="shared" si="26"/>
        <v>7409.0999999999995</v>
      </c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1" ht="18" customHeight="1">
      <c r="A65" s="28"/>
      <c r="B65" s="75" t="s">
        <v>121</v>
      </c>
      <c r="C65" s="35">
        <f t="shared" ref="C65:W65" si="27">+C66+C71+C73+C76+C75</f>
        <v>1036.4000000000001</v>
      </c>
      <c r="D65" s="35">
        <f t="shared" si="27"/>
        <v>443.59999999999997</v>
      </c>
      <c r="E65" s="35">
        <f t="shared" si="27"/>
        <v>400.6</v>
      </c>
      <c r="F65" s="35">
        <f t="shared" si="27"/>
        <v>724.7</v>
      </c>
      <c r="G65" s="35">
        <f t="shared" si="27"/>
        <v>3129</v>
      </c>
      <c r="H65" s="35">
        <f t="shared" si="27"/>
        <v>2363.6</v>
      </c>
      <c r="I65" s="35">
        <f t="shared" si="27"/>
        <v>5237.3</v>
      </c>
      <c r="J65" s="35">
        <f t="shared" si="27"/>
        <v>13140.9</v>
      </c>
      <c r="K65" s="35">
        <f t="shared" si="27"/>
        <v>6926.4</v>
      </c>
      <c r="L65" s="35">
        <f t="shared" si="27"/>
        <v>1610</v>
      </c>
      <c r="M65" s="35">
        <f t="shared" si="27"/>
        <v>3401</v>
      </c>
      <c r="N65" s="35">
        <f t="shared" si="27"/>
        <v>235.9</v>
      </c>
      <c r="O65" s="35">
        <f t="shared" si="27"/>
        <v>532.29999999999995</v>
      </c>
      <c r="P65" s="35">
        <f t="shared" si="27"/>
        <v>3523.1</v>
      </c>
      <c r="Q65" s="35">
        <f t="shared" si="27"/>
        <v>2204.2999999999997</v>
      </c>
      <c r="R65" s="35">
        <f t="shared" si="27"/>
        <v>4660.2</v>
      </c>
      <c r="S65" s="35">
        <f t="shared" si="27"/>
        <v>5500.1</v>
      </c>
      <c r="T65" s="35">
        <f t="shared" si="27"/>
        <v>5036.8</v>
      </c>
      <c r="U65" s="35">
        <f t="shared" si="27"/>
        <v>3896.8</v>
      </c>
      <c r="V65" s="35">
        <f t="shared" si="27"/>
        <v>3894.4</v>
      </c>
      <c r="W65" s="82">
        <f t="shared" si="27"/>
        <v>11540.199999999999</v>
      </c>
      <c r="X65" s="73">
        <f>+X66+X71+X73+X76+X75</f>
        <v>6446.7999999999993</v>
      </c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</row>
    <row r="66" spans="1:41" ht="18" customHeight="1">
      <c r="A66" s="28"/>
      <c r="B66" s="140" t="s">
        <v>122</v>
      </c>
      <c r="C66" s="35">
        <f t="shared" ref="C66:W66" si="28">SUM(C67:C70)</f>
        <v>429.8</v>
      </c>
      <c r="D66" s="35">
        <f t="shared" si="28"/>
        <v>375.4</v>
      </c>
      <c r="E66" s="35">
        <f t="shared" si="28"/>
        <v>346.6</v>
      </c>
      <c r="F66" s="35">
        <f t="shared" si="28"/>
        <v>377.9</v>
      </c>
      <c r="G66" s="35">
        <f t="shared" si="28"/>
        <v>0</v>
      </c>
      <c r="H66" s="35">
        <f t="shared" si="28"/>
        <v>376.5</v>
      </c>
      <c r="I66" s="35">
        <f t="shared" si="28"/>
        <v>1959.3</v>
      </c>
      <c r="J66" s="35">
        <f t="shared" si="28"/>
        <v>1058.8</v>
      </c>
      <c r="K66" s="35">
        <f t="shared" si="28"/>
        <v>3107.7</v>
      </c>
      <c r="L66" s="35">
        <f t="shared" si="28"/>
        <v>1610</v>
      </c>
      <c r="M66" s="35">
        <f t="shared" si="28"/>
        <v>3401</v>
      </c>
      <c r="N66" s="35">
        <f t="shared" si="28"/>
        <v>0</v>
      </c>
      <c r="O66" s="35">
        <f t="shared" si="28"/>
        <v>0</v>
      </c>
      <c r="P66" s="35">
        <f t="shared" si="28"/>
        <v>3178</v>
      </c>
      <c r="Q66" s="35">
        <f t="shared" si="28"/>
        <v>2137.6</v>
      </c>
      <c r="R66" s="82">
        <f t="shared" si="28"/>
        <v>4592.7</v>
      </c>
      <c r="S66" s="82">
        <f t="shared" si="28"/>
        <v>5449</v>
      </c>
      <c r="T66" s="82">
        <f t="shared" si="28"/>
        <v>4493.2</v>
      </c>
      <c r="U66" s="82">
        <f t="shared" si="28"/>
        <v>3740.5</v>
      </c>
      <c r="V66" s="82">
        <f t="shared" si="28"/>
        <v>3150</v>
      </c>
      <c r="W66" s="82">
        <f t="shared" si="28"/>
        <v>10678.3</v>
      </c>
      <c r="X66" s="73">
        <f t="shared" ref="X66" si="29">SUM(X67:X70)</f>
        <v>2600.1</v>
      </c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41" ht="18" customHeight="1">
      <c r="A67" s="28"/>
      <c r="B67" s="107" t="s">
        <v>193</v>
      </c>
      <c r="C67" s="76">
        <v>100</v>
      </c>
      <c r="D67" s="76">
        <v>170.4</v>
      </c>
      <c r="E67" s="76">
        <v>128</v>
      </c>
      <c r="F67" s="76">
        <v>140.4</v>
      </c>
      <c r="G67" s="76">
        <v>0</v>
      </c>
      <c r="H67" s="76">
        <v>0</v>
      </c>
      <c r="I67" s="76">
        <v>0</v>
      </c>
      <c r="J67" s="76">
        <v>585</v>
      </c>
      <c r="K67" s="76">
        <v>1976.5</v>
      </c>
      <c r="L67" s="76">
        <v>1490</v>
      </c>
      <c r="M67" s="76">
        <v>1750</v>
      </c>
      <c r="N67" s="76">
        <v>0</v>
      </c>
      <c r="O67" s="76">
        <v>0</v>
      </c>
      <c r="P67" s="76">
        <v>3178</v>
      </c>
      <c r="Q67" s="76">
        <v>1300</v>
      </c>
      <c r="R67" s="76">
        <v>2447.5</v>
      </c>
      <c r="S67" s="76">
        <v>2854.9</v>
      </c>
      <c r="T67" s="148">
        <v>2699.4</v>
      </c>
      <c r="U67" s="148">
        <v>2700</v>
      </c>
      <c r="V67" s="264">
        <v>3150</v>
      </c>
      <c r="W67" s="264">
        <v>4624.7</v>
      </c>
      <c r="X67" s="29">
        <v>2600.1</v>
      </c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1:41" ht="18" customHeight="1">
      <c r="A68" s="28"/>
      <c r="B68" s="107" t="s">
        <v>123</v>
      </c>
      <c r="C68" s="76">
        <v>329.8</v>
      </c>
      <c r="D68" s="76">
        <v>205</v>
      </c>
      <c r="E68" s="76">
        <v>216</v>
      </c>
      <c r="F68" s="76">
        <v>237.5</v>
      </c>
      <c r="G68" s="76">
        <v>0</v>
      </c>
      <c r="H68" s="76">
        <v>376.5</v>
      </c>
      <c r="I68" s="76">
        <v>1732.3</v>
      </c>
      <c r="J68" s="76">
        <v>0</v>
      </c>
      <c r="K68" s="76">
        <v>1131.2</v>
      </c>
      <c r="L68" s="76">
        <v>0</v>
      </c>
      <c r="M68" s="76">
        <v>1651</v>
      </c>
      <c r="N68" s="76">
        <v>0</v>
      </c>
      <c r="O68" s="76">
        <v>0</v>
      </c>
      <c r="P68" s="76">
        <v>0</v>
      </c>
      <c r="Q68" s="76">
        <v>837.6</v>
      </c>
      <c r="R68" s="76">
        <v>1787</v>
      </c>
      <c r="S68" s="76">
        <v>2257.6999999999998</v>
      </c>
      <c r="T68" s="148">
        <v>1657.8</v>
      </c>
      <c r="U68" s="148">
        <v>0</v>
      </c>
      <c r="V68" s="264">
        <v>0</v>
      </c>
      <c r="W68" s="264">
        <v>0</v>
      </c>
      <c r="X68" s="29">
        <v>0</v>
      </c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1:41" ht="18" customHeight="1">
      <c r="A69" s="28"/>
      <c r="B69" s="107" t="s">
        <v>177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227</v>
      </c>
      <c r="J69" s="76">
        <v>400</v>
      </c>
      <c r="K69" s="76">
        <v>0</v>
      </c>
      <c r="L69" s="76">
        <v>120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358.2</v>
      </c>
      <c r="S69" s="76">
        <v>336.4</v>
      </c>
      <c r="T69" s="148">
        <v>136</v>
      </c>
      <c r="U69" s="148">
        <v>1040.5</v>
      </c>
      <c r="V69" s="264">
        <v>0</v>
      </c>
      <c r="W69" s="264">
        <v>6053.6</v>
      </c>
      <c r="X69" s="29">
        <v>0</v>
      </c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</row>
    <row r="70" spans="1:41" ht="18" customHeight="1">
      <c r="A70" s="28"/>
      <c r="B70" s="107" t="s">
        <v>124</v>
      </c>
      <c r="C70" s="76">
        <v>0</v>
      </c>
      <c r="D70" s="76">
        <v>0</v>
      </c>
      <c r="E70" s="76">
        <v>2.6</v>
      </c>
      <c r="F70" s="76">
        <v>0</v>
      </c>
      <c r="G70" s="76">
        <v>0</v>
      </c>
      <c r="H70" s="76">
        <v>0</v>
      </c>
      <c r="I70" s="76">
        <v>0</v>
      </c>
      <c r="J70" s="76">
        <v>73.8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148">
        <v>0</v>
      </c>
      <c r="U70" s="148">
        <v>0</v>
      </c>
      <c r="V70" s="264">
        <v>0</v>
      </c>
      <c r="W70" s="264">
        <v>0</v>
      </c>
      <c r="X70" s="29">
        <v>0</v>
      </c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41" ht="18" customHeight="1">
      <c r="A71" s="28"/>
      <c r="B71" s="79" t="s">
        <v>125</v>
      </c>
      <c r="C71" s="35">
        <f t="shared" ref="C71:X71" si="30">SUM(C72:C72)</f>
        <v>0</v>
      </c>
      <c r="D71" s="35">
        <f t="shared" si="30"/>
        <v>0</v>
      </c>
      <c r="E71" s="35">
        <f t="shared" si="30"/>
        <v>0</v>
      </c>
      <c r="F71" s="35">
        <f t="shared" si="30"/>
        <v>0</v>
      </c>
      <c r="G71" s="35">
        <f t="shared" si="30"/>
        <v>0</v>
      </c>
      <c r="H71" s="35">
        <f t="shared" si="30"/>
        <v>0.5</v>
      </c>
      <c r="I71" s="35">
        <f t="shared" si="30"/>
        <v>0</v>
      </c>
      <c r="J71" s="35">
        <f t="shared" si="30"/>
        <v>202.7</v>
      </c>
      <c r="K71" s="35">
        <f t="shared" si="30"/>
        <v>38.9</v>
      </c>
      <c r="L71" s="35">
        <f t="shared" si="30"/>
        <v>0</v>
      </c>
      <c r="M71" s="35">
        <f t="shared" si="30"/>
        <v>0</v>
      </c>
      <c r="N71" s="35">
        <f t="shared" si="30"/>
        <v>0</v>
      </c>
      <c r="O71" s="35">
        <f t="shared" si="30"/>
        <v>439.7</v>
      </c>
      <c r="P71" s="35">
        <f t="shared" si="30"/>
        <v>345.1</v>
      </c>
      <c r="Q71" s="82">
        <f t="shared" si="30"/>
        <v>66.7</v>
      </c>
      <c r="R71" s="82">
        <f t="shared" si="30"/>
        <v>67.5</v>
      </c>
      <c r="S71" s="82">
        <f t="shared" si="30"/>
        <v>51.099999999999994</v>
      </c>
      <c r="T71" s="82">
        <f t="shared" si="30"/>
        <v>543.6</v>
      </c>
      <c r="U71" s="82">
        <f t="shared" si="30"/>
        <v>156.30000000000001</v>
      </c>
      <c r="V71" s="82">
        <f t="shared" si="30"/>
        <v>744.4</v>
      </c>
      <c r="W71" s="82">
        <f t="shared" si="30"/>
        <v>861.9</v>
      </c>
      <c r="X71" s="73">
        <f t="shared" si="30"/>
        <v>2095.3000000000002</v>
      </c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41" ht="18" customHeight="1">
      <c r="A72" s="28"/>
      <c r="B72" s="107" t="s">
        <v>126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0.5</v>
      </c>
      <c r="I72" s="76">
        <v>0</v>
      </c>
      <c r="J72" s="76">
        <v>202.7</v>
      </c>
      <c r="K72" s="76">
        <v>38.9</v>
      </c>
      <c r="L72" s="76">
        <v>0</v>
      </c>
      <c r="M72" s="76">
        <v>0</v>
      </c>
      <c r="N72" s="76">
        <v>0</v>
      </c>
      <c r="O72" s="76">
        <v>439.7</v>
      </c>
      <c r="P72" s="76">
        <v>345.1</v>
      </c>
      <c r="Q72" s="76">
        <v>66.7</v>
      </c>
      <c r="R72" s="76">
        <v>67.5</v>
      </c>
      <c r="S72" s="76">
        <v>51.099999999999994</v>
      </c>
      <c r="T72" s="148">
        <v>543.6</v>
      </c>
      <c r="U72" s="148">
        <v>156.30000000000001</v>
      </c>
      <c r="V72" s="264">
        <v>744.4</v>
      </c>
      <c r="W72" s="264">
        <v>861.9</v>
      </c>
      <c r="X72" s="29">
        <v>2095.3000000000002</v>
      </c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</row>
    <row r="73" spans="1:41" ht="18" customHeight="1">
      <c r="A73" s="28"/>
      <c r="B73" s="79" t="s">
        <v>57</v>
      </c>
      <c r="C73" s="83">
        <f t="shared" ref="C73:U73" si="31">+C74</f>
        <v>606.6</v>
      </c>
      <c r="D73" s="83">
        <f t="shared" si="31"/>
        <v>68.2</v>
      </c>
      <c r="E73" s="83">
        <f t="shared" si="31"/>
        <v>54</v>
      </c>
      <c r="F73" s="83">
        <f t="shared" si="31"/>
        <v>346.8</v>
      </c>
      <c r="G73" s="83">
        <f t="shared" si="31"/>
        <v>3129</v>
      </c>
      <c r="H73" s="83">
        <f t="shared" si="31"/>
        <v>1986.6</v>
      </c>
      <c r="I73" s="83">
        <f t="shared" si="31"/>
        <v>3278</v>
      </c>
      <c r="J73" s="83">
        <f t="shared" si="31"/>
        <v>11879.4</v>
      </c>
      <c r="K73" s="83">
        <f t="shared" si="31"/>
        <v>3779.8</v>
      </c>
      <c r="L73" s="83">
        <f t="shared" si="31"/>
        <v>0</v>
      </c>
      <c r="M73" s="83">
        <f t="shared" si="31"/>
        <v>0</v>
      </c>
      <c r="N73" s="83">
        <f t="shared" si="31"/>
        <v>235.9</v>
      </c>
      <c r="O73" s="83">
        <f t="shared" si="31"/>
        <v>92.6</v>
      </c>
      <c r="P73" s="83">
        <f t="shared" si="31"/>
        <v>0</v>
      </c>
      <c r="Q73" s="83">
        <f t="shared" si="31"/>
        <v>0</v>
      </c>
      <c r="R73" s="83">
        <f t="shared" si="31"/>
        <v>0</v>
      </c>
      <c r="S73" s="83">
        <f t="shared" si="31"/>
        <v>0</v>
      </c>
      <c r="T73" s="83">
        <f t="shared" si="31"/>
        <v>0</v>
      </c>
      <c r="U73" s="226">
        <f t="shared" si="31"/>
        <v>0</v>
      </c>
      <c r="V73" s="226">
        <v>0</v>
      </c>
      <c r="W73" s="226">
        <v>0</v>
      </c>
      <c r="X73" s="256">
        <v>0</v>
      </c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</row>
    <row r="74" spans="1:41" ht="18" customHeight="1">
      <c r="A74" s="28"/>
      <c r="B74" s="107" t="s">
        <v>148</v>
      </c>
      <c r="C74" s="182">
        <v>606.6</v>
      </c>
      <c r="D74" s="182">
        <v>68.2</v>
      </c>
      <c r="E74" s="182">
        <v>54</v>
      </c>
      <c r="F74" s="182">
        <v>346.8</v>
      </c>
      <c r="G74" s="182">
        <v>3129</v>
      </c>
      <c r="H74" s="182">
        <v>1986.6</v>
      </c>
      <c r="I74" s="182">
        <v>3278</v>
      </c>
      <c r="J74" s="182">
        <v>11879.4</v>
      </c>
      <c r="K74" s="182">
        <v>3779.8</v>
      </c>
      <c r="L74" s="182">
        <v>0</v>
      </c>
      <c r="M74" s="182">
        <v>0</v>
      </c>
      <c r="N74" s="182">
        <v>235.9</v>
      </c>
      <c r="O74" s="182">
        <v>92.6</v>
      </c>
      <c r="P74" s="228">
        <v>0</v>
      </c>
      <c r="Q74" s="228">
        <v>0</v>
      </c>
      <c r="R74" s="228">
        <v>0</v>
      </c>
      <c r="S74" s="228">
        <v>0</v>
      </c>
      <c r="T74" s="229">
        <v>0</v>
      </c>
      <c r="U74" s="229">
        <v>0</v>
      </c>
      <c r="V74" s="272">
        <v>0</v>
      </c>
      <c r="W74" s="272">
        <v>0</v>
      </c>
      <c r="X74" s="211">
        <v>0</v>
      </c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</row>
    <row r="75" spans="1:41" ht="18" customHeight="1">
      <c r="A75" s="28"/>
      <c r="B75" s="79" t="s">
        <v>167</v>
      </c>
      <c r="C75" s="304">
        <v>0</v>
      </c>
      <c r="D75" s="304">
        <v>0</v>
      </c>
      <c r="E75" s="304">
        <v>0</v>
      </c>
      <c r="F75" s="304">
        <v>0</v>
      </c>
      <c r="G75" s="304">
        <v>0</v>
      </c>
      <c r="H75" s="304">
        <v>0</v>
      </c>
      <c r="I75" s="304">
        <v>0</v>
      </c>
      <c r="J75" s="304">
        <v>0</v>
      </c>
      <c r="K75" s="304">
        <v>0</v>
      </c>
      <c r="L75" s="304">
        <v>0</v>
      </c>
      <c r="M75" s="304">
        <v>0</v>
      </c>
      <c r="N75" s="304">
        <v>0</v>
      </c>
      <c r="O75" s="304">
        <v>0</v>
      </c>
      <c r="P75" s="228">
        <v>0</v>
      </c>
      <c r="Q75" s="228">
        <v>0</v>
      </c>
      <c r="R75" s="228"/>
      <c r="S75" s="228"/>
      <c r="T75" s="229"/>
      <c r="U75" s="229"/>
      <c r="V75" s="272"/>
      <c r="W75" s="272"/>
      <c r="X75" s="211">
        <v>1751.4</v>
      </c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</row>
    <row r="76" spans="1:41" ht="18" customHeight="1">
      <c r="A76" s="28"/>
      <c r="B76" s="79" t="s">
        <v>0</v>
      </c>
      <c r="C76" s="182">
        <v>0</v>
      </c>
      <c r="D76" s="182">
        <v>0</v>
      </c>
      <c r="E76" s="182">
        <v>0</v>
      </c>
      <c r="F76" s="182">
        <v>0</v>
      </c>
      <c r="G76" s="182">
        <v>0</v>
      </c>
      <c r="H76" s="182">
        <v>0</v>
      </c>
      <c r="I76" s="182">
        <v>0</v>
      </c>
      <c r="J76" s="182">
        <v>0</v>
      </c>
      <c r="K76" s="182">
        <v>0</v>
      </c>
      <c r="L76" s="182">
        <v>0</v>
      </c>
      <c r="M76" s="182">
        <v>0</v>
      </c>
      <c r="N76" s="182">
        <v>0</v>
      </c>
      <c r="O76" s="182">
        <v>0</v>
      </c>
      <c r="P76" s="228">
        <v>0</v>
      </c>
      <c r="Q76" s="228">
        <v>0</v>
      </c>
      <c r="R76" s="228">
        <v>0</v>
      </c>
      <c r="S76" s="228">
        <v>0</v>
      </c>
      <c r="T76" s="229">
        <v>0</v>
      </c>
      <c r="U76" s="229">
        <v>0</v>
      </c>
      <c r="V76" s="272">
        <v>0</v>
      </c>
      <c r="W76" s="272">
        <v>0</v>
      </c>
      <c r="X76" s="211">
        <v>0</v>
      </c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</row>
    <row r="77" spans="1:41" ht="18" customHeight="1">
      <c r="A77" s="28"/>
      <c r="B77" s="75" t="s">
        <v>59</v>
      </c>
      <c r="C77" s="42">
        <v>0</v>
      </c>
      <c r="D77" s="42">
        <v>0</v>
      </c>
      <c r="E77" s="42">
        <v>7.2</v>
      </c>
      <c r="F77" s="42">
        <v>0.7</v>
      </c>
      <c r="G77" s="42">
        <v>0.3</v>
      </c>
      <c r="H77" s="42">
        <v>9.3000000000000007</v>
      </c>
      <c r="I77" s="42">
        <v>3.9</v>
      </c>
      <c r="J77" s="42">
        <v>2.9</v>
      </c>
      <c r="K77" s="42">
        <v>0.7</v>
      </c>
      <c r="L77" s="42">
        <v>0.9</v>
      </c>
      <c r="M77" s="42">
        <v>0.8</v>
      </c>
      <c r="N77" s="42">
        <v>0.6</v>
      </c>
      <c r="O77" s="42">
        <v>0.2</v>
      </c>
      <c r="P77" s="42">
        <v>0</v>
      </c>
      <c r="Q77" s="42">
        <v>0.1</v>
      </c>
      <c r="R77" s="42">
        <v>0.30000000000000004</v>
      </c>
      <c r="S77" s="42">
        <v>0.4</v>
      </c>
      <c r="T77" s="77">
        <v>0</v>
      </c>
      <c r="U77" s="77">
        <v>0.2</v>
      </c>
      <c r="V77" s="273">
        <v>0</v>
      </c>
      <c r="W77" s="273">
        <v>0</v>
      </c>
      <c r="X77" s="349">
        <v>962.30000000000007</v>
      </c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</row>
    <row r="78" spans="1:41" ht="18" customHeight="1">
      <c r="A78" s="28"/>
      <c r="B78" s="275" t="s">
        <v>168</v>
      </c>
      <c r="C78" s="166">
        <v>0</v>
      </c>
      <c r="D78" s="166">
        <v>0</v>
      </c>
      <c r="E78" s="166">
        <v>0</v>
      </c>
      <c r="F78" s="166">
        <v>0</v>
      </c>
      <c r="G78" s="166">
        <v>0</v>
      </c>
      <c r="H78" s="166">
        <v>0</v>
      </c>
      <c r="I78" s="166">
        <v>0</v>
      </c>
      <c r="J78" s="166">
        <v>0</v>
      </c>
      <c r="K78" s="166">
        <v>0</v>
      </c>
      <c r="L78" s="166">
        <v>0</v>
      </c>
      <c r="M78" s="166">
        <v>0</v>
      </c>
      <c r="N78" s="166">
        <v>0</v>
      </c>
      <c r="O78" s="166">
        <v>0</v>
      </c>
      <c r="P78" s="166">
        <v>0</v>
      </c>
      <c r="Q78" s="166">
        <v>0</v>
      </c>
      <c r="R78" s="166">
        <v>0</v>
      </c>
      <c r="S78" s="166">
        <v>0</v>
      </c>
      <c r="T78" s="167">
        <v>0</v>
      </c>
      <c r="U78" s="167">
        <v>0</v>
      </c>
      <c r="V78" s="273">
        <v>0</v>
      </c>
      <c r="W78" s="273">
        <v>0</v>
      </c>
      <c r="X78" s="349">
        <v>962.1</v>
      </c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</row>
    <row r="79" spans="1:41" ht="18" customHeight="1">
      <c r="A79" s="28"/>
      <c r="B79" s="75" t="s">
        <v>60</v>
      </c>
      <c r="C79" s="42">
        <v>54.4</v>
      </c>
      <c r="D79" s="42">
        <f>196.7</f>
        <v>196.7</v>
      </c>
      <c r="E79" s="42">
        <v>154.6</v>
      </c>
      <c r="F79" s="42">
        <f>0.4+26.3</f>
        <v>26.7</v>
      </c>
      <c r="G79" s="42">
        <v>200.7</v>
      </c>
      <c r="H79" s="42">
        <f>1.2+7.4</f>
        <v>8.6</v>
      </c>
      <c r="I79" s="42">
        <v>34.799999999999997</v>
      </c>
      <c r="J79" s="42">
        <v>23.5</v>
      </c>
      <c r="K79" s="42">
        <v>34.200000000000003</v>
      </c>
      <c r="L79" s="42">
        <v>57.2</v>
      </c>
      <c r="M79" s="42">
        <v>3009.4</v>
      </c>
      <c r="N79" s="42">
        <v>2200.8000000000002</v>
      </c>
      <c r="O79" s="42">
        <v>39.1</v>
      </c>
      <c r="P79" s="42">
        <v>27.4</v>
      </c>
      <c r="Q79" s="42">
        <v>0</v>
      </c>
      <c r="R79" s="42">
        <v>0</v>
      </c>
      <c r="S79" s="42">
        <v>0</v>
      </c>
      <c r="T79" s="77">
        <v>0</v>
      </c>
      <c r="U79" s="77">
        <v>0</v>
      </c>
      <c r="V79" s="270">
        <v>0</v>
      </c>
      <c r="W79" s="270">
        <v>1462.4</v>
      </c>
      <c r="X79" s="197">
        <v>0</v>
      </c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</row>
    <row r="80" spans="1:41" ht="18" customHeight="1">
      <c r="A80" s="28"/>
      <c r="B80" s="10" t="s">
        <v>127</v>
      </c>
      <c r="C80" s="35">
        <f t="shared" ref="C80:W80" si="32">+C81+C84</f>
        <v>21.200000000000003</v>
      </c>
      <c r="D80" s="35">
        <f t="shared" si="32"/>
        <v>14.1</v>
      </c>
      <c r="E80" s="35">
        <f t="shared" si="32"/>
        <v>26.2</v>
      </c>
      <c r="F80" s="35">
        <f t="shared" si="32"/>
        <v>39.299999999999997</v>
      </c>
      <c r="G80" s="35">
        <f t="shared" si="32"/>
        <v>2.1</v>
      </c>
      <c r="H80" s="35">
        <f t="shared" si="32"/>
        <v>0.1</v>
      </c>
      <c r="I80" s="35">
        <f t="shared" si="32"/>
        <v>32</v>
      </c>
      <c r="J80" s="35">
        <f t="shared" si="32"/>
        <v>0.1</v>
      </c>
      <c r="K80" s="35">
        <f t="shared" si="32"/>
        <v>0.1</v>
      </c>
      <c r="L80" s="35">
        <f>+L81+L84</f>
        <v>0</v>
      </c>
      <c r="M80" s="35">
        <f t="shared" si="32"/>
        <v>14.200000000000001</v>
      </c>
      <c r="N80" s="35">
        <f t="shared" si="32"/>
        <v>6.6999999999999993</v>
      </c>
      <c r="O80" s="35">
        <f t="shared" si="32"/>
        <v>13.9</v>
      </c>
      <c r="P80" s="35">
        <f t="shared" si="32"/>
        <v>0.4</v>
      </c>
      <c r="Q80" s="35">
        <f t="shared" si="32"/>
        <v>3061.3</v>
      </c>
      <c r="R80" s="35">
        <f t="shared" si="32"/>
        <v>15.1</v>
      </c>
      <c r="S80" s="35">
        <f t="shared" si="32"/>
        <v>22.900000000000002</v>
      </c>
      <c r="T80" s="35">
        <f t="shared" si="32"/>
        <v>20.5</v>
      </c>
      <c r="U80" s="35">
        <f t="shared" si="32"/>
        <v>2022</v>
      </c>
      <c r="V80" s="35">
        <f t="shared" si="32"/>
        <v>19.600000000000001</v>
      </c>
      <c r="W80" s="82">
        <f t="shared" si="32"/>
        <v>10663.199999999999</v>
      </c>
      <c r="X80" s="73">
        <f t="shared" ref="X80" si="33">+X81+X84</f>
        <v>9810.9000000000015</v>
      </c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</row>
    <row r="81" spans="1:41" ht="18" customHeight="1">
      <c r="A81" s="28"/>
      <c r="B81" s="305" t="s">
        <v>128</v>
      </c>
      <c r="C81" s="301">
        <f>+C82+C83</f>
        <v>20.6</v>
      </c>
      <c r="D81" s="301">
        <f>+D82+D83</f>
        <v>13.4</v>
      </c>
      <c r="E81" s="301">
        <f>+E82+E83</f>
        <v>25.5</v>
      </c>
      <c r="F81" s="301">
        <f t="shared" ref="C81:W81" si="34">+F82+F83</f>
        <v>38.4</v>
      </c>
      <c r="G81" s="301">
        <f t="shared" si="34"/>
        <v>1.1000000000000001</v>
      </c>
      <c r="H81" s="301">
        <f t="shared" si="34"/>
        <v>0.1</v>
      </c>
      <c r="I81" s="301">
        <f t="shared" si="34"/>
        <v>31.2</v>
      </c>
      <c r="J81" s="301">
        <f t="shared" si="34"/>
        <v>0.1</v>
      </c>
      <c r="K81" s="301">
        <f t="shared" si="34"/>
        <v>0.1</v>
      </c>
      <c r="L81" s="301">
        <f t="shared" si="34"/>
        <v>0</v>
      </c>
      <c r="M81" s="301">
        <f t="shared" si="34"/>
        <v>14.200000000000001</v>
      </c>
      <c r="N81" s="301">
        <f t="shared" si="34"/>
        <v>6.6999999999999993</v>
      </c>
      <c r="O81" s="301">
        <f t="shared" si="34"/>
        <v>13.9</v>
      </c>
      <c r="P81" s="301">
        <f t="shared" si="34"/>
        <v>0.4</v>
      </c>
      <c r="Q81" s="301">
        <f t="shared" si="34"/>
        <v>3061.3</v>
      </c>
      <c r="R81" s="301">
        <f t="shared" si="34"/>
        <v>15.1</v>
      </c>
      <c r="S81" s="301">
        <f t="shared" si="34"/>
        <v>22.900000000000002</v>
      </c>
      <c r="T81" s="301">
        <f t="shared" si="34"/>
        <v>20.5</v>
      </c>
      <c r="U81" s="301">
        <f t="shared" si="34"/>
        <v>21.4</v>
      </c>
      <c r="V81" s="301">
        <f t="shared" si="34"/>
        <v>19.600000000000001</v>
      </c>
      <c r="W81" s="302">
        <f t="shared" si="34"/>
        <v>11.3</v>
      </c>
      <c r="X81" s="303">
        <f t="shared" ref="X81" si="35">+X82+X83</f>
        <v>1219.5</v>
      </c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</row>
    <row r="82" spans="1:41" ht="18" customHeight="1">
      <c r="A82" s="28"/>
      <c r="B82" s="12" t="s">
        <v>169</v>
      </c>
      <c r="C82" s="76">
        <v>20.6</v>
      </c>
      <c r="D82" s="76">
        <v>13.4</v>
      </c>
      <c r="E82" s="76">
        <v>25.5</v>
      </c>
      <c r="F82" s="76">
        <v>38.4</v>
      </c>
      <c r="G82" s="76">
        <v>1.1000000000000001</v>
      </c>
      <c r="H82" s="76">
        <v>0.1</v>
      </c>
      <c r="I82" s="76">
        <v>31.2</v>
      </c>
      <c r="J82" s="76">
        <v>0.1</v>
      </c>
      <c r="K82" s="76">
        <v>0.1</v>
      </c>
      <c r="L82" s="76">
        <v>0</v>
      </c>
      <c r="M82" s="76">
        <v>14.200000000000001</v>
      </c>
      <c r="N82" s="76">
        <v>6.6999999999999993</v>
      </c>
      <c r="O82" s="76">
        <v>13.9</v>
      </c>
      <c r="P82" s="76">
        <v>0.4</v>
      </c>
      <c r="Q82" s="76">
        <v>0</v>
      </c>
      <c r="R82" s="76">
        <v>15.1</v>
      </c>
      <c r="S82" s="76">
        <v>22.900000000000002</v>
      </c>
      <c r="T82" s="148">
        <v>20.5</v>
      </c>
      <c r="U82" s="148">
        <v>21.4</v>
      </c>
      <c r="V82" s="264">
        <v>19.600000000000001</v>
      </c>
      <c r="W82" s="264">
        <v>11.3</v>
      </c>
      <c r="X82" s="29">
        <v>82.699999999999989</v>
      </c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</row>
    <row r="83" spans="1:41" ht="18" customHeight="1">
      <c r="A83" s="28"/>
      <c r="B83" s="12" t="s">
        <v>158</v>
      </c>
      <c r="C83" s="166">
        <v>0</v>
      </c>
      <c r="D83" s="166">
        <v>0</v>
      </c>
      <c r="E83" s="166">
        <v>0</v>
      </c>
      <c r="F83" s="166">
        <v>0</v>
      </c>
      <c r="G83" s="166">
        <v>0</v>
      </c>
      <c r="H83" s="166">
        <v>0</v>
      </c>
      <c r="I83" s="166">
        <v>0</v>
      </c>
      <c r="J83" s="166">
        <v>0</v>
      </c>
      <c r="K83" s="166">
        <v>0</v>
      </c>
      <c r="L83" s="166">
        <v>0</v>
      </c>
      <c r="M83" s="166">
        <v>0</v>
      </c>
      <c r="N83" s="166">
        <v>0</v>
      </c>
      <c r="O83" s="166">
        <v>0</v>
      </c>
      <c r="P83" s="76">
        <v>0</v>
      </c>
      <c r="Q83" s="76">
        <v>3061.3</v>
      </c>
      <c r="R83" s="76">
        <v>0</v>
      </c>
      <c r="S83" s="76">
        <v>0</v>
      </c>
      <c r="T83" s="148">
        <v>0</v>
      </c>
      <c r="U83" s="148">
        <v>0</v>
      </c>
      <c r="V83" s="264">
        <v>0</v>
      </c>
      <c r="W83" s="264">
        <v>0</v>
      </c>
      <c r="X83" s="29">
        <v>1136.8</v>
      </c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</row>
    <row r="84" spans="1:41" ht="18" customHeight="1">
      <c r="A84" s="28"/>
      <c r="B84" s="12" t="s">
        <v>150</v>
      </c>
      <c r="C84" s="76">
        <v>0.6</v>
      </c>
      <c r="D84" s="76">
        <v>0.7</v>
      </c>
      <c r="E84" s="76">
        <v>0.7</v>
      </c>
      <c r="F84" s="76">
        <v>0.9</v>
      </c>
      <c r="G84" s="76">
        <v>1</v>
      </c>
      <c r="H84" s="76">
        <v>0</v>
      </c>
      <c r="I84" s="76">
        <v>0.8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166">
        <v>0</v>
      </c>
      <c r="P84" s="76">
        <v>0</v>
      </c>
      <c r="Q84" s="76">
        <v>0</v>
      </c>
      <c r="R84" s="76">
        <v>0</v>
      </c>
      <c r="S84" s="76">
        <v>0</v>
      </c>
      <c r="T84" s="148">
        <v>0</v>
      </c>
      <c r="U84" s="148">
        <v>2000.6</v>
      </c>
      <c r="V84" s="264">
        <v>0</v>
      </c>
      <c r="W84" s="264">
        <v>10651.9</v>
      </c>
      <c r="X84" s="29">
        <v>8591.4000000000015</v>
      </c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</row>
    <row r="85" spans="1:41" ht="21.75" customHeight="1" thickBot="1">
      <c r="A85" s="28"/>
      <c r="B85" s="17" t="s">
        <v>61</v>
      </c>
      <c r="C85" s="152">
        <f>+C80+C12</f>
        <v>6002.8</v>
      </c>
      <c r="D85" s="152">
        <f>+D80+D12</f>
        <v>9991.5</v>
      </c>
      <c r="E85" s="152">
        <f>+E80+E12</f>
        <v>11355.300000000001</v>
      </c>
      <c r="F85" s="152">
        <f>+F80+F12</f>
        <v>13288.4</v>
      </c>
      <c r="G85" s="152">
        <f>+G80+G12</f>
        <v>19164.899999999998</v>
      </c>
      <c r="H85" s="152">
        <f>+H80+H12</f>
        <v>21709.5</v>
      </c>
      <c r="I85" s="152">
        <f>+I80+I12</f>
        <v>27009.4</v>
      </c>
      <c r="J85" s="152">
        <f>+J80+J12</f>
        <v>35790.9</v>
      </c>
      <c r="K85" s="152">
        <f>+K80+K12</f>
        <v>29216.000000000004</v>
      </c>
      <c r="L85" s="152">
        <f>+L80+L12</f>
        <v>25311.000000000004</v>
      </c>
      <c r="M85" s="152">
        <f>+M80+M12</f>
        <v>12103.300000000001</v>
      </c>
      <c r="N85" s="152">
        <f>+N80+N12</f>
        <v>8072.1957599999996</v>
      </c>
      <c r="O85" s="152">
        <f>+O80+O12</f>
        <v>6262</v>
      </c>
      <c r="P85" s="152">
        <f>+P80+P12</f>
        <v>9482.5</v>
      </c>
      <c r="Q85" s="99">
        <f>+Q80+Q12</f>
        <v>19790.3</v>
      </c>
      <c r="R85" s="99">
        <f>+R80+R12</f>
        <v>20910.099999999999</v>
      </c>
      <c r="S85" s="99">
        <f>+S80+S12</f>
        <v>25088.600000000002</v>
      </c>
      <c r="T85" s="99">
        <f>+T80+T12</f>
        <v>27939.200000000001</v>
      </c>
      <c r="U85" s="99">
        <f>+U80+U12</f>
        <v>32301.200000000001</v>
      </c>
      <c r="V85" s="99">
        <f>+V80+V12</f>
        <v>28337.999999999996</v>
      </c>
      <c r="W85" s="99">
        <f>+W80+W12</f>
        <v>59290.399999999994</v>
      </c>
      <c r="X85" s="257">
        <f>+X80+X12</f>
        <v>40900.300000000003</v>
      </c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</row>
    <row r="86" spans="1:41" ht="21" customHeight="1" thickTop="1">
      <c r="A86" s="28"/>
      <c r="B86" s="192" t="s">
        <v>62</v>
      </c>
      <c r="C86" s="193">
        <v>436.2</v>
      </c>
      <c r="D86" s="193">
        <v>416.4</v>
      </c>
      <c r="E86" s="193">
        <v>516</v>
      </c>
      <c r="F86" s="193">
        <v>1339.8</v>
      </c>
      <c r="G86" s="193">
        <v>1990.9</v>
      </c>
      <c r="H86" s="193">
        <v>2617.3000000000002</v>
      </c>
      <c r="I86" s="193">
        <v>3374.1</v>
      </c>
      <c r="J86" s="193">
        <v>2082.6</v>
      </c>
      <c r="K86" s="193">
        <v>1972.4</v>
      </c>
      <c r="L86" s="193">
        <v>2805.1</v>
      </c>
      <c r="M86" s="193">
        <v>3820.8</v>
      </c>
      <c r="N86" s="193">
        <v>1925.8000000000002</v>
      </c>
      <c r="O86" s="193">
        <v>3724.7000000000003</v>
      </c>
      <c r="P86" s="193">
        <v>3076.4</v>
      </c>
      <c r="Q86" s="193">
        <v>2101</v>
      </c>
      <c r="R86" s="193">
        <v>96157.4</v>
      </c>
      <c r="S86" s="193">
        <v>1023.8</v>
      </c>
      <c r="T86" s="126">
        <v>1846.3</v>
      </c>
      <c r="U86" s="126">
        <v>965.1</v>
      </c>
      <c r="V86" s="126">
        <v>1038.4000000000001</v>
      </c>
      <c r="W86" s="126">
        <v>1493.8000000000002</v>
      </c>
      <c r="X86" s="71">
        <v>895.90000000000009</v>
      </c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</row>
    <row r="87" spans="1:41" ht="18" customHeight="1" thickBot="1">
      <c r="A87" s="28"/>
      <c r="B87" s="18" t="s">
        <v>63</v>
      </c>
      <c r="C87" s="153">
        <f t="shared" ref="C87:P87" si="36">+C86+C85</f>
        <v>6439</v>
      </c>
      <c r="D87" s="153">
        <f t="shared" ref="D87:I87" si="37">+D86+D85</f>
        <v>10407.9</v>
      </c>
      <c r="E87" s="153">
        <f t="shared" si="37"/>
        <v>11871.300000000001</v>
      </c>
      <c r="F87" s="153">
        <f t="shared" si="37"/>
        <v>14628.199999999999</v>
      </c>
      <c r="G87" s="153">
        <f t="shared" si="37"/>
        <v>21155.8</v>
      </c>
      <c r="H87" s="153">
        <f t="shared" si="37"/>
        <v>24326.799999999999</v>
      </c>
      <c r="I87" s="153">
        <f t="shared" si="37"/>
        <v>30383.5</v>
      </c>
      <c r="J87" s="153">
        <f>+J86+J85</f>
        <v>37873.5</v>
      </c>
      <c r="K87" s="153">
        <f t="shared" si="36"/>
        <v>31188.400000000005</v>
      </c>
      <c r="L87" s="153">
        <f t="shared" si="36"/>
        <v>28116.100000000002</v>
      </c>
      <c r="M87" s="153">
        <f t="shared" si="36"/>
        <v>15924.100000000002</v>
      </c>
      <c r="N87" s="153">
        <f t="shared" si="36"/>
        <v>9997.9957599999998</v>
      </c>
      <c r="O87" s="153">
        <f t="shared" si="36"/>
        <v>9986.7000000000007</v>
      </c>
      <c r="P87" s="153">
        <f t="shared" si="36"/>
        <v>12558.9</v>
      </c>
      <c r="Q87" s="15">
        <f t="shared" ref="Q87:W87" si="38">+Q86+Q85</f>
        <v>21891.3</v>
      </c>
      <c r="R87" s="15">
        <f t="shared" si="38"/>
        <v>117067.5</v>
      </c>
      <c r="S87" s="15">
        <f t="shared" si="38"/>
        <v>26112.400000000001</v>
      </c>
      <c r="T87" s="15">
        <f t="shared" si="38"/>
        <v>29785.5</v>
      </c>
      <c r="U87" s="15">
        <f t="shared" si="38"/>
        <v>33266.300000000003</v>
      </c>
      <c r="V87" s="15">
        <f t="shared" si="38"/>
        <v>29376.399999999998</v>
      </c>
      <c r="W87" s="15">
        <f t="shared" si="38"/>
        <v>60784.2</v>
      </c>
      <c r="X87" s="258">
        <f t="shared" ref="X87" si="39">+X86+X85</f>
        <v>41796.200000000004</v>
      </c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</row>
    <row r="88" spans="1:41" ht="18" customHeight="1" thickTop="1">
      <c r="A88" s="28"/>
      <c r="B88" s="8" t="s">
        <v>64</v>
      </c>
      <c r="C88" s="89">
        <f>+C94+C89+C107</f>
        <v>2445</v>
      </c>
      <c r="D88" s="89">
        <f t="shared" ref="D88:V88" si="40">+D94+D89+D107</f>
        <v>7995.7999999999993</v>
      </c>
      <c r="E88" s="89">
        <f t="shared" si="40"/>
        <v>9805.7999999999993</v>
      </c>
      <c r="F88" s="89">
        <f t="shared" si="40"/>
        <v>16446.2</v>
      </c>
      <c r="G88" s="89">
        <f t="shared" si="40"/>
        <v>7955.8</v>
      </c>
      <c r="H88" s="89">
        <f t="shared" si="40"/>
        <v>22447.8</v>
      </c>
      <c r="I88" s="89">
        <f t="shared" si="40"/>
        <v>44063.899999999994</v>
      </c>
      <c r="J88" s="89">
        <f t="shared" si="40"/>
        <v>33365.699999999997</v>
      </c>
      <c r="K88" s="89">
        <f t="shared" si="40"/>
        <v>81170.399999999994</v>
      </c>
      <c r="L88" s="89">
        <f t="shared" si="40"/>
        <v>101684.19999999998</v>
      </c>
      <c r="M88" s="89">
        <f t="shared" si="40"/>
        <v>121711.70000000001</v>
      </c>
      <c r="N88" s="89">
        <f t="shared" si="40"/>
        <v>127646.6</v>
      </c>
      <c r="O88" s="89">
        <f t="shared" si="40"/>
        <v>149868.50000000003</v>
      </c>
      <c r="P88" s="89">
        <f t="shared" si="40"/>
        <v>159316.5</v>
      </c>
      <c r="Q88" s="89">
        <f>+Q94+Q89+Q107</f>
        <v>139727.20000000001</v>
      </c>
      <c r="R88" s="89">
        <f t="shared" si="40"/>
        <v>258134.8</v>
      </c>
      <c r="S88" s="89">
        <f t="shared" si="40"/>
        <v>184706.30000000002</v>
      </c>
      <c r="T88" s="89">
        <f t="shared" si="40"/>
        <v>196739.19999999998</v>
      </c>
      <c r="U88" s="89">
        <f>+U94+U89+U107</f>
        <v>219885.7</v>
      </c>
      <c r="V88" s="89">
        <f t="shared" si="40"/>
        <v>248869.7</v>
      </c>
      <c r="W88" s="84">
        <f>+W94+W89+W107</f>
        <v>605408.59999999986</v>
      </c>
      <c r="X88" s="259">
        <f>+X94+X89+X107</f>
        <v>229636.2</v>
      </c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</row>
    <row r="89" spans="1:41" ht="18" customHeight="1">
      <c r="A89" s="28"/>
      <c r="B89" s="112" t="s">
        <v>22</v>
      </c>
      <c r="C89" s="154">
        <f>+C90+C91+C93</f>
        <v>0</v>
      </c>
      <c r="D89" s="154">
        <f t="shared" ref="D89:P89" si="41">+D90</f>
        <v>0</v>
      </c>
      <c r="E89" s="154">
        <f t="shared" si="41"/>
        <v>0</v>
      </c>
      <c r="F89" s="154">
        <f t="shared" si="41"/>
        <v>0</v>
      </c>
      <c r="G89" s="154">
        <f t="shared" si="41"/>
        <v>0</v>
      </c>
      <c r="H89" s="154">
        <f t="shared" si="41"/>
        <v>300</v>
      </c>
      <c r="I89" s="154">
        <f t="shared" si="41"/>
        <v>258.2</v>
      </c>
      <c r="J89" s="154">
        <f t="shared" si="41"/>
        <v>0</v>
      </c>
      <c r="K89" s="154">
        <f t="shared" si="41"/>
        <v>29.4</v>
      </c>
      <c r="L89" s="154">
        <f t="shared" si="41"/>
        <v>63.400000000000006</v>
      </c>
      <c r="M89" s="154">
        <f>+M90+M91</f>
        <v>3716</v>
      </c>
      <c r="N89" s="154">
        <f>+N90+N91</f>
        <v>680.30000000000007</v>
      </c>
      <c r="O89" s="154">
        <f t="shared" si="41"/>
        <v>66.099999999999994</v>
      </c>
      <c r="P89" s="154">
        <f t="shared" si="41"/>
        <v>94.2</v>
      </c>
      <c r="Q89" s="85">
        <f>+Q90</f>
        <v>99.7</v>
      </c>
      <c r="R89" s="85">
        <f>+R90</f>
        <v>104.3</v>
      </c>
      <c r="S89" s="85">
        <f>+S90</f>
        <v>88.100000000000009</v>
      </c>
      <c r="T89" s="85">
        <f>+T90</f>
        <v>121.4</v>
      </c>
      <c r="U89" s="85">
        <f>+U90+U91+U93</f>
        <v>1450</v>
      </c>
      <c r="V89" s="85">
        <f>+V90+V91+V93</f>
        <v>278.8</v>
      </c>
      <c r="W89" s="85">
        <f>+W90+W91+W93</f>
        <v>268.70000000000005</v>
      </c>
      <c r="X89" s="260">
        <f>+X90+X91+X93+X92</f>
        <v>561.1</v>
      </c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</row>
    <row r="90" spans="1:41" ht="18" customHeight="1">
      <c r="A90" s="28"/>
      <c r="B90" s="9" t="s">
        <v>7</v>
      </c>
      <c r="C90" s="86">
        <v>0</v>
      </c>
      <c r="D90" s="86">
        <v>0</v>
      </c>
      <c r="E90" s="86">
        <v>0</v>
      </c>
      <c r="F90" s="86">
        <v>0</v>
      </c>
      <c r="G90" s="86">
        <v>0</v>
      </c>
      <c r="H90" s="86">
        <v>300</v>
      </c>
      <c r="I90" s="86">
        <v>258.2</v>
      </c>
      <c r="J90" s="86">
        <v>0</v>
      </c>
      <c r="K90" s="86">
        <v>29.4</v>
      </c>
      <c r="L90" s="86">
        <v>63.400000000000006</v>
      </c>
      <c r="M90" s="86">
        <v>436.4</v>
      </c>
      <c r="N90" s="86">
        <v>57.6</v>
      </c>
      <c r="O90" s="86">
        <v>66.099999999999994</v>
      </c>
      <c r="P90" s="86">
        <v>94.2</v>
      </c>
      <c r="Q90" s="86">
        <v>99.7</v>
      </c>
      <c r="R90" s="86">
        <v>104.3</v>
      </c>
      <c r="S90" s="86">
        <v>88.100000000000009</v>
      </c>
      <c r="T90" s="11">
        <v>121.4</v>
      </c>
      <c r="U90" s="11">
        <v>168.7</v>
      </c>
      <c r="V90" s="264">
        <v>278.8</v>
      </c>
      <c r="W90" s="264">
        <v>268.70000000000005</v>
      </c>
      <c r="X90" s="29">
        <v>426.3</v>
      </c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</row>
    <row r="91" spans="1:41" ht="18" customHeight="1">
      <c r="A91" s="28"/>
      <c r="B91" s="9" t="s">
        <v>132</v>
      </c>
      <c r="C91" s="166">
        <v>0</v>
      </c>
      <c r="D91" s="166">
        <v>0</v>
      </c>
      <c r="E91" s="166">
        <v>0</v>
      </c>
      <c r="F91" s="166">
        <v>0</v>
      </c>
      <c r="G91" s="166">
        <v>0</v>
      </c>
      <c r="H91" s="166">
        <v>0</v>
      </c>
      <c r="I91" s="166">
        <v>0</v>
      </c>
      <c r="J91" s="166">
        <v>0</v>
      </c>
      <c r="K91" s="166">
        <v>0</v>
      </c>
      <c r="L91" s="166">
        <v>0</v>
      </c>
      <c r="M91" s="86">
        <v>3279.6</v>
      </c>
      <c r="N91" s="86">
        <v>622.70000000000005</v>
      </c>
      <c r="O91" s="166">
        <v>0</v>
      </c>
      <c r="P91" s="166">
        <v>0</v>
      </c>
      <c r="Q91" s="166">
        <v>0</v>
      </c>
      <c r="R91" s="166">
        <v>0</v>
      </c>
      <c r="S91" s="166">
        <v>0</v>
      </c>
      <c r="T91" s="167">
        <v>0</v>
      </c>
      <c r="U91" s="167">
        <v>0</v>
      </c>
      <c r="V91" s="270">
        <v>0</v>
      </c>
      <c r="W91" s="270">
        <v>0</v>
      </c>
      <c r="X91" s="197">
        <v>0</v>
      </c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</row>
    <row r="92" spans="1:41" ht="18" customHeight="1">
      <c r="A92" s="28"/>
      <c r="B92" s="9" t="s">
        <v>198</v>
      </c>
      <c r="C92" s="166">
        <v>0</v>
      </c>
      <c r="D92" s="166">
        <v>0</v>
      </c>
      <c r="E92" s="166">
        <v>0</v>
      </c>
      <c r="F92" s="166">
        <v>0</v>
      </c>
      <c r="G92" s="166">
        <v>0</v>
      </c>
      <c r="H92" s="166">
        <v>0</v>
      </c>
      <c r="I92" s="166">
        <v>0</v>
      </c>
      <c r="J92" s="166">
        <v>0</v>
      </c>
      <c r="K92" s="166">
        <v>0</v>
      </c>
      <c r="L92" s="166">
        <v>0</v>
      </c>
      <c r="M92" s="86">
        <v>0</v>
      </c>
      <c r="N92" s="86">
        <v>0</v>
      </c>
      <c r="O92" s="166">
        <v>0</v>
      </c>
      <c r="P92" s="166">
        <v>0</v>
      </c>
      <c r="Q92" s="166">
        <v>0</v>
      </c>
      <c r="R92" s="166">
        <v>0</v>
      </c>
      <c r="S92" s="166">
        <v>0</v>
      </c>
      <c r="T92" s="167">
        <v>0</v>
      </c>
      <c r="U92" s="167">
        <v>0</v>
      </c>
      <c r="V92" s="270">
        <v>0</v>
      </c>
      <c r="W92" s="270">
        <v>0</v>
      </c>
      <c r="X92" s="348">
        <v>134.80000000000001</v>
      </c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</row>
    <row r="93" spans="1:41" ht="18" customHeight="1">
      <c r="A93" s="28"/>
      <c r="B93" s="9" t="s">
        <v>131</v>
      </c>
      <c r="C93" s="166">
        <v>0</v>
      </c>
      <c r="D93" s="166">
        <v>0</v>
      </c>
      <c r="E93" s="166">
        <v>0</v>
      </c>
      <c r="F93" s="166">
        <v>0</v>
      </c>
      <c r="G93" s="166">
        <v>0</v>
      </c>
      <c r="H93" s="166">
        <v>0</v>
      </c>
      <c r="I93" s="166">
        <v>0</v>
      </c>
      <c r="J93" s="166">
        <v>0</v>
      </c>
      <c r="K93" s="166">
        <v>0</v>
      </c>
      <c r="L93" s="166">
        <v>0</v>
      </c>
      <c r="M93" s="166">
        <v>0</v>
      </c>
      <c r="N93" s="166">
        <v>0</v>
      </c>
      <c r="O93" s="166">
        <v>0</v>
      </c>
      <c r="P93" s="166">
        <v>0</v>
      </c>
      <c r="Q93" s="166">
        <v>0</v>
      </c>
      <c r="R93" s="166">
        <v>0</v>
      </c>
      <c r="S93" s="166">
        <v>0</v>
      </c>
      <c r="T93" s="167">
        <v>0</v>
      </c>
      <c r="U93" s="11">
        <v>1281.3</v>
      </c>
      <c r="V93" s="270">
        <v>0</v>
      </c>
      <c r="W93" s="270">
        <v>0</v>
      </c>
      <c r="X93" s="197">
        <v>0</v>
      </c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</row>
    <row r="94" spans="1:41" ht="18" customHeight="1">
      <c r="A94" s="28"/>
      <c r="B94" s="75" t="s">
        <v>8</v>
      </c>
      <c r="C94" s="89">
        <f>+C95+C97</f>
        <v>2445</v>
      </c>
      <c r="D94" s="89">
        <f t="shared" ref="D94:I94" si="42">+D95+D97</f>
        <v>7995.7999999999993</v>
      </c>
      <c r="E94" s="89">
        <f t="shared" si="42"/>
        <v>9805.7999999999993</v>
      </c>
      <c r="F94" s="89">
        <f t="shared" si="42"/>
        <v>16446.2</v>
      </c>
      <c r="G94" s="89">
        <f t="shared" si="42"/>
        <v>7955.8</v>
      </c>
      <c r="H94" s="89">
        <f>+H95+H97</f>
        <v>22147.8</v>
      </c>
      <c r="I94" s="89">
        <f t="shared" si="42"/>
        <v>43805.7</v>
      </c>
      <c r="J94" s="89">
        <f>+J95+J97</f>
        <v>33365.699999999997</v>
      </c>
      <c r="K94" s="89">
        <f t="shared" ref="K94:P94" si="43">+K95+K97</f>
        <v>81141</v>
      </c>
      <c r="L94" s="89">
        <f t="shared" si="43"/>
        <v>101620.79999999999</v>
      </c>
      <c r="M94" s="89">
        <f t="shared" si="43"/>
        <v>117995.70000000001</v>
      </c>
      <c r="N94" s="89">
        <f t="shared" si="43"/>
        <v>126966.3</v>
      </c>
      <c r="O94" s="89">
        <f t="shared" si="43"/>
        <v>149170.20000000001</v>
      </c>
      <c r="P94" s="89">
        <f t="shared" si="43"/>
        <v>155333.79999999999</v>
      </c>
      <c r="Q94" s="84">
        <f t="shared" ref="Q94:W94" si="44">+Q95+Q97</f>
        <v>136846.70000000001</v>
      </c>
      <c r="R94" s="84">
        <f t="shared" si="44"/>
        <v>253287.8</v>
      </c>
      <c r="S94" s="84">
        <f t="shared" si="44"/>
        <v>180311.7</v>
      </c>
      <c r="T94" s="84">
        <f t="shared" si="44"/>
        <v>188914.19999999998</v>
      </c>
      <c r="U94" s="84">
        <f t="shared" si="44"/>
        <v>216095.7</v>
      </c>
      <c r="V94" s="84">
        <f t="shared" si="44"/>
        <v>244040.40000000002</v>
      </c>
      <c r="W94" s="84">
        <f t="shared" si="44"/>
        <v>599467.19999999995</v>
      </c>
      <c r="X94" s="259">
        <f t="shared" ref="X94" si="45">+X95+X97</f>
        <v>221717.9</v>
      </c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</row>
    <row r="95" spans="1:41" ht="18" customHeight="1">
      <c r="A95" s="28"/>
      <c r="B95" s="79" t="s">
        <v>9</v>
      </c>
      <c r="C95" s="184">
        <f t="shared" ref="C95:U95" si="46">+C96</f>
        <v>0</v>
      </c>
      <c r="D95" s="184">
        <f t="shared" si="46"/>
        <v>0</v>
      </c>
      <c r="E95" s="184">
        <f t="shared" si="46"/>
        <v>0</v>
      </c>
      <c r="F95" s="184">
        <f t="shared" si="46"/>
        <v>0</v>
      </c>
      <c r="G95" s="86">
        <v>3607.7</v>
      </c>
      <c r="H95" s="86">
        <v>741</v>
      </c>
      <c r="I95" s="86"/>
      <c r="J95" s="184">
        <f t="shared" si="46"/>
        <v>0</v>
      </c>
      <c r="K95" s="184">
        <f t="shared" si="46"/>
        <v>0</v>
      </c>
      <c r="L95" s="184">
        <f t="shared" si="46"/>
        <v>0</v>
      </c>
      <c r="M95" s="184">
        <f t="shared" si="46"/>
        <v>0</v>
      </c>
      <c r="N95" s="184">
        <f t="shared" si="46"/>
        <v>0</v>
      </c>
      <c r="O95" s="184">
        <f t="shared" si="46"/>
        <v>0</v>
      </c>
      <c r="P95" s="184">
        <f t="shared" si="46"/>
        <v>0</v>
      </c>
      <c r="Q95" s="184">
        <f t="shared" si="46"/>
        <v>0</v>
      </c>
      <c r="R95" s="184">
        <f t="shared" si="46"/>
        <v>0</v>
      </c>
      <c r="S95" s="184">
        <f t="shared" si="46"/>
        <v>0</v>
      </c>
      <c r="T95" s="89">
        <f t="shared" si="46"/>
        <v>6400</v>
      </c>
      <c r="U95" s="185">
        <f t="shared" si="46"/>
        <v>0</v>
      </c>
      <c r="V95" s="273">
        <v>0</v>
      </c>
      <c r="W95" s="273">
        <v>0</v>
      </c>
      <c r="X95" s="234">
        <v>0</v>
      </c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</row>
    <row r="96" spans="1:41" ht="18" customHeight="1">
      <c r="A96" s="28"/>
      <c r="B96" s="326" t="s">
        <v>65</v>
      </c>
      <c r="C96" s="166">
        <v>0</v>
      </c>
      <c r="D96" s="166">
        <v>0</v>
      </c>
      <c r="E96" s="166">
        <v>0</v>
      </c>
      <c r="F96" s="166">
        <v>0</v>
      </c>
      <c r="G96" s="166">
        <v>0</v>
      </c>
      <c r="H96" s="166">
        <v>0</v>
      </c>
      <c r="I96" s="166">
        <v>0</v>
      </c>
      <c r="J96" s="166">
        <v>0</v>
      </c>
      <c r="K96" s="166">
        <v>0</v>
      </c>
      <c r="L96" s="166">
        <v>0</v>
      </c>
      <c r="M96" s="166">
        <v>0</v>
      </c>
      <c r="N96" s="166">
        <v>0</v>
      </c>
      <c r="O96" s="166">
        <v>0</v>
      </c>
      <c r="P96" s="166">
        <v>0</v>
      </c>
      <c r="Q96" s="166">
        <v>0</v>
      </c>
      <c r="R96" s="166">
        <v>0</v>
      </c>
      <c r="S96" s="166">
        <v>0</v>
      </c>
      <c r="T96" s="148">
        <v>6400</v>
      </c>
      <c r="U96" s="167">
        <v>0</v>
      </c>
      <c r="V96" s="272">
        <v>0</v>
      </c>
      <c r="W96" s="272">
        <v>0</v>
      </c>
      <c r="X96" s="211">
        <v>0</v>
      </c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</row>
    <row r="97" spans="1:41" ht="18" customHeight="1">
      <c r="A97" s="28"/>
      <c r="B97" s="79" t="s">
        <v>10</v>
      </c>
      <c r="C97" s="89">
        <f t="shared" ref="C97:J97" si="47">+C99+C102+C98</f>
        <v>2445</v>
      </c>
      <c r="D97" s="89">
        <f t="shared" si="47"/>
        <v>7995.7999999999993</v>
      </c>
      <c r="E97" s="89">
        <f t="shared" si="47"/>
        <v>9805.7999999999993</v>
      </c>
      <c r="F97" s="89">
        <f t="shared" si="47"/>
        <v>16446.2</v>
      </c>
      <c r="G97" s="89">
        <f t="shared" si="47"/>
        <v>4348.1000000000004</v>
      </c>
      <c r="H97" s="89">
        <f t="shared" si="47"/>
        <v>21406.799999999999</v>
      </c>
      <c r="I97" s="89">
        <f t="shared" si="47"/>
        <v>43805.7</v>
      </c>
      <c r="J97" s="89">
        <f t="shared" si="47"/>
        <v>33365.699999999997</v>
      </c>
      <c r="K97" s="89">
        <f t="shared" ref="K97:P97" si="48">+K99+K102+K98</f>
        <v>81141</v>
      </c>
      <c r="L97" s="89">
        <f t="shared" si="48"/>
        <v>101620.79999999999</v>
      </c>
      <c r="M97" s="89">
        <f t="shared" si="48"/>
        <v>117995.70000000001</v>
      </c>
      <c r="N97" s="89">
        <f t="shared" si="48"/>
        <v>126966.3</v>
      </c>
      <c r="O97" s="89">
        <f t="shared" si="48"/>
        <v>149170.20000000001</v>
      </c>
      <c r="P97" s="89">
        <f t="shared" si="48"/>
        <v>155333.79999999999</v>
      </c>
      <c r="Q97" s="84">
        <f>+Q99+Q102+Q98</f>
        <v>136846.70000000001</v>
      </c>
      <c r="R97" s="84">
        <f>+R99+R102</f>
        <v>253287.8</v>
      </c>
      <c r="S97" s="84">
        <f>+S99+S102</f>
        <v>180311.7</v>
      </c>
      <c r="T97" s="84">
        <f>+T99+T102</f>
        <v>182514.19999999998</v>
      </c>
      <c r="U97" s="84">
        <f>+U99+U102</f>
        <v>216095.7</v>
      </c>
      <c r="V97" s="84">
        <f>+V99+V102</f>
        <v>244040.40000000002</v>
      </c>
      <c r="W97" s="84">
        <f t="shared" ref="W97:X97" si="49">+W99+W102</f>
        <v>599467.19999999995</v>
      </c>
      <c r="X97" s="350">
        <f t="shared" si="49"/>
        <v>221717.9</v>
      </c>
      <c r="Y97" s="21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</row>
    <row r="98" spans="1:41" ht="18" customHeight="1">
      <c r="A98" s="28"/>
      <c r="B98" s="87" t="s">
        <v>23</v>
      </c>
      <c r="C98" s="184">
        <v>0</v>
      </c>
      <c r="D98" s="184">
        <v>0</v>
      </c>
      <c r="E98" s="184">
        <v>0</v>
      </c>
      <c r="F98" s="184">
        <v>0</v>
      </c>
      <c r="G98" s="184">
        <v>0</v>
      </c>
      <c r="H98" s="184">
        <v>0</v>
      </c>
      <c r="I98" s="184">
        <v>0</v>
      </c>
      <c r="J98" s="184">
        <v>0</v>
      </c>
      <c r="K98" s="184">
        <v>0</v>
      </c>
      <c r="L98" s="184">
        <v>0</v>
      </c>
      <c r="M98" s="184">
        <v>0</v>
      </c>
      <c r="N98" s="184">
        <v>0</v>
      </c>
      <c r="O98" s="184">
        <v>0</v>
      </c>
      <c r="P98" s="184">
        <v>0</v>
      </c>
      <c r="Q98" s="42">
        <v>326.8</v>
      </c>
      <c r="R98" s="184">
        <v>0</v>
      </c>
      <c r="S98" s="184">
        <v>0</v>
      </c>
      <c r="T98" s="185">
        <v>0</v>
      </c>
      <c r="U98" s="185">
        <v>0</v>
      </c>
      <c r="V98" s="270">
        <v>0</v>
      </c>
      <c r="W98" s="270">
        <v>0</v>
      </c>
      <c r="X98" s="197">
        <v>0</v>
      </c>
      <c r="Y98" s="21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</row>
    <row r="99" spans="1:41" ht="18" customHeight="1">
      <c r="A99" s="28"/>
      <c r="B99" s="87" t="s">
        <v>11</v>
      </c>
      <c r="C99" s="89">
        <f t="shared" ref="C99:P99" si="50">+C100+C101</f>
        <v>0</v>
      </c>
      <c r="D99" s="89">
        <f t="shared" ref="D99:I99" si="51">+D100+D101</f>
        <v>3143.4</v>
      </c>
      <c r="E99" s="89">
        <f t="shared" si="51"/>
        <v>5406</v>
      </c>
      <c r="F99" s="89">
        <f t="shared" si="51"/>
        <v>10783.1</v>
      </c>
      <c r="G99" s="89">
        <f t="shared" si="51"/>
        <v>0</v>
      </c>
      <c r="H99" s="89">
        <f t="shared" si="51"/>
        <v>1884</v>
      </c>
      <c r="I99" s="89">
        <f t="shared" si="51"/>
        <v>10937.5</v>
      </c>
      <c r="J99" s="89">
        <f>+J100+J101</f>
        <v>1769.8</v>
      </c>
      <c r="K99" s="89">
        <f t="shared" si="50"/>
        <v>15165.900000000001</v>
      </c>
      <c r="L99" s="89">
        <f t="shared" si="50"/>
        <v>18920</v>
      </c>
      <c r="M99" s="89">
        <f t="shared" si="50"/>
        <v>57375.3</v>
      </c>
      <c r="N99" s="89">
        <f t="shared" si="50"/>
        <v>54185</v>
      </c>
      <c r="O99" s="89">
        <f t="shared" si="50"/>
        <v>46408.3</v>
      </c>
      <c r="P99" s="89">
        <f t="shared" si="50"/>
        <v>90118.9</v>
      </c>
      <c r="Q99" s="84">
        <f t="shared" ref="Q99:W99" si="52">+Q100+Q101</f>
        <v>98717.1</v>
      </c>
      <c r="R99" s="84">
        <f t="shared" si="52"/>
        <v>198325.9</v>
      </c>
      <c r="S99" s="84">
        <f t="shared" si="52"/>
        <v>146011.20000000001</v>
      </c>
      <c r="T99" s="84">
        <f t="shared" si="52"/>
        <v>164825.09999999998</v>
      </c>
      <c r="U99" s="84">
        <f t="shared" si="52"/>
        <v>181751.2</v>
      </c>
      <c r="V99" s="84">
        <f t="shared" si="52"/>
        <v>212693.2</v>
      </c>
      <c r="W99" s="84">
        <f t="shared" si="52"/>
        <v>470465.4</v>
      </c>
      <c r="X99" s="259">
        <f t="shared" ref="X99" si="53">+X100+X101</f>
        <v>197656</v>
      </c>
      <c r="Y99" s="21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</row>
    <row r="100" spans="1:41" ht="18" customHeight="1">
      <c r="A100" s="28"/>
      <c r="B100" s="88" t="s">
        <v>66</v>
      </c>
      <c r="C100" s="166">
        <v>0</v>
      </c>
      <c r="D100" s="166">
        <v>0</v>
      </c>
      <c r="E100" s="166">
        <v>0</v>
      </c>
      <c r="F100" s="166">
        <v>0</v>
      </c>
      <c r="G100" s="166">
        <v>0</v>
      </c>
      <c r="H100" s="76">
        <v>390.6</v>
      </c>
      <c r="I100" s="76">
        <v>1057</v>
      </c>
      <c r="J100" s="76">
        <v>1769.8</v>
      </c>
      <c r="K100" s="76">
        <v>15165.900000000001</v>
      </c>
      <c r="L100" s="76">
        <v>18920</v>
      </c>
      <c r="M100" s="76">
        <v>29902.5</v>
      </c>
      <c r="N100" s="76">
        <v>25527.1</v>
      </c>
      <c r="O100" s="76">
        <v>46408.3</v>
      </c>
      <c r="P100" s="76">
        <v>27679</v>
      </c>
      <c r="Q100" s="76">
        <v>33647.800000000003</v>
      </c>
      <c r="R100" s="76">
        <v>42000</v>
      </c>
      <c r="S100" s="76">
        <v>77425.899999999994</v>
      </c>
      <c r="T100" s="148">
        <v>85000</v>
      </c>
      <c r="U100" s="148">
        <v>28521</v>
      </c>
      <c r="V100" s="264">
        <v>87375.9</v>
      </c>
      <c r="W100" s="264">
        <v>122567.30000000002</v>
      </c>
      <c r="X100" s="29">
        <v>52643</v>
      </c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</row>
    <row r="101" spans="1:41" ht="18" customHeight="1">
      <c r="A101" s="28"/>
      <c r="B101" s="88" t="s">
        <v>67</v>
      </c>
      <c r="C101" s="76">
        <v>0</v>
      </c>
      <c r="D101" s="76">
        <v>3143.4</v>
      </c>
      <c r="E101" s="76">
        <v>5406</v>
      </c>
      <c r="F101" s="76">
        <v>10783.1</v>
      </c>
      <c r="G101" s="76">
        <v>0</v>
      </c>
      <c r="H101" s="76">
        <v>1493.4</v>
      </c>
      <c r="I101" s="76">
        <v>9880.5</v>
      </c>
      <c r="J101" s="76">
        <v>0</v>
      </c>
      <c r="K101" s="76">
        <v>0</v>
      </c>
      <c r="L101" s="76">
        <v>0</v>
      </c>
      <c r="M101" s="76">
        <v>27472.800000000003</v>
      </c>
      <c r="N101" s="76">
        <v>28657.9</v>
      </c>
      <c r="O101" s="76">
        <v>0</v>
      </c>
      <c r="P101" s="76">
        <v>62439.9</v>
      </c>
      <c r="Q101" s="76">
        <v>65069.3</v>
      </c>
      <c r="R101" s="76">
        <v>156325.9</v>
      </c>
      <c r="S101" s="76">
        <v>68585.3</v>
      </c>
      <c r="T101" s="148">
        <v>79825.099999999991</v>
      </c>
      <c r="U101" s="148">
        <v>153230.20000000001</v>
      </c>
      <c r="V101" s="264">
        <v>125317.3</v>
      </c>
      <c r="W101" s="264">
        <v>347898.10000000003</v>
      </c>
      <c r="X101" s="29">
        <v>145013</v>
      </c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</row>
    <row r="102" spans="1:41" ht="18" customHeight="1">
      <c r="A102" s="28"/>
      <c r="B102" s="87" t="s">
        <v>14</v>
      </c>
      <c r="C102" s="89">
        <f t="shared" ref="C102:P102" si="54">+C103+C104</f>
        <v>2445</v>
      </c>
      <c r="D102" s="89">
        <f t="shared" ref="D102:I102" si="55">+D103+D104</f>
        <v>4852.3999999999996</v>
      </c>
      <c r="E102" s="42">
        <f t="shared" si="55"/>
        <v>4399.7999999999993</v>
      </c>
      <c r="F102" s="89">
        <f t="shared" si="55"/>
        <v>5663.1</v>
      </c>
      <c r="G102" s="89">
        <f t="shared" si="55"/>
        <v>4348.1000000000004</v>
      </c>
      <c r="H102" s="89">
        <f t="shared" si="55"/>
        <v>19522.8</v>
      </c>
      <c r="I102" s="84">
        <f t="shared" si="55"/>
        <v>32868.199999999997</v>
      </c>
      <c r="J102" s="89">
        <f>+J103+J104</f>
        <v>31595.899999999998</v>
      </c>
      <c r="K102" s="89">
        <f t="shared" si="54"/>
        <v>65975.099999999991</v>
      </c>
      <c r="L102" s="89">
        <f t="shared" si="54"/>
        <v>82700.799999999988</v>
      </c>
      <c r="M102" s="89">
        <f t="shared" si="54"/>
        <v>60620.4</v>
      </c>
      <c r="N102" s="89">
        <f t="shared" si="54"/>
        <v>72781.3</v>
      </c>
      <c r="O102" s="89">
        <f t="shared" si="54"/>
        <v>102761.9</v>
      </c>
      <c r="P102" s="89">
        <f t="shared" si="54"/>
        <v>65214.899999999994</v>
      </c>
      <c r="Q102" s="84">
        <f t="shared" ref="Q102:W102" si="56">+Q103+Q104</f>
        <v>37802.800000000003</v>
      </c>
      <c r="R102" s="84">
        <f t="shared" si="56"/>
        <v>54961.899999999987</v>
      </c>
      <c r="S102" s="84">
        <f t="shared" si="56"/>
        <v>34300.5</v>
      </c>
      <c r="T102" s="84">
        <f t="shared" si="56"/>
        <v>17689.100000000002</v>
      </c>
      <c r="U102" s="84">
        <f t="shared" si="56"/>
        <v>34344.5</v>
      </c>
      <c r="V102" s="84">
        <f t="shared" si="56"/>
        <v>31347.199999999997</v>
      </c>
      <c r="W102" s="84">
        <f t="shared" si="56"/>
        <v>129001.79999999999</v>
      </c>
      <c r="X102" s="259">
        <f t="shared" ref="X102" si="57">+X103+X104</f>
        <v>24061.9</v>
      </c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</row>
    <row r="103" spans="1:41" ht="18" customHeight="1">
      <c r="A103" s="28"/>
      <c r="B103" s="88" t="s">
        <v>12</v>
      </c>
      <c r="C103" s="76">
        <v>953.1</v>
      </c>
      <c r="D103" s="76">
        <v>3182.2</v>
      </c>
      <c r="E103" s="76">
        <f>1435.6</f>
        <v>1435.6</v>
      </c>
      <c r="F103" s="76">
        <v>0</v>
      </c>
      <c r="G103" s="76">
        <v>4.3</v>
      </c>
      <c r="H103" s="76">
        <v>2000</v>
      </c>
      <c r="I103" s="148">
        <v>5651.2</v>
      </c>
      <c r="J103" s="76">
        <v>3164.3</v>
      </c>
      <c r="K103" s="76">
        <v>17001.2</v>
      </c>
      <c r="L103" s="76">
        <v>22155.5</v>
      </c>
      <c r="M103" s="76">
        <v>0</v>
      </c>
      <c r="N103" s="76">
        <v>14770</v>
      </c>
      <c r="O103" s="76">
        <v>36570.300000000003</v>
      </c>
      <c r="P103" s="76">
        <v>0</v>
      </c>
      <c r="Q103" s="76">
        <v>0</v>
      </c>
      <c r="R103" s="76">
        <v>0</v>
      </c>
      <c r="S103" s="76">
        <v>0</v>
      </c>
      <c r="T103" s="148">
        <v>0</v>
      </c>
      <c r="U103" s="148">
        <v>7613.2</v>
      </c>
      <c r="V103" s="264">
        <v>0</v>
      </c>
      <c r="W103" s="264">
        <v>7500</v>
      </c>
      <c r="X103" s="29">
        <v>0</v>
      </c>
      <c r="Y103" s="21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</row>
    <row r="104" spans="1:41" ht="18" customHeight="1">
      <c r="A104" s="28"/>
      <c r="B104" s="88" t="s">
        <v>13</v>
      </c>
      <c r="C104" s="86">
        <f>+C106</f>
        <v>1491.9</v>
      </c>
      <c r="D104" s="86">
        <f t="shared" ref="D104:I104" si="58">+D105+D106</f>
        <v>1670.2</v>
      </c>
      <c r="E104" s="76">
        <f t="shared" si="58"/>
        <v>2964.2</v>
      </c>
      <c r="F104" s="86">
        <f t="shared" si="58"/>
        <v>5663.1</v>
      </c>
      <c r="G104" s="86">
        <f t="shared" si="58"/>
        <v>4343.8</v>
      </c>
      <c r="H104" s="86">
        <f t="shared" si="58"/>
        <v>17522.8</v>
      </c>
      <c r="I104" s="11">
        <f t="shared" si="58"/>
        <v>27217</v>
      </c>
      <c r="J104" s="86">
        <f>+J105+J106</f>
        <v>28431.599999999999</v>
      </c>
      <c r="K104" s="86">
        <f t="shared" ref="C104:P104" si="59">+K105+K106</f>
        <v>48973.899999999994</v>
      </c>
      <c r="L104" s="86">
        <f t="shared" si="59"/>
        <v>60545.299999999996</v>
      </c>
      <c r="M104" s="86">
        <f t="shared" si="59"/>
        <v>60620.4</v>
      </c>
      <c r="N104" s="86">
        <f t="shared" si="59"/>
        <v>58011.3</v>
      </c>
      <c r="O104" s="86">
        <f t="shared" si="59"/>
        <v>66191.599999999991</v>
      </c>
      <c r="P104" s="86">
        <f t="shared" si="59"/>
        <v>65214.899999999994</v>
      </c>
      <c r="Q104" s="11">
        <f t="shared" ref="Q104:X104" si="60">+Q105+Q106</f>
        <v>37802.800000000003</v>
      </c>
      <c r="R104" s="11">
        <f t="shared" si="60"/>
        <v>54961.899999999987</v>
      </c>
      <c r="S104" s="11">
        <f t="shared" si="60"/>
        <v>34300.5</v>
      </c>
      <c r="T104" s="11">
        <f t="shared" si="60"/>
        <v>17689.100000000002</v>
      </c>
      <c r="U104" s="11">
        <f t="shared" si="60"/>
        <v>26731.3</v>
      </c>
      <c r="V104" s="11">
        <f t="shared" si="60"/>
        <v>31347.199999999997</v>
      </c>
      <c r="W104" s="11">
        <f t="shared" si="60"/>
        <v>121501.79999999999</v>
      </c>
      <c r="X104" s="344">
        <f t="shared" si="60"/>
        <v>24061.9</v>
      </c>
      <c r="Y104" s="21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</row>
    <row r="105" spans="1:41" ht="18" customHeight="1">
      <c r="A105" s="28"/>
      <c r="B105" s="113" t="s">
        <v>68</v>
      </c>
      <c r="C105" s="76"/>
      <c r="D105" s="166">
        <v>0</v>
      </c>
      <c r="E105" s="166">
        <v>0</v>
      </c>
      <c r="F105" s="166">
        <v>0</v>
      </c>
      <c r="G105" s="166">
        <v>0</v>
      </c>
      <c r="H105" s="76">
        <v>3712.3</v>
      </c>
      <c r="I105" s="148">
        <v>11056.2</v>
      </c>
      <c r="J105" s="76">
        <v>8150.1</v>
      </c>
      <c r="K105" s="76">
        <v>20081.599999999999</v>
      </c>
      <c r="L105" s="76">
        <v>8785.6</v>
      </c>
      <c r="M105" s="76">
        <v>15306.800000000003</v>
      </c>
      <c r="N105" s="76">
        <v>23789.8</v>
      </c>
      <c r="O105" s="76">
        <v>29020.599999999995</v>
      </c>
      <c r="P105" s="76">
        <v>27707.8</v>
      </c>
      <c r="Q105" s="76">
        <v>25710.100000000002</v>
      </c>
      <c r="R105" s="76">
        <v>6232.6</v>
      </c>
      <c r="S105" s="148">
        <v>1139.3000000000002</v>
      </c>
      <c r="T105" s="76">
        <v>125.89999999999999</v>
      </c>
      <c r="U105" s="227">
        <v>8.3000000000000007</v>
      </c>
      <c r="V105" s="292">
        <v>0</v>
      </c>
      <c r="W105" s="264">
        <v>0</v>
      </c>
      <c r="X105" s="29">
        <v>0</v>
      </c>
      <c r="Y105" s="21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</row>
    <row r="106" spans="1:41" ht="18" customHeight="1">
      <c r="A106" s="28"/>
      <c r="B106" s="113" t="s">
        <v>0</v>
      </c>
      <c r="C106" s="76">
        <v>1491.9</v>
      </c>
      <c r="D106" s="76">
        <v>1670.2</v>
      </c>
      <c r="E106" s="76">
        <v>2964.2</v>
      </c>
      <c r="F106" s="76">
        <v>5663.1</v>
      </c>
      <c r="G106" s="76">
        <v>4343.8</v>
      </c>
      <c r="H106" s="76">
        <f>13845.4-34.9</f>
        <v>13810.5</v>
      </c>
      <c r="I106" s="148">
        <v>16160.8</v>
      </c>
      <c r="J106" s="76">
        <v>20281.5</v>
      </c>
      <c r="K106" s="76">
        <v>28892.3</v>
      </c>
      <c r="L106" s="76">
        <v>51759.7</v>
      </c>
      <c r="M106" s="76">
        <v>45313.599999999999</v>
      </c>
      <c r="N106" s="76">
        <v>34221.5</v>
      </c>
      <c r="O106" s="76">
        <v>37171</v>
      </c>
      <c r="P106" s="76">
        <v>37507.1</v>
      </c>
      <c r="Q106" s="76">
        <v>12092.7</v>
      </c>
      <c r="R106" s="76">
        <v>48729.299999999988</v>
      </c>
      <c r="S106" s="148">
        <v>33161.199999999997</v>
      </c>
      <c r="T106" s="76">
        <v>17563.2</v>
      </c>
      <c r="U106" s="227">
        <v>26723</v>
      </c>
      <c r="V106" s="292">
        <v>31347.199999999997</v>
      </c>
      <c r="W106" s="264">
        <v>121501.79999999999</v>
      </c>
      <c r="X106" s="29">
        <v>24061.9</v>
      </c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</row>
    <row r="107" spans="1:41" ht="18" customHeight="1">
      <c r="A107" s="28"/>
      <c r="B107" s="87" t="s">
        <v>178</v>
      </c>
      <c r="C107" s="42">
        <f t="shared" ref="C107:I107" si="61">+C108+C111</f>
        <v>0</v>
      </c>
      <c r="D107" s="42">
        <f t="shared" si="61"/>
        <v>0</v>
      </c>
      <c r="E107" s="42">
        <f t="shared" si="61"/>
        <v>0</v>
      </c>
      <c r="F107" s="42">
        <f t="shared" si="61"/>
        <v>0</v>
      </c>
      <c r="G107" s="42">
        <f t="shared" si="61"/>
        <v>0</v>
      </c>
      <c r="H107" s="42">
        <f t="shared" si="61"/>
        <v>0</v>
      </c>
      <c r="I107" s="320">
        <f t="shared" si="61"/>
        <v>0</v>
      </c>
      <c r="J107" s="313">
        <f t="shared" ref="J107:W107" si="62">+J108+J111</f>
        <v>0</v>
      </c>
      <c r="K107" s="313">
        <f t="shared" si="62"/>
        <v>0</v>
      </c>
      <c r="L107" s="313">
        <f t="shared" si="62"/>
        <v>0</v>
      </c>
      <c r="M107" s="313">
        <f t="shared" si="62"/>
        <v>0</v>
      </c>
      <c r="N107" s="313">
        <f t="shared" si="62"/>
        <v>0</v>
      </c>
      <c r="O107" s="313">
        <f t="shared" si="62"/>
        <v>632.20000000000005</v>
      </c>
      <c r="P107" s="313">
        <f t="shared" si="62"/>
        <v>3888.5</v>
      </c>
      <c r="Q107" s="313">
        <f>+Q108+Q111</f>
        <v>2780.8</v>
      </c>
      <c r="R107" s="313">
        <f t="shared" si="62"/>
        <v>4742.7000000000007</v>
      </c>
      <c r="S107" s="320">
        <f t="shared" si="62"/>
        <v>4306.5</v>
      </c>
      <c r="T107" s="313">
        <f t="shared" si="62"/>
        <v>7703.6</v>
      </c>
      <c r="U107" s="320">
        <f t="shared" si="62"/>
        <v>2340</v>
      </c>
      <c r="V107" s="313">
        <f t="shared" si="62"/>
        <v>4550.5</v>
      </c>
      <c r="W107" s="320">
        <f t="shared" si="62"/>
        <v>5672.7</v>
      </c>
      <c r="X107" s="308">
        <f t="shared" ref="X107" si="63">+X108+X111</f>
        <v>7357.2</v>
      </c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</row>
    <row r="108" spans="1:41" ht="18" customHeight="1">
      <c r="A108" s="28"/>
      <c r="B108" s="307" t="s">
        <v>185</v>
      </c>
      <c r="C108" s="42">
        <f t="shared" ref="C108:H108" si="64">+C109+C110</f>
        <v>0</v>
      </c>
      <c r="D108" s="42">
        <f t="shared" si="64"/>
        <v>0</v>
      </c>
      <c r="E108" s="42">
        <f t="shared" si="64"/>
        <v>0</v>
      </c>
      <c r="F108" s="42">
        <f t="shared" si="64"/>
        <v>0</v>
      </c>
      <c r="G108" s="42">
        <f t="shared" si="64"/>
        <v>0</v>
      </c>
      <c r="H108" s="42">
        <f t="shared" si="64"/>
        <v>0</v>
      </c>
      <c r="I108" s="320">
        <f t="shared" ref="I108:W108" si="65">+I109+I110</f>
        <v>0</v>
      </c>
      <c r="J108" s="313">
        <f t="shared" si="65"/>
        <v>0</v>
      </c>
      <c r="K108" s="313">
        <f t="shared" si="65"/>
        <v>0</v>
      </c>
      <c r="L108" s="313">
        <f t="shared" si="65"/>
        <v>0</v>
      </c>
      <c r="M108" s="313">
        <f t="shared" si="65"/>
        <v>0</v>
      </c>
      <c r="N108" s="313">
        <f t="shared" si="65"/>
        <v>0</v>
      </c>
      <c r="O108" s="313">
        <f t="shared" si="65"/>
        <v>317.39999999999998</v>
      </c>
      <c r="P108" s="313">
        <f t="shared" si="65"/>
        <v>3186.3</v>
      </c>
      <c r="Q108" s="313">
        <f t="shared" si="65"/>
        <v>2023.7</v>
      </c>
      <c r="R108" s="313">
        <f t="shared" si="65"/>
        <v>3195.3</v>
      </c>
      <c r="S108" s="320">
        <f t="shared" si="65"/>
        <v>3718.7</v>
      </c>
      <c r="T108" s="313">
        <f t="shared" si="65"/>
        <v>5328.5</v>
      </c>
      <c r="U108" s="320">
        <f t="shared" si="65"/>
        <v>1939.9</v>
      </c>
      <c r="V108" s="313">
        <f t="shared" si="65"/>
        <v>3713.8</v>
      </c>
      <c r="W108" s="320">
        <f t="shared" si="65"/>
        <v>2630.1</v>
      </c>
      <c r="X108" s="308">
        <f t="shared" ref="X108" si="66">+X109+X110</f>
        <v>5911.9</v>
      </c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</row>
    <row r="109" spans="1:41" ht="18" customHeight="1">
      <c r="A109" s="28"/>
      <c r="B109" s="113" t="s">
        <v>180</v>
      </c>
      <c r="C109" s="166">
        <v>0</v>
      </c>
      <c r="D109" s="166">
        <v>0</v>
      </c>
      <c r="E109" s="166">
        <v>0</v>
      </c>
      <c r="F109" s="166">
        <v>0</v>
      </c>
      <c r="G109" s="166">
        <v>0</v>
      </c>
      <c r="H109" s="166">
        <v>0</v>
      </c>
      <c r="I109" s="322">
        <v>0</v>
      </c>
      <c r="J109" s="315">
        <v>0</v>
      </c>
      <c r="K109" s="325">
        <v>0</v>
      </c>
      <c r="L109" s="325">
        <v>0</v>
      </c>
      <c r="M109" s="325">
        <v>0</v>
      </c>
      <c r="N109" s="325">
        <v>0</v>
      </c>
      <c r="O109" s="314">
        <v>317.39999999999998</v>
      </c>
      <c r="P109" s="314">
        <v>3186.3</v>
      </c>
      <c r="Q109" s="76">
        <v>1202</v>
      </c>
      <c r="R109" s="76">
        <v>1539.5</v>
      </c>
      <c r="S109" s="321">
        <v>881.5</v>
      </c>
      <c r="T109" s="314">
        <v>3815.6</v>
      </c>
      <c r="U109" s="321">
        <v>1939.9</v>
      </c>
      <c r="V109" s="314">
        <v>3713.8</v>
      </c>
      <c r="W109" s="321">
        <v>2630.1</v>
      </c>
      <c r="X109" s="310">
        <v>3173.5</v>
      </c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</row>
    <row r="110" spans="1:41" ht="18" customHeight="1">
      <c r="A110" s="28"/>
      <c r="B110" s="113" t="s">
        <v>181</v>
      </c>
      <c r="C110" s="166">
        <v>0</v>
      </c>
      <c r="D110" s="166">
        <v>0</v>
      </c>
      <c r="E110" s="166">
        <v>0</v>
      </c>
      <c r="F110" s="166">
        <v>0</v>
      </c>
      <c r="G110" s="166">
        <v>0</v>
      </c>
      <c r="H110" s="166">
        <v>0</v>
      </c>
      <c r="I110" s="322">
        <v>0</v>
      </c>
      <c r="J110" s="315">
        <v>0</v>
      </c>
      <c r="K110" s="315">
        <v>0</v>
      </c>
      <c r="L110" s="315">
        <v>0</v>
      </c>
      <c r="M110" s="315">
        <v>0</v>
      </c>
      <c r="N110" s="315">
        <v>0</v>
      </c>
      <c r="O110" s="315">
        <v>0</v>
      </c>
      <c r="P110" s="315">
        <v>0</v>
      </c>
      <c r="Q110" s="314">
        <v>821.7</v>
      </c>
      <c r="R110" s="76">
        <v>1655.8</v>
      </c>
      <c r="S110" s="76">
        <v>2837.2</v>
      </c>
      <c r="T110" s="314">
        <v>1512.9</v>
      </c>
      <c r="U110" s="322">
        <v>0</v>
      </c>
      <c r="V110" s="315">
        <v>0</v>
      </c>
      <c r="W110" s="322">
        <v>0</v>
      </c>
      <c r="X110" s="309">
        <v>2738.4</v>
      </c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</row>
    <row r="111" spans="1:41" ht="18" customHeight="1">
      <c r="A111" s="28"/>
      <c r="B111" s="307" t="s">
        <v>184</v>
      </c>
      <c r="C111" s="42">
        <f t="shared" ref="C111:H111" si="67">+C112+C113</f>
        <v>0</v>
      </c>
      <c r="D111" s="42">
        <f t="shared" si="67"/>
        <v>0</v>
      </c>
      <c r="E111" s="42">
        <f t="shared" si="67"/>
        <v>0</v>
      </c>
      <c r="F111" s="42">
        <f t="shared" si="67"/>
        <v>0</v>
      </c>
      <c r="G111" s="42">
        <f t="shared" si="67"/>
        <v>0</v>
      </c>
      <c r="H111" s="42">
        <f t="shared" si="67"/>
        <v>0</v>
      </c>
      <c r="I111" s="320">
        <f t="shared" ref="I111:W111" si="68">+I112+I113</f>
        <v>0</v>
      </c>
      <c r="J111" s="313">
        <f t="shared" si="68"/>
        <v>0</v>
      </c>
      <c r="K111" s="313">
        <f t="shared" si="68"/>
        <v>0</v>
      </c>
      <c r="L111" s="313">
        <f t="shared" si="68"/>
        <v>0</v>
      </c>
      <c r="M111" s="313">
        <f t="shared" si="68"/>
        <v>0</v>
      </c>
      <c r="N111" s="313">
        <f t="shared" si="68"/>
        <v>0</v>
      </c>
      <c r="O111" s="313">
        <f t="shared" si="68"/>
        <v>314.8</v>
      </c>
      <c r="P111" s="313">
        <f t="shared" si="68"/>
        <v>702.2</v>
      </c>
      <c r="Q111" s="313">
        <f t="shared" si="68"/>
        <v>757.1</v>
      </c>
      <c r="R111" s="313">
        <f t="shared" si="68"/>
        <v>1547.4</v>
      </c>
      <c r="S111" s="320">
        <f t="shared" si="68"/>
        <v>587.79999999999995</v>
      </c>
      <c r="T111" s="313">
        <f t="shared" si="68"/>
        <v>2375.1</v>
      </c>
      <c r="U111" s="320">
        <f t="shared" si="68"/>
        <v>400.1</v>
      </c>
      <c r="V111" s="313">
        <f t="shared" si="68"/>
        <v>836.7</v>
      </c>
      <c r="W111" s="320">
        <f t="shared" si="68"/>
        <v>3042.6</v>
      </c>
      <c r="X111" s="308">
        <f t="shared" ref="X111" si="69">+X112+X113</f>
        <v>1445.3000000000002</v>
      </c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</row>
    <row r="112" spans="1:41" ht="18" customHeight="1">
      <c r="A112" s="28"/>
      <c r="B112" s="113" t="s">
        <v>182</v>
      </c>
      <c r="C112" s="166">
        <v>0</v>
      </c>
      <c r="D112" s="166">
        <v>0</v>
      </c>
      <c r="E112" s="166">
        <v>0</v>
      </c>
      <c r="F112" s="166">
        <v>0</v>
      </c>
      <c r="G112" s="166">
        <v>0</v>
      </c>
      <c r="H112" s="166">
        <v>0</v>
      </c>
      <c r="I112" s="322">
        <v>0</v>
      </c>
      <c r="J112" s="315">
        <v>0</v>
      </c>
      <c r="K112" s="315">
        <v>0</v>
      </c>
      <c r="L112" s="315">
        <v>0</v>
      </c>
      <c r="M112" s="315">
        <v>0</v>
      </c>
      <c r="N112" s="315">
        <v>0</v>
      </c>
      <c r="O112" s="314">
        <v>314.8</v>
      </c>
      <c r="P112" s="315">
        <v>0</v>
      </c>
      <c r="Q112" s="314">
        <v>584</v>
      </c>
      <c r="R112" s="314">
        <v>780</v>
      </c>
      <c r="S112" s="76">
        <v>587.79999999999995</v>
      </c>
      <c r="T112" s="318">
        <v>1807</v>
      </c>
      <c r="U112" s="328">
        <v>400.1</v>
      </c>
      <c r="V112" s="316">
        <v>836.7</v>
      </c>
      <c r="W112" s="342">
        <v>1569.1999999999998</v>
      </c>
      <c r="X112" s="311">
        <v>205.4</v>
      </c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</row>
    <row r="113" spans="1:41" ht="18" customHeight="1">
      <c r="A113" s="28"/>
      <c r="B113" s="113" t="s">
        <v>183</v>
      </c>
      <c r="C113" s="166">
        <v>0</v>
      </c>
      <c r="D113" s="166">
        <v>0</v>
      </c>
      <c r="E113" s="166">
        <v>0</v>
      </c>
      <c r="F113" s="166">
        <v>0</v>
      </c>
      <c r="G113" s="166">
        <v>0</v>
      </c>
      <c r="H113" s="166">
        <v>0</v>
      </c>
      <c r="I113" s="322">
        <v>0</v>
      </c>
      <c r="J113" s="315">
        <v>0</v>
      </c>
      <c r="K113" s="315">
        <v>0</v>
      </c>
      <c r="L113" s="315">
        <v>0</v>
      </c>
      <c r="M113" s="315">
        <v>0</v>
      </c>
      <c r="N113" s="315">
        <v>0</v>
      </c>
      <c r="O113" s="314">
        <v>0</v>
      </c>
      <c r="P113" s="314">
        <v>702.2</v>
      </c>
      <c r="Q113" s="314">
        <v>173.1</v>
      </c>
      <c r="R113" s="76">
        <v>767.4</v>
      </c>
      <c r="S113" s="322">
        <v>0</v>
      </c>
      <c r="T113" s="318">
        <v>568.1</v>
      </c>
      <c r="U113" s="322">
        <v>0</v>
      </c>
      <c r="V113" s="317">
        <v>0</v>
      </c>
      <c r="W113" s="342">
        <v>1473.4</v>
      </c>
      <c r="X113" s="311">
        <v>1239.9000000000001</v>
      </c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</row>
    <row r="114" spans="1:41" ht="18" customHeight="1">
      <c r="A114" s="28"/>
      <c r="B114" s="307" t="s">
        <v>69</v>
      </c>
      <c r="C114" s="323">
        <f>+C115</f>
        <v>156.9</v>
      </c>
      <c r="D114" s="323">
        <f t="shared" ref="D114:X114" si="70">+D115</f>
        <v>180.1</v>
      </c>
      <c r="E114" s="323">
        <f t="shared" si="70"/>
        <v>136.1</v>
      </c>
      <c r="F114" s="323">
        <f t="shared" si="70"/>
        <v>14.2</v>
      </c>
      <c r="G114" s="323">
        <f t="shared" si="70"/>
        <v>212.6</v>
      </c>
      <c r="H114" s="323">
        <f t="shared" si="70"/>
        <v>439.2</v>
      </c>
      <c r="I114" s="323">
        <f t="shared" si="70"/>
        <v>3.1</v>
      </c>
      <c r="J114" s="323">
        <f t="shared" si="70"/>
        <v>54.4</v>
      </c>
      <c r="K114" s="323">
        <f t="shared" si="70"/>
        <v>57.6</v>
      </c>
      <c r="L114" s="323">
        <f t="shared" si="70"/>
        <v>78.099999999999994</v>
      </c>
      <c r="M114" s="323">
        <f t="shared" si="70"/>
        <v>38.9</v>
      </c>
      <c r="N114" s="323">
        <f t="shared" si="70"/>
        <v>40.4</v>
      </c>
      <c r="O114" s="323">
        <f t="shared" si="70"/>
        <v>59.3</v>
      </c>
      <c r="P114" s="323">
        <f t="shared" si="70"/>
        <v>29.3</v>
      </c>
      <c r="Q114" s="323">
        <f t="shared" si="70"/>
        <v>78.5</v>
      </c>
      <c r="R114" s="323">
        <f t="shared" si="70"/>
        <v>549.99999999999989</v>
      </c>
      <c r="S114" s="323">
        <f t="shared" si="70"/>
        <v>96.6</v>
      </c>
      <c r="T114" s="323">
        <f t="shared" si="70"/>
        <v>271.7</v>
      </c>
      <c r="U114" s="323">
        <f t="shared" si="70"/>
        <v>552.5</v>
      </c>
      <c r="V114" s="327">
        <f t="shared" si="70"/>
        <v>58.199999999999996</v>
      </c>
      <c r="W114" s="323">
        <f t="shared" si="70"/>
        <v>337.8</v>
      </c>
      <c r="X114" s="312">
        <f t="shared" si="70"/>
        <v>784.4</v>
      </c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</row>
    <row r="115" spans="1:41" ht="15" customHeight="1">
      <c r="A115" s="28"/>
      <c r="B115" s="88" t="s">
        <v>179</v>
      </c>
      <c r="C115" s="76">
        <v>156.9</v>
      </c>
      <c r="D115" s="76">
        <v>180.1</v>
      </c>
      <c r="E115" s="76">
        <v>136.1</v>
      </c>
      <c r="F115" s="76">
        <v>14.2</v>
      </c>
      <c r="G115" s="76">
        <v>212.6</v>
      </c>
      <c r="H115" s="76">
        <v>439.2</v>
      </c>
      <c r="I115" s="324">
        <v>3.1</v>
      </c>
      <c r="J115" s="319">
        <v>54.4</v>
      </c>
      <c r="K115" s="319">
        <v>57.6</v>
      </c>
      <c r="L115" s="319">
        <v>78.099999999999994</v>
      </c>
      <c r="M115" s="319">
        <v>38.9</v>
      </c>
      <c r="N115" s="319">
        <v>40.4</v>
      </c>
      <c r="O115" s="319">
        <v>59.3</v>
      </c>
      <c r="P115" s="319">
        <v>29.3</v>
      </c>
      <c r="Q115" s="319">
        <v>78.5</v>
      </c>
      <c r="R115" s="319">
        <v>549.99999999999989</v>
      </c>
      <c r="S115" s="324">
        <v>96.6</v>
      </c>
      <c r="T115" s="319">
        <v>271.7</v>
      </c>
      <c r="U115" s="328">
        <v>552.5</v>
      </c>
      <c r="V115" s="319">
        <v>58.199999999999996</v>
      </c>
      <c r="W115" s="342">
        <v>337.8</v>
      </c>
      <c r="X115" s="311">
        <v>784.4</v>
      </c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</row>
    <row r="116" spans="1:41" ht="18" customHeight="1" thickBot="1">
      <c r="A116" s="28"/>
      <c r="B116" s="16" t="s">
        <v>70</v>
      </c>
      <c r="C116" s="155">
        <f>+C114+C88+C87</f>
        <v>9040.9</v>
      </c>
      <c r="D116" s="155">
        <f t="shared" ref="D116:V116" si="71">+D114+D88+D87</f>
        <v>18583.8</v>
      </c>
      <c r="E116" s="155">
        <f t="shared" si="71"/>
        <v>21813.200000000001</v>
      </c>
      <c r="F116" s="155">
        <f t="shared" si="71"/>
        <v>31088.6</v>
      </c>
      <c r="G116" s="155">
        <f t="shared" si="71"/>
        <v>29324.2</v>
      </c>
      <c r="H116" s="155">
        <f t="shared" si="71"/>
        <v>47213.8</v>
      </c>
      <c r="I116" s="155">
        <f t="shared" si="71"/>
        <v>74450.5</v>
      </c>
      <c r="J116" s="155">
        <f t="shared" si="71"/>
        <v>71293.600000000006</v>
      </c>
      <c r="K116" s="155">
        <f t="shared" si="71"/>
        <v>112416.40000000001</v>
      </c>
      <c r="L116" s="155">
        <f t="shared" si="71"/>
        <v>129878.39999999999</v>
      </c>
      <c r="M116" s="155">
        <f t="shared" si="71"/>
        <v>137674.70000000001</v>
      </c>
      <c r="N116" s="155">
        <f t="shared" si="71"/>
        <v>137684.99575999999</v>
      </c>
      <c r="O116" s="155">
        <f t="shared" si="71"/>
        <v>159914.50000000003</v>
      </c>
      <c r="P116" s="155">
        <f t="shared" si="71"/>
        <v>171904.69999999998</v>
      </c>
      <c r="Q116" s="155">
        <f t="shared" si="71"/>
        <v>161697</v>
      </c>
      <c r="R116" s="155">
        <f t="shared" si="71"/>
        <v>375752.3</v>
      </c>
      <c r="S116" s="155">
        <f t="shared" si="71"/>
        <v>210915.30000000002</v>
      </c>
      <c r="T116" s="155">
        <f t="shared" si="71"/>
        <v>226796.4</v>
      </c>
      <c r="U116" s="329">
        <f t="shared" si="71"/>
        <v>253704.5</v>
      </c>
      <c r="V116" s="155">
        <f t="shared" si="71"/>
        <v>278304.30000000005</v>
      </c>
      <c r="W116" s="329">
        <f>+W114+W88+W87</f>
        <v>666530.59999999986</v>
      </c>
      <c r="X116" s="261">
        <f>+X114+X88+X87</f>
        <v>272216.8</v>
      </c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</row>
    <row r="117" spans="1:41" ht="18" customHeight="1" thickTop="1">
      <c r="A117" s="28"/>
      <c r="B117" s="114" t="s">
        <v>71</v>
      </c>
      <c r="C117" s="156">
        <f>+C118+C119+C121</f>
        <v>0</v>
      </c>
      <c r="D117" s="156">
        <f t="shared" ref="D117:I117" si="72">+D118+D119+D121</f>
        <v>0</v>
      </c>
      <c r="E117" s="156">
        <f t="shared" si="72"/>
        <v>0</v>
      </c>
      <c r="F117" s="156">
        <f t="shared" si="72"/>
        <v>0</v>
      </c>
      <c r="G117" s="156">
        <f t="shared" si="72"/>
        <v>0</v>
      </c>
      <c r="H117" s="156">
        <f t="shared" si="72"/>
        <v>0</v>
      </c>
      <c r="I117" s="156">
        <f t="shared" si="72"/>
        <v>3.6</v>
      </c>
      <c r="J117" s="156">
        <f t="shared" ref="J117:V117" si="73">+J118+J119+J121</f>
        <v>144.30000000000001</v>
      </c>
      <c r="K117" s="156">
        <f t="shared" si="73"/>
        <v>1114.2</v>
      </c>
      <c r="L117" s="156">
        <f t="shared" si="73"/>
        <v>1381.1999999999998</v>
      </c>
      <c r="M117" s="156">
        <f t="shared" si="73"/>
        <v>1574.8</v>
      </c>
      <c r="N117" s="156">
        <f t="shared" si="73"/>
        <v>1654.8</v>
      </c>
      <c r="O117" s="156">
        <f t="shared" si="73"/>
        <v>2062.6</v>
      </c>
      <c r="P117" s="156">
        <f t="shared" si="73"/>
        <v>8639.2000000000007</v>
      </c>
      <c r="Q117" s="115">
        <f t="shared" si="73"/>
        <v>4720.5</v>
      </c>
      <c r="R117" s="115">
        <f t="shared" si="73"/>
        <v>6163.7</v>
      </c>
      <c r="S117" s="115">
        <f t="shared" si="73"/>
        <v>4570.5</v>
      </c>
      <c r="T117" s="115">
        <f t="shared" si="73"/>
        <v>3982.9</v>
      </c>
      <c r="U117" s="115">
        <f t="shared" si="73"/>
        <v>4385.2999999999993</v>
      </c>
      <c r="V117" s="115">
        <f t="shared" si="73"/>
        <v>5288.3</v>
      </c>
      <c r="W117" s="115">
        <f>+W118+W119++W120+W121</f>
        <v>6288.9</v>
      </c>
      <c r="X117" s="262">
        <f>+X118+X119++X120+X121</f>
        <v>5431.8000000000011</v>
      </c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</row>
    <row r="118" spans="1:41" ht="18" customHeight="1">
      <c r="A118" s="28"/>
      <c r="B118" s="9" t="s">
        <v>15</v>
      </c>
      <c r="C118" s="166">
        <v>0</v>
      </c>
      <c r="D118" s="166">
        <v>0</v>
      </c>
      <c r="E118" s="166">
        <v>0</v>
      </c>
      <c r="F118" s="166">
        <v>0</v>
      </c>
      <c r="G118" s="166">
        <v>0</v>
      </c>
      <c r="H118" s="166">
        <v>0</v>
      </c>
      <c r="I118" s="86">
        <v>3.6</v>
      </c>
      <c r="J118" s="86">
        <v>144.30000000000001</v>
      </c>
      <c r="K118" s="86">
        <v>1114.2</v>
      </c>
      <c r="L118" s="86">
        <v>1381.1</v>
      </c>
      <c r="M118" s="86">
        <v>1486.5</v>
      </c>
      <c r="N118" s="86">
        <v>1599.3</v>
      </c>
      <c r="O118" s="86">
        <v>2041.1</v>
      </c>
      <c r="P118" s="86">
        <v>2096.5</v>
      </c>
      <c r="Q118" s="11">
        <v>2513.6999999999998</v>
      </c>
      <c r="R118" s="11">
        <v>2755.5</v>
      </c>
      <c r="S118" s="11">
        <v>2882.6</v>
      </c>
      <c r="T118" s="11">
        <v>3116.2</v>
      </c>
      <c r="U118" s="11">
        <v>3609.3999999999996</v>
      </c>
      <c r="V118" s="264">
        <v>4071.8</v>
      </c>
      <c r="W118" s="264">
        <v>3700.4</v>
      </c>
      <c r="X118" s="29">
        <v>4116.4000000000005</v>
      </c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</row>
    <row r="119" spans="1:41" ht="18" customHeight="1">
      <c r="A119" s="28"/>
      <c r="B119" s="9" t="s">
        <v>16</v>
      </c>
      <c r="C119" s="166">
        <v>0</v>
      </c>
      <c r="D119" s="166">
        <v>0</v>
      </c>
      <c r="E119" s="166">
        <v>0</v>
      </c>
      <c r="F119" s="166">
        <v>0</v>
      </c>
      <c r="G119" s="166">
        <v>0</v>
      </c>
      <c r="H119" s="166">
        <v>0</v>
      </c>
      <c r="I119" s="166">
        <v>0</v>
      </c>
      <c r="J119" s="166">
        <v>0</v>
      </c>
      <c r="K119" s="166">
        <v>0</v>
      </c>
      <c r="L119" s="86">
        <v>0.1</v>
      </c>
      <c r="M119" s="86">
        <v>88.3</v>
      </c>
      <c r="N119" s="86">
        <v>55.5</v>
      </c>
      <c r="O119" s="86">
        <v>21.5</v>
      </c>
      <c r="P119" s="86">
        <v>32.299999999999997</v>
      </c>
      <c r="Q119" s="167">
        <v>0</v>
      </c>
      <c r="R119" s="11">
        <v>115</v>
      </c>
      <c r="S119" s="11">
        <v>385.6</v>
      </c>
      <c r="T119" s="11">
        <v>20.3</v>
      </c>
      <c r="U119" s="167">
        <v>0</v>
      </c>
      <c r="V119" s="264">
        <v>0</v>
      </c>
      <c r="W119" s="264">
        <v>0</v>
      </c>
      <c r="X119" s="29">
        <v>0</v>
      </c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</row>
    <row r="120" spans="1:41" ht="18" customHeight="1">
      <c r="A120" s="28"/>
      <c r="B120" s="280" t="s">
        <v>162</v>
      </c>
      <c r="C120" s="166">
        <v>0</v>
      </c>
      <c r="D120" s="166">
        <v>0</v>
      </c>
      <c r="E120" s="166">
        <v>0</v>
      </c>
      <c r="F120" s="166">
        <v>0</v>
      </c>
      <c r="G120" s="166">
        <v>0</v>
      </c>
      <c r="H120" s="166">
        <v>0</v>
      </c>
      <c r="I120" s="166">
        <v>0</v>
      </c>
      <c r="J120" s="166">
        <v>0</v>
      </c>
      <c r="K120" s="166">
        <v>0</v>
      </c>
      <c r="L120" s="166">
        <v>0</v>
      </c>
      <c r="M120" s="166">
        <v>0</v>
      </c>
      <c r="N120" s="166">
        <v>0</v>
      </c>
      <c r="O120" s="166">
        <v>0</v>
      </c>
      <c r="P120" s="166">
        <v>0</v>
      </c>
      <c r="Q120" s="167">
        <v>0</v>
      </c>
      <c r="R120" s="11">
        <v>0</v>
      </c>
      <c r="S120" s="167">
        <v>0</v>
      </c>
      <c r="T120" s="167">
        <v>0</v>
      </c>
      <c r="U120" s="167">
        <v>0</v>
      </c>
      <c r="V120" s="270">
        <v>0</v>
      </c>
      <c r="W120" s="264">
        <v>1686.6</v>
      </c>
      <c r="X120" s="29">
        <v>0</v>
      </c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:41" ht="18" customHeight="1">
      <c r="A121" s="28"/>
      <c r="B121" s="9" t="s">
        <v>17</v>
      </c>
      <c r="C121" s="168">
        <v>0</v>
      </c>
      <c r="D121" s="168">
        <v>0</v>
      </c>
      <c r="E121" s="168">
        <v>0</v>
      </c>
      <c r="F121" s="168">
        <v>0</v>
      </c>
      <c r="G121" s="168">
        <v>0</v>
      </c>
      <c r="H121" s="168">
        <v>0</v>
      </c>
      <c r="I121" s="168">
        <v>0</v>
      </c>
      <c r="J121" s="168">
        <v>0</v>
      </c>
      <c r="K121" s="168">
        <v>0</v>
      </c>
      <c r="L121" s="168">
        <v>0</v>
      </c>
      <c r="M121" s="168">
        <v>0</v>
      </c>
      <c r="N121" s="168">
        <v>0</v>
      </c>
      <c r="O121" s="168">
        <v>0</v>
      </c>
      <c r="P121" s="183">
        <v>6510.4</v>
      </c>
      <c r="Q121" s="116">
        <v>2206.8000000000002</v>
      </c>
      <c r="R121" s="116">
        <v>3293.2</v>
      </c>
      <c r="S121" s="11">
        <v>1302.3</v>
      </c>
      <c r="T121" s="116">
        <v>846.40000000000009</v>
      </c>
      <c r="U121" s="116">
        <v>775.90000000000009</v>
      </c>
      <c r="V121" s="264">
        <v>1216.5</v>
      </c>
      <c r="W121" s="264">
        <v>901.9</v>
      </c>
      <c r="X121" s="29">
        <v>1315.4</v>
      </c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:41" ht="18" customHeight="1" thickBot="1">
      <c r="A122" s="28"/>
      <c r="B122" s="117" t="s">
        <v>72</v>
      </c>
      <c r="C122" s="157">
        <f>+C117+C116</f>
        <v>9040.9</v>
      </c>
      <c r="D122" s="157">
        <f t="shared" ref="D122:I122" si="74">+D117+D116</f>
        <v>18583.8</v>
      </c>
      <c r="E122" s="157">
        <f t="shared" si="74"/>
        <v>21813.200000000001</v>
      </c>
      <c r="F122" s="157">
        <f t="shared" si="74"/>
        <v>31088.6</v>
      </c>
      <c r="G122" s="157">
        <f t="shared" si="74"/>
        <v>29324.2</v>
      </c>
      <c r="H122" s="157">
        <f t="shared" si="74"/>
        <v>47213.8</v>
      </c>
      <c r="I122" s="157">
        <f t="shared" si="74"/>
        <v>74454.100000000006</v>
      </c>
      <c r="J122" s="157">
        <f t="shared" ref="J122:W122" si="75">+J117+J116</f>
        <v>71437.900000000009</v>
      </c>
      <c r="K122" s="157">
        <f t="shared" si="75"/>
        <v>113530.6</v>
      </c>
      <c r="L122" s="157">
        <f t="shared" si="75"/>
        <v>131259.6</v>
      </c>
      <c r="M122" s="157">
        <f t="shared" si="75"/>
        <v>139249.5</v>
      </c>
      <c r="N122" s="157">
        <f t="shared" si="75"/>
        <v>139339.79575999998</v>
      </c>
      <c r="O122" s="157">
        <f t="shared" si="75"/>
        <v>161977.10000000003</v>
      </c>
      <c r="P122" s="157">
        <f t="shared" si="75"/>
        <v>180543.9</v>
      </c>
      <c r="Q122" s="118">
        <f t="shared" si="75"/>
        <v>166417.5</v>
      </c>
      <c r="R122" s="118">
        <f t="shared" si="75"/>
        <v>381916</v>
      </c>
      <c r="S122" s="118">
        <f t="shared" si="75"/>
        <v>215485.80000000002</v>
      </c>
      <c r="T122" s="118">
        <f t="shared" si="75"/>
        <v>230779.3</v>
      </c>
      <c r="U122" s="118">
        <f t="shared" si="75"/>
        <v>258089.8</v>
      </c>
      <c r="V122" s="118">
        <f t="shared" si="75"/>
        <v>283592.60000000003</v>
      </c>
      <c r="W122" s="118">
        <f t="shared" si="75"/>
        <v>672819.49999999988</v>
      </c>
      <c r="X122" s="263">
        <f t="shared" ref="X122" si="76">+X117+X116</f>
        <v>277648.59999999998</v>
      </c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:41" ht="18" customHeight="1" thickTop="1" thickBot="1">
      <c r="A123" s="28"/>
      <c r="B123" s="254" t="s">
        <v>163</v>
      </c>
      <c r="C123" s="255">
        <v>0</v>
      </c>
      <c r="D123" s="255">
        <v>0</v>
      </c>
      <c r="E123" s="255">
        <v>0</v>
      </c>
      <c r="F123" s="255">
        <v>0</v>
      </c>
      <c r="G123" s="255">
        <v>0</v>
      </c>
      <c r="H123" s="255">
        <v>0</v>
      </c>
      <c r="I123" s="255">
        <v>0</v>
      </c>
      <c r="J123" s="255">
        <v>0</v>
      </c>
      <c r="K123" s="255">
        <v>0</v>
      </c>
      <c r="L123" s="255">
        <v>0</v>
      </c>
      <c r="M123" s="255">
        <v>0</v>
      </c>
      <c r="N123" s="255">
        <v>0</v>
      </c>
      <c r="O123" s="255">
        <v>0</v>
      </c>
      <c r="P123" s="255">
        <v>0</v>
      </c>
      <c r="Q123" s="255">
        <v>7874.5</v>
      </c>
      <c r="R123" s="255">
        <v>10286.1</v>
      </c>
      <c r="S123" s="255">
        <v>13162.8</v>
      </c>
      <c r="T123" s="255">
        <v>13216</v>
      </c>
      <c r="U123" s="255">
        <v>19218.300000000003</v>
      </c>
      <c r="V123" s="255">
        <v>18109.800000000003</v>
      </c>
      <c r="W123" s="255">
        <v>13340.500000000002</v>
      </c>
      <c r="X123" s="253">
        <v>14345.299999999997</v>
      </c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:41" ht="18" customHeight="1" thickTop="1">
      <c r="A124" s="28"/>
      <c r="B124" s="119" t="s">
        <v>4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91"/>
      <c r="R124" s="91"/>
      <c r="S124" s="50"/>
      <c r="T124" s="50"/>
      <c r="U124" s="29"/>
      <c r="V124" s="29"/>
      <c r="W124" s="20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:41" ht="15" customHeight="1">
      <c r="A125" s="28"/>
      <c r="B125" s="120" t="s">
        <v>5</v>
      </c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:41" ht="12" customHeight="1">
      <c r="A126" s="28"/>
      <c r="B126" s="7" t="s">
        <v>6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2"/>
      <c r="W126" s="20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:41" ht="12" customHeight="1">
      <c r="A127" s="28"/>
      <c r="B127" s="7" t="s">
        <v>20</v>
      </c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330"/>
      <c r="R127" s="330"/>
      <c r="S127" s="50"/>
      <c r="T127" s="50"/>
      <c r="U127" s="29"/>
      <c r="V127" s="29"/>
      <c r="W127" s="29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:41" ht="12" customHeight="1">
      <c r="A128" s="28"/>
      <c r="B128" s="7" t="s">
        <v>91</v>
      </c>
      <c r="C128" s="169"/>
      <c r="D128" s="169"/>
      <c r="E128" s="169"/>
      <c r="F128" s="169"/>
      <c r="G128" s="169"/>
      <c r="H128" s="169"/>
      <c r="I128" s="169"/>
      <c r="J128" s="169"/>
      <c r="K128" s="16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:41" ht="16.5">
      <c r="A129" s="28"/>
      <c r="B129" s="52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331"/>
      <c r="R129" s="331"/>
      <c r="S129" s="50"/>
      <c r="T129" s="50"/>
      <c r="U129" s="29"/>
      <c r="V129" s="29"/>
      <c r="W129" s="29"/>
      <c r="X129" s="21"/>
      <c r="Y129" s="21"/>
      <c r="Z129" s="21"/>
      <c r="AA129" s="21"/>
      <c r="AB129" s="21"/>
      <c r="AC129" s="21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:41">
      <c r="A130" s="28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0"/>
      <c r="R130" s="50"/>
      <c r="S130" s="50"/>
      <c r="T130" s="50"/>
      <c r="U130" s="29"/>
      <c r="V130" s="29"/>
      <c r="W130" s="29"/>
      <c r="X130" s="21"/>
      <c r="Y130" s="21"/>
      <c r="Z130" s="21"/>
      <c r="AA130" s="21"/>
      <c r="AB130" s="21"/>
      <c r="AC130" s="21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:41">
      <c r="B131" s="9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9"/>
      <c r="R131" s="19"/>
      <c r="S131" s="19"/>
      <c r="T131" s="19"/>
      <c r="U131" s="23"/>
      <c r="V131" s="23"/>
      <c r="W131" s="23"/>
      <c r="X131" s="21"/>
      <c r="Y131" s="21"/>
      <c r="Z131" s="21"/>
      <c r="AA131" s="21"/>
      <c r="AB131" s="21"/>
      <c r="AC131" s="21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:41">
      <c r="B132" s="54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23"/>
      <c r="V132" s="23"/>
      <c r="W132" s="23"/>
      <c r="X132" s="21"/>
      <c r="Y132" s="21"/>
      <c r="Z132" s="21"/>
      <c r="AA132" s="21"/>
      <c r="AB132" s="21"/>
      <c r="AC132" s="21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:41">
      <c r="B133" s="54"/>
      <c r="C133" s="236"/>
      <c r="D133" s="236"/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7"/>
      <c r="V133" s="237"/>
      <c r="W133" s="23"/>
      <c r="X133" s="21"/>
      <c r="Y133" s="21"/>
      <c r="Z133" s="21"/>
      <c r="AA133" s="21"/>
      <c r="AB133" s="21"/>
      <c r="AC133" s="21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:41">
      <c r="B134" s="9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23"/>
      <c r="X134" s="21"/>
      <c r="Y134" s="21"/>
      <c r="Z134" s="21"/>
      <c r="AA134" s="21"/>
      <c r="AB134" s="21"/>
      <c r="AC134" s="21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:41">
      <c r="B135" s="9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23"/>
      <c r="X135" s="21"/>
      <c r="Y135" s="21"/>
      <c r="Z135" s="21"/>
      <c r="AA135" s="21"/>
      <c r="AB135" s="21"/>
      <c r="AC135" s="21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:41">
      <c r="B136" s="9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9"/>
      <c r="R136" s="19"/>
      <c r="S136" s="19"/>
      <c r="T136" s="19"/>
      <c r="U136" s="23"/>
      <c r="V136" s="23"/>
      <c r="W136" s="23"/>
      <c r="X136" s="21"/>
      <c r="Y136" s="21"/>
      <c r="Z136" s="21"/>
      <c r="AA136" s="21"/>
      <c r="AB136" s="21"/>
      <c r="AC136" s="21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:41">
      <c r="B137" s="9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238"/>
      <c r="Q137" s="236"/>
      <c r="R137" s="236"/>
      <c r="S137" s="236"/>
      <c r="T137" s="236"/>
      <c r="U137" s="237"/>
      <c r="V137" s="237"/>
      <c r="W137" s="23"/>
      <c r="X137" s="21"/>
      <c r="Y137" s="21"/>
      <c r="Z137" s="21"/>
      <c r="AA137" s="21"/>
      <c r="AB137" s="21"/>
      <c r="AC137" s="21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:41">
      <c r="B138" s="9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23"/>
      <c r="X138" s="21"/>
      <c r="Y138" s="21"/>
      <c r="Z138" s="21"/>
      <c r="AA138" s="21"/>
      <c r="AB138" s="21"/>
      <c r="AC138" s="21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:41">
      <c r="B139" s="54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23"/>
      <c r="X139" s="21"/>
      <c r="Y139" s="21"/>
      <c r="Z139" s="21"/>
      <c r="AA139" s="21"/>
      <c r="AB139" s="21"/>
      <c r="AC139" s="21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:41">
      <c r="B140" s="54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23"/>
      <c r="V140" s="23"/>
      <c r="W140" s="23"/>
      <c r="X140" s="21"/>
      <c r="Y140" s="21"/>
      <c r="Z140" s="21"/>
      <c r="AA140" s="21"/>
      <c r="AB140" s="21"/>
      <c r="AC140" s="21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  <row r="141" spans="1:41">
      <c r="B141" s="54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23"/>
      <c r="V141" s="23"/>
      <c r="W141" s="23"/>
      <c r="X141" s="21"/>
      <c r="Y141" s="21"/>
      <c r="Z141" s="21"/>
      <c r="AA141" s="21"/>
      <c r="AB141" s="21"/>
      <c r="AC141" s="21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</row>
    <row r="142" spans="1:41">
      <c r="B142" s="54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23"/>
      <c r="V142" s="23"/>
      <c r="W142" s="23"/>
      <c r="X142" s="21"/>
      <c r="Y142" s="21"/>
      <c r="Z142" s="21"/>
      <c r="AA142" s="21"/>
      <c r="AB142" s="21"/>
      <c r="AC142" s="21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</row>
    <row r="143" spans="1:41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T143" s="54"/>
      <c r="U143" s="21"/>
      <c r="V143" s="21"/>
      <c r="W143" s="21"/>
      <c r="X143" s="21"/>
      <c r="Y143" s="21"/>
      <c r="Z143" s="21"/>
      <c r="AA143" s="21"/>
      <c r="AB143" s="21"/>
      <c r="AC143" s="21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</row>
    <row r="144" spans="1:41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54"/>
      <c r="R144" s="54"/>
      <c r="T144" s="54"/>
      <c r="U144" s="21"/>
      <c r="V144" s="21"/>
      <c r="W144" s="21"/>
      <c r="X144" s="21"/>
      <c r="Y144" s="21"/>
      <c r="Z144" s="21"/>
      <c r="AA144" s="21"/>
      <c r="AB144" s="21"/>
      <c r="AC144" s="21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</row>
    <row r="145" spans="2:41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54"/>
      <c r="R145" s="54"/>
      <c r="T145" s="54"/>
      <c r="U145" s="21"/>
      <c r="V145" s="21"/>
      <c r="W145" s="21"/>
      <c r="X145" s="21"/>
      <c r="Y145" s="21"/>
      <c r="Z145" s="21"/>
      <c r="AA145" s="21"/>
      <c r="AB145" s="21"/>
      <c r="AC145" s="21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</row>
    <row r="146" spans="2:41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T146" s="54"/>
      <c r="U146" s="21"/>
      <c r="V146" s="21"/>
      <c r="W146" s="21"/>
      <c r="X146" s="21"/>
      <c r="Y146" s="21"/>
      <c r="Z146" s="21"/>
      <c r="AA146" s="21"/>
      <c r="AB146" s="21"/>
      <c r="AC146" s="21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</row>
    <row r="147" spans="2:41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54"/>
      <c r="R147" s="54"/>
      <c r="T147" s="54"/>
      <c r="U147" s="21"/>
      <c r="V147" s="21"/>
      <c r="W147" s="21"/>
      <c r="X147" s="21"/>
      <c r="Y147" s="21"/>
      <c r="Z147" s="21"/>
      <c r="AA147" s="21"/>
      <c r="AB147" s="21"/>
      <c r="AC147" s="21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</row>
    <row r="148" spans="2:41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54"/>
      <c r="R148" s="54"/>
      <c r="T148" s="54"/>
      <c r="U148" s="21"/>
      <c r="V148" s="21"/>
      <c r="W148" s="21"/>
      <c r="X148" s="21"/>
      <c r="Y148" s="21"/>
      <c r="Z148" s="21"/>
      <c r="AA148" s="21"/>
      <c r="AB148" s="21"/>
      <c r="AC148" s="21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</row>
    <row r="149" spans="2:41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54"/>
      <c r="R149" s="54"/>
      <c r="T149" s="54"/>
      <c r="U149" s="21"/>
      <c r="V149" s="21"/>
      <c r="W149" s="21"/>
      <c r="X149" s="21"/>
      <c r="Y149" s="21"/>
      <c r="Z149" s="21"/>
      <c r="AA149" s="21"/>
      <c r="AB149" s="21"/>
      <c r="AC149" s="21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</row>
    <row r="150" spans="2:41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T150" s="54"/>
      <c r="U150" s="21"/>
      <c r="V150" s="21"/>
      <c r="W150" s="21"/>
      <c r="X150" s="21"/>
      <c r="Y150" s="21"/>
      <c r="Z150" s="21"/>
      <c r="AA150" s="21"/>
      <c r="AB150" s="21"/>
      <c r="AC150" s="21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</row>
    <row r="151" spans="2:41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54"/>
      <c r="R151" s="54"/>
      <c r="T151" s="54"/>
      <c r="U151" s="21"/>
      <c r="V151" s="21"/>
      <c r="W151" s="21"/>
      <c r="X151" s="21"/>
      <c r="Y151" s="21"/>
      <c r="Z151" s="21"/>
      <c r="AA151" s="21"/>
      <c r="AB151" s="21"/>
      <c r="AC151" s="21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</row>
    <row r="152" spans="2:41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54"/>
      <c r="R152" s="54"/>
      <c r="T152" s="54"/>
      <c r="U152" s="21"/>
      <c r="V152" s="21"/>
      <c r="W152" s="21"/>
      <c r="X152" s="21"/>
      <c r="Y152" s="21"/>
      <c r="Z152" s="21"/>
      <c r="AA152" s="21"/>
      <c r="AB152" s="21"/>
      <c r="AC152" s="21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</row>
    <row r="153" spans="2:41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54"/>
      <c r="R153" s="54"/>
      <c r="T153" s="54"/>
      <c r="U153" s="21"/>
      <c r="V153" s="21"/>
      <c r="W153" s="21"/>
      <c r="X153" s="21"/>
      <c r="Y153" s="21"/>
      <c r="Z153" s="21"/>
      <c r="AA153" s="21"/>
      <c r="AB153" s="21"/>
      <c r="AC153" s="21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</row>
    <row r="154" spans="2:41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T154" s="54"/>
      <c r="U154" s="21"/>
      <c r="V154" s="21"/>
      <c r="W154" s="21"/>
      <c r="X154" s="21"/>
      <c r="Y154" s="21"/>
      <c r="Z154" s="21"/>
      <c r="AA154" s="21"/>
      <c r="AB154" s="21"/>
      <c r="AC154" s="21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</row>
    <row r="155" spans="2:41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54"/>
      <c r="R155" s="54"/>
      <c r="T155" s="54"/>
      <c r="U155" s="21"/>
      <c r="V155" s="21"/>
      <c r="W155" s="21"/>
      <c r="X155" s="21"/>
      <c r="Y155" s="21"/>
      <c r="Z155" s="21"/>
      <c r="AA155" s="21"/>
      <c r="AB155" s="21"/>
      <c r="AC155" s="21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</row>
    <row r="156" spans="2:41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54"/>
      <c r="R156" s="54"/>
      <c r="T156" s="54"/>
      <c r="U156" s="21"/>
      <c r="V156" s="21"/>
      <c r="W156" s="21"/>
      <c r="X156" s="21"/>
      <c r="Y156" s="21"/>
      <c r="Z156" s="21"/>
      <c r="AA156" s="21"/>
      <c r="AB156" s="21"/>
      <c r="AC156" s="21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</row>
    <row r="157" spans="2:41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54"/>
      <c r="R157" s="54"/>
      <c r="T157" s="54"/>
      <c r="U157" s="21"/>
      <c r="V157" s="21"/>
      <c r="W157" s="21"/>
      <c r="X157" s="21"/>
      <c r="Y157" s="21"/>
      <c r="Z157" s="21"/>
      <c r="AA157" s="21"/>
      <c r="AB157" s="21"/>
      <c r="AC157" s="21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</row>
    <row r="158" spans="2:41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54"/>
      <c r="R158" s="54"/>
      <c r="T158" s="54"/>
      <c r="U158" s="21"/>
      <c r="V158" s="21"/>
      <c r="W158" s="21"/>
      <c r="X158" s="21"/>
      <c r="Y158" s="21"/>
      <c r="Z158" s="21"/>
      <c r="AA158" s="21"/>
      <c r="AB158" s="21"/>
      <c r="AC158" s="21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</row>
    <row r="159" spans="2:41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T159" s="54"/>
      <c r="U159" s="21"/>
      <c r="V159" s="21"/>
      <c r="W159" s="21"/>
      <c r="X159" s="21"/>
      <c r="Y159" s="21"/>
      <c r="Z159" s="21"/>
      <c r="AA159" s="21"/>
      <c r="AB159" s="21"/>
      <c r="AC159" s="21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</row>
    <row r="160" spans="2:41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T160" s="54"/>
      <c r="U160" s="21"/>
      <c r="V160" s="21"/>
      <c r="W160" s="21"/>
      <c r="X160" s="21"/>
      <c r="Y160" s="21"/>
      <c r="Z160" s="21"/>
      <c r="AA160" s="21"/>
      <c r="AB160" s="21"/>
      <c r="AC160" s="21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</row>
    <row r="161" spans="2:41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T161" s="54"/>
      <c r="U161" s="21"/>
      <c r="V161" s="21"/>
      <c r="W161" s="21"/>
      <c r="X161" s="21"/>
      <c r="Y161" s="21"/>
      <c r="Z161" s="21"/>
      <c r="AA161" s="21"/>
      <c r="AB161" s="21"/>
      <c r="AC161" s="21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</row>
    <row r="162" spans="2:41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T162" s="54"/>
      <c r="U162" s="21"/>
      <c r="V162" s="21"/>
      <c r="W162" s="21"/>
      <c r="X162" s="21"/>
      <c r="Y162" s="21"/>
      <c r="Z162" s="21"/>
      <c r="AA162" s="21"/>
      <c r="AB162" s="21"/>
      <c r="AC162" s="21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</row>
    <row r="163" spans="2:41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T163" s="54"/>
      <c r="U163" s="21"/>
      <c r="V163" s="21"/>
      <c r="W163" s="21"/>
      <c r="X163" s="21"/>
      <c r="Y163" s="21"/>
      <c r="Z163" s="21"/>
      <c r="AA163" s="21"/>
      <c r="AB163" s="21"/>
      <c r="AC163" s="21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</row>
    <row r="164" spans="2:41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T164" s="54"/>
      <c r="U164" s="21"/>
      <c r="V164" s="21"/>
      <c r="W164" s="21"/>
      <c r="X164" s="21"/>
      <c r="Y164" s="21"/>
      <c r="Z164" s="21"/>
      <c r="AA164" s="21"/>
      <c r="AB164" s="21"/>
      <c r="AC164" s="21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</row>
    <row r="165" spans="2:41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T165" s="54"/>
      <c r="U165" s="21"/>
      <c r="V165" s="21"/>
      <c r="W165" s="21"/>
      <c r="X165" s="21"/>
      <c r="Y165" s="21"/>
      <c r="Z165" s="21"/>
      <c r="AA165" s="21"/>
      <c r="AB165" s="21"/>
      <c r="AC165" s="21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</row>
    <row r="166" spans="2:41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T166" s="54"/>
      <c r="U166" s="21"/>
      <c r="V166" s="21"/>
      <c r="W166" s="21"/>
      <c r="X166" s="21"/>
      <c r="Y166" s="21"/>
      <c r="Z166" s="21"/>
      <c r="AA166" s="21"/>
      <c r="AB166" s="21"/>
      <c r="AC166" s="21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</row>
    <row r="167" spans="2:41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T167" s="54"/>
      <c r="U167" s="21"/>
      <c r="V167" s="21"/>
      <c r="W167" s="21"/>
      <c r="X167" s="21"/>
      <c r="Y167" s="21"/>
      <c r="Z167" s="21"/>
      <c r="AA167" s="21"/>
      <c r="AB167" s="21"/>
      <c r="AC167" s="21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</row>
    <row r="168" spans="2:41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T168" s="54"/>
      <c r="U168" s="21"/>
      <c r="V168" s="21"/>
      <c r="W168" s="21"/>
      <c r="X168" s="21"/>
      <c r="Y168" s="21"/>
      <c r="Z168" s="21"/>
      <c r="AA168" s="21"/>
      <c r="AB168" s="21"/>
      <c r="AC168" s="21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</row>
    <row r="169" spans="2:41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T169" s="54"/>
      <c r="U169" s="21"/>
      <c r="V169" s="21"/>
      <c r="W169" s="21"/>
      <c r="X169" s="21"/>
      <c r="Y169" s="21"/>
      <c r="Z169" s="21"/>
      <c r="AA169" s="21"/>
      <c r="AB169" s="21"/>
      <c r="AC169" s="21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</row>
    <row r="170" spans="2:41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T170" s="54"/>
      <c r="U170" s="21"/>
      <c r="V170" s="21"/>
      <c r="W170" s="21"/>
      <c r="X170" s="21"/>
      <c r="Y170" s="21"/>
      <c r="Z170" s="21"/>
      <c r="AA170" s="21"/>
      <c r="AB170" s="21"/>
      <c r="AC170" s="21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</row>
    <row r="171" spans="2:41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T171" s="54"/>
      <c r="U171" s="21"/>
      <c r="V171" s="21"/>
      <c r="W171" s="21"/>
      <c r="X171" s="21"/>
      <c r="Y171" s="21"/>
      <c r="Z171" s="21"/>
      <c r="AA171" s="21"/>
      <c r="AB171" s="21"/>
      <c r="AC171" s="21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</row>
    <row r="172" spans="2:41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T172" s="54"/>
      <c r="U172" s="21"/>
      <c r="V172" s="21"/>
      <c r="W172" s="21"/>
      <c r="X172" s="21"/>
      <c r="Y172" s="21"/>
      <c r="Z172" s="21"/>
      <c r="AA172" s="21"/>
      <c r="AB172" s="21"/>
      <c r="AC172" s="21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</row>
    <row r="173" spans="2:41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T173" s="54"/>
      <c r="U173" s="21"/>
      <c r="V173" s="21"/>
      <c r="W173" s="21"/>
      <c r="X173" s="21"/>
      <c r="Y173" s="21"/>
      <c r="Z173" s="21"/>
      <c r="AA173" s="21"/>
      <c r="AB173" s="21"/>
      <c r="AC173" s="21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</row>
    <row r="174" spans="2:41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T174" s="54"/>
      <c r="U174" s="21"/>
      <c r="V174" s="21"/>
      <c r="W174" s="21"/>
      <c r="X174" s="21"/>
      <c r="Y174" s="21"/>
      <c r="Z174" s="21"/>
      <c r="AA174" s="21"/>
      <c r="AB174" s="21"/>
      <c r="AC174" s="21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</row>
    <row r="175" spans="2:41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T175" s="54"/>
      <c r="U175" s="21"/>
      <c r="V175" s="21"/>
      <c r="W175" s="21"/>
      <c r="X175" s="21"/>
      <c r="Y175" s="21"/>
      <c r="Z175" s="21"/>
      <c r="AA175" s="21"/>
      <c r="AB175" s="21"/>
      <c r="AC175" s="21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</row>
    <row r="176" spans="2:41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T176" s="54"/>
      <c r="U176" s="21"/>
      <c r="V176" s="21"/>
      <c r="W176" s="21"/>
      <c r="X176" s="21"/>
      <c r="Y176" s="21"/>
      <c r="Z176" s="21"/>
      <c r="AA176" s="21"/>
      <c r="AB176" s="21"/>
      <c r="AC176" s="21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</row>
    <row r="177" spans="2:41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T177" s="54"/>
      <c r="U177" s="21"/>
      <c r="V177" s="21"/>
      <c r="W177" s="21"/>
      <c r="X177" s="21"/>
      <c r="Y177" s="21"/>
      <c r="Z177" s="21"/>
      <c r="AA177" s="21"/>
      <c r="AB177" s="21"/>
      <c r="AC177" s="21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</row>
    <row r="178" spans="2:41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T178" s="54"/>
      <c r="U178" s="21"/>
      <c r="V178" s="21"/>
      <c r="W178" s="21"/>
      <c r="X178" s="21"/>
      <c r="Y178" s="21"/>
      <c r="Z178" s="21"/>
      <c r="AA178" s="21"/>
      <c r="AB178" s="21"/>
      <c r="AC178" s="21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</row>
    <row r="179" spans="2:41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T179" s="54"/>
      <c r="U179" s="21"/>
      <c r="V179" s="21"/>
      <c r="W179" s="21"/>
      <c r="X179" s="21"/>
      <c r="Y179" s="21"/>
      <c r="Z179" s="21"/>
      <c r="AA179" s="21"/>
      <c r="AB179" s="21"/>
      <c r="AC179" s="21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</row>
    <row r="180" spans="2:41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T180" s="54"/>
      <c r="U180" s="21"/>
      <c r="V180" s="21"/>
      <c r="W180" s="21"/>
      <c r="X180" s="21"/>
      <c r="Y180" s="21"/>
      <c r="Z180" s="21"/>
      <c r="AA180" s="21"/>
      <c r="AB180" s="21"/>
      <c r="AC180" s="21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</row>
    <row r="181" spans="2:41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T181" s="54"/>
      <c r="U181" s="21"/>
      <c r="V181" s="21"/>
      <c r="W181" s="21"/>
      <c r="X181" s="21"/>
      <c r="Y181" s="21"/>
      <c r="Z181" s="21"/>
      <c r="AA181" s="21"/>
      <c r="AB181" s="21"/>
      <c r="AC181" s="21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</row>
    <row r="182" spans="2:41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T182" s="54"/>
      <c r="U182" s="21"/>
      <c r="V182" s="21"/>
      <c r="W182" s="21"/>
      <c r="X182" s="21"/>
      <c r="Y182" s="21"/>
      <c r="Z182" s="21"/>
      <c r="AA182" s="21"/>
      <c r="AB182" s="21"/>
      <c r="AC182" s="21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</row>
    <row r="183" spans="2:41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T183" s="54"/>
      <c r="U183" s="21"/>
      <c r="V183" s="21"/>
      <c r="W183" s="21"/>
      <c r="X183" s="21"/>
      <c r="Y183" s="21"/>
      <c r="Z183" s="21"/>
      <c r="AA183" s="21"/>
      <c r="AB183" s="21"/>
      <c r="AC183" s="21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</row>
    <row r="184" spans="2:41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T184" s="54"/>
      <c r="U184" s="21"/>
      <c r="V184" s="21"/>
      <c r="W184" s="21"/>
      <c r="X184" s="21"/>
      <c r="Y184" s="21"/>
      <c r="Z184" s="21"/>
      <c r="AA184" s="21"/>
      <c r="AB184" s="21"/>
      <c r="AC184" s="21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</row>
    <row r="185" spans="2:41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T185" s="54"/>
      <c r="U185" s="21"/>
      <c r="V185" s="21"/>
      <c r="W185" s="21"/>
      <c r="X185" s="21"/>
      <c r="Y185" s="21"/>
      <c r="Z185" s="21"/>
      <c r="AA185" s="21"/>
      <c r="AB185" s="21"/>
      <c r="AC185" s="21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</row>
    <row r="186" spans="2:41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T186" s="54"/>
      <c r="U186" s="21"/>
      <c r="V186" s="21"/>
      <c r="W186" s="21"/>
      <c r="X186" s="21"/>
      <c r="Y186" s="21"/>
      <c r="Z186" s="21"/>
      <c r="AA186" s="21"/>
      <c r="AB186" s="21"/>
      <c r="AC186" s="21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</row>
    <row r="187" spans="2:41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T187" s="54"/>
      <c r="U187" s="21"/>
      <c r="V187" s="21"/>
      <c r="W187" s="21"/>
      <c r="X187" s="21"/>
      <c r="Y187" s="21"/>
      <c r="Z187" s="21"/>
      <c r="AA187" s="21"/>
      <c r="AB187" s="21"/>
      <c r="AC187" s="21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</row>
    <row r="188" spans="2:41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T188" s="54"/>
      <c r="U188" s="21"/>
      <c r="V188" s="21"/>
      <c r="W188" s="21"/>
      <c r="X188" s="21"/>
      <c r="Y188" s="21"/>
      <c r="Z188" s="21"/>
      <c r="AA188" s="21"/>
      <c r="AB188" s="21"/>
      <c r="AC188" s="21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</row>
    <row r="189" spans="2:41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T189" s="54"/>
      <c r="U189" s="21"/>
      <c r="V189" s="21"/>
      <c r="W189" s="21"/>
      <c r="X189" s="21"/>
      <c r="Y189" s="21"/>
      <c r="Z189" s="21"/>
      <c r="AA189" s="21"/>
      <c r="AB189" s="21"/>
      <c r="AC189" s="21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</row>
    <row r="190" spans="2:41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T190" s="54"/>
      <c r="U190" s="21"/>
      <c r="V190" s="21"/>
      <c r="W190" s="21"/>
      <c r="X190" s="21"/>
      <c r="Y190" s="21"/>
      <c r="Z190" s="21"/>
      <c r="AA190" s="21"/>
      <c r="AB190" s="21"/>
      <c r="AC190" s="21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</row>
    <row r="191" spans="2:41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T191" s="54"/>
      <c r="U191" s="21"/>
      <c r="V191" s="21"/>
      <c r="W191" s="21"/>
      <c r="X191" s="21"/>
      <c r="Y191" s="21"/>
      <c r="Z191" s="21"/>
      <c r="AA191" s="21"/>
      <c r="AB191" s="21"/>
      <c r="AC191" s="21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</row>
    <row r="192" spans="2:41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T192" s="54"/>
      <c r="U192" s="21"/>
      <c r="V192" s="21"/>
      <c r="W192" s="21"/>
      <c r="X192" s="21"/>
      <c r="Y192" s="21"/>
      <c r="Z192" s="21"/>
      <c r="AA192" s="21"/>
      <c r="AB192" s="21"/>
      <c r="AC192" s="21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</row>
    <row r="193" spans="2:41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T193" s="54"/>
      <c r="U193" s="21"/>
      <c r="V193" s="21"/>
      <c r="W193" s="21"/>
      <c r="X193" s="21"/>
      <c r="Y193" s="21"/>
      <c r="Z193" s="21"/>
      <c r="AA193" s="21"/>
      <c r="AB193" s="21"/>
      <c r="AC193" s="21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</row>
    <row r="194" spans="2:41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T194" s="54"/>
      <c r="U194" s="21"/>
      <c r="V194" s="21"/>
      <c r="W194" s="21"/>
      <c r="X194" s="21"/>
      <c r="Y194" s="21"/>
      <c r="Z194" s="21"/>
      <c r="AA194" s="21"/>
      <c r="AB194" s="21"/>
      <c r="AC194" s="21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</row>
    <row r="195" spans="2:41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T195" s="54"/>
      <c r="U195" s="21"/>
      <c r="V195" s="21"/>
      <c r="W195" s="21"/>
      <c r="X195" s="21"/>
      <c r="Y195" s="21"/>
      <c r="Z195" s="21"/>
      <c r="AA195" s="21"/>
      <c r="AB195" s="21"/>
      <c r="AC195" s="21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</row>
    <row r="196" spans="2:41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T196" s="54"/>
      <c r="U196" s="21"/>
      <c r="V196" s="21"/>
      <c r="W196" s="21"/>
      <c r="X196" s="21"/>
      <c r="Y196" s="21"/>
      <c r="Z196" s="21"/>
      <c r="AA196" s="21"/>
      <c r="AB196" s="21"/>
      <c r="AC196" s="21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</row>
    <row r="197" spans="2:41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T197" s="54"/>
      <c r="U197" s="21"/>
      <c r="V197" s="21"/>
      <c r="W197" s="21"/>
      <c r="X197" s="21"/>
      <c r="Y197" s="21"/>
      <c r="Z197" s="21"/>
      <c r="AA197" s="21"/>
      <c r="AB197" s="21"/>
      <c r="AC197" s="21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</row>
    <row r="198" spans="2:41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T198" s="54"/>
      <c r="U198" s="21"/>
      <c r="V198" s="21"/>
      <c r="W198" s="21"/>
      <c r="X198" s="21"/>
      <c r="Y198" s="21"/>
      <c r="Z198" s="21"/>
      <c r="AA198" s="21"/>
      <c r="AB198" s="21"/>
      <c r="AC198" s="21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</row>
    <row r="199" spans="2:41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T199" s="54"/>
      <c r="U199" s="21"/>
      <c r="V199" s="21"/>
      <c r="W199" s="21"/>
      <c r="X199" s="21"/>
      <c r="Y199" s="21"/>
      <c r="Z199" s="21"/>
      <c r="AA199" s="21"/>
      <c r="AB199" s="21"/>
      <c r="AC199" s="21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</row>
    <row r="200" spans="2:41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T200" s="54"/>
      <c r="U200" s="21"/>
      <c r="V200" s="21"/>
      <c r="W200" s="21"/>
      <c r="X200" s="21"/>
      <c r="Y200" s="21"/>
      <c r="Z200" s="21"/>
      <c r="AA200" s="21"/>
      <c r="AB200" s="21"/>
      <c r="AC200" s="21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</row>
    <row r="201" spans="2:41"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T201" s="54"/>
      <c r="U201" s="21"/>
      <c r="V201" s="21"/>
      <c r="W201" s="21"/>
      <c r="X201" s="21"/>
      <c r="Y201" s="21"/>
      <c r="Z201" s="21"/>
      <c r="AA201" s="21"/>
      <c r="AB201" s="21"/>
      <c r="AC201" s="21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</row>
    <row r="202" spans="2:41"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T202" s="54"/>
      <c r="U202" s="21"/>
      <c r="V202" s="21"/>
      <c r="W202" s="21"/>
      <c r="X202" s="21"/>
      <c r="Y202" s="21"/>
      <c r="Z202" s="21"/>
      <c r="AA202" s="21"/>
      <c r="AB202" s="21"/>
      <c r="AC202" s="21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</row>
    <row r="203" spans="2:41"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T203" s="54"/>
      <c r="U203" s="21"/>
      <c r="V203" s="21"/>
      <c r="W203" s="21"/>
      <c r="X203" s="21"/>
      <c r="Y203" s="21"/>
      <c r="Z203" s="21"/>
      <c r="AA203" s="21"/>
      <c r="AB203" s="21"/>
      <c r="AC203" s="21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</row>
    <row r="204" spans="2:41"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T204" s="54"/>
      <c r="U204" s="21"/>
      <c r="V204" s="21"/>
      <c r="W204" s="21"/>
      <c r="X204" s="21"/>
      <c r="Y204" s="21"/>
      <c r="Z204" s="21"/>
      <c r="AA204" s="21"/>
      <c r="AB204" s="21"/>
      <c r="AC204" s="21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</row>
    <row r="205" spans="2:41"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T205" s="54"/>
      <c r="U205" s="21"/>
      <c r="V205" s="21"/>
      <c r="W205" s="21"/>
      <c r="X205" s="21"/>
      <c r="Y205" s="21"/>
      <c r="Z205" s="21"/>
      <c r="AA205" s="21"/>
      <c r="AB205" s="21"/>
      <c r="AC205" s="21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</row>
    <row r="206" spans="2:41"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T206" s="54"/>
      <c r="U206" s="21"/>
      <c r="V206" s="21"/>
      <c r="W206" s="21"/>
      <c r="X206" s="21"/>
      <c r="Y206" s="21"/>
      <c r="Z206" s="21"/>
      <c r="AA206" s="21"/>
      <c r="AB206" s="21"/>
      <c r="AC206" s="21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</row>
    <row r="207" spans="2:41"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T207" s="54"/>
      <c r="U207" s="21"/>
      <c r="V207" s="21"/>
      <c r="W207" s="21"/>
      <c r="X207" s="21"/>
      <c r="Y207" s="21"/>
      <c r="Z207" s="21"/>
      <c r="AA207" s="21"/>
      <c r="AB207" s="21"/>
      <c r="AC207" s="21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</row>
    <row r="208" spans="2:41"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T208" s="54"/>
      <c r="U208" s="21"/>
      <c r="V208" s="21"/>
      <c r="W208" s="21"/>
      <c r="X208" s="21"/>
      <c r="Y208" s="21"/>
      <c r="Z208" s="21"/>
      <c r="AA208" s="21"/>
      <c r="AB208" s="21"/>
      <c r="AC208" s="21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</row>
    <row r="209" spans="2:41"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T209" s="54"/>
      <c r="U209" s="21"/>
      <c r="V209" s="21"/>
      <c r="W209" s="21"/>
      <c r="X209" s="21"/>
      <c r="Y209" s="21"/>
      <c r="Z209" s="21"/>
      <c r="AA209" s="21"/>
      <c r="AB209" s="21"/>
      <c r="AC209" s="21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</row>
    <row r="210" spans="2:41"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T210" s="54"/>
      <c r="U210" s="21"/>
      <c r="V210" s="21"/>
      <c r="W210" s="21"/>
      <c r="X210" s="21"/>
      <c r="Y210" s="21"/>
      <c r="Z210" s="21"/>
      <c r="AA210" s="21"/>
      <c r="AB210" s="21"/>
      <c r="AC210" s="21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</row>
    <row r="211" spans="2:41"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T211" s="54"/>
      <c r="U211" s="21"/>
      <c r="V211" s="21"/>
      <c r="W211" s="21"/>
      <c r="X211" s="21"/>
      <c r="Y211" s="21"/>
      <c r="Z211" s="21"/>
      <c r="AA211" s="21"/>
      <c r="AB211" s="21"/>
      <c r="AC211" s="21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</row>
    <row r="212" spans="2:41"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T212" s="54"/>
      <c r="U212" s="21"/>
      <c r="V212" s="21"/>
      <c r="W212" s="21"/>
      <c r="X212" s="21"/>
      <c r="Y212" s="21"/>
      <c r="Z212" s="21"/>
      <c r="AA212" s="21"/>
      <c r="AB212" s="21"/>
      <c r="AC212" s="21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</row>
    <row r="213" spans="2:41"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T213" s="54"/>
      <c r="U213" s="21"/>
      <c r="V213" s="21"/>
      <c r="W213" s="21"/>
      <c r="X213" s="21"/>
      <c r="Y213" s="21"/>
      <c r="Z213" s="21"/>
      <c r="AA213" s="21"/>
      <c r="AB213" s="21"/>
      <c r="AC213" s="21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</row>
    <row r="214" spans="2:41"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T214" s="54"/>
      <c r="U214" s="21"/>
      <c r="V214" s="21"/>
      <c r="W214" s="21"/>
      <c r="X214" s="21"/>
      <c r="Y214" s="21"/>
      <c r="Z214" s="21"/>
      <c r="AA214" s="21"/>
      <c r="AB214" s="21"/>
      <c r="AC214" s="21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</row>
    <row r="215" spans="2:41"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T215" s="54"/>
      <c r="U215" s="21"/>
      <c r="V215" s="21"/>
      <c r="W215" s="21"/>
      <c r="X215" s="21"/>
      <c r="Y215" s="21"/>
      <c r="Z215" s="21"/>
      <c r="AA215" s="21"/>
      <c r="AB215" s="21"/>
      <c r="AC215" s="21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</row>
    <row r="216" spans="2:41"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T216" s="54"/>
      <c r="U216" s="21"/>
      <c r="V216" s="21"/>
      <c r="W216" s="21"/>
      <c r="X216" s="21"/>
      <c r="Y216" s="21"/>
      <c r="Z216" s="21"/>
      <c r="AA216" s="21"/>
      <c r="AB216" s="21"/>
      <c r="AC216" s="21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</row>
    <row r="217" spans="2:41"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T217" s="54"/>
      <c r="U217" s="21"/>
      <c r="V217" s="21"/>
      <c r="W217" s="21"/>
      <c r="X217" s="21"/>
      <c r="Y217" s="21"/>
      <c r="Z217" s="21"/>
      <c r="AA217" s="21"/>
      <c r="AB217" s="21"/>
      <c r="AC217" s="21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</row>
    <row r="218" spans="2:41"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T218" s="54"/>
      <c r="U218" s="21"/>
      <c r="V218" s="21"/>
      <c r="W218" s="21"/>
      <c r="X218" s="21"/>
      <c r="Y218" s="21"/>
      <c r="Z218" s="21"/>
      <c r="AA218" s="21"/>
      <c r="AB218" s="21"/>
      <c r="AC218" s="21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</row>
    <row r="219" spans="2:41"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T219" s="54"/>
      <c r="U219" s="21"/>
      <c r="V219" s="21"/>
      <c r="W219" s="21"/>
      <c r="X219" s="21"/>
      <c r="Y219" s="21"/>
      <c r="Z219" s="21"/>
      <c r="AA219" s="21"/>
      <c r="AB219" s="21"/>
      <c r="AC219" s="21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</row>
    <row r="220" spans="2:41"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T220" s="54"/>
      <c r="U220" s="21"/>
      <c r="V220" s="21"/>
      <c r="W220" s="21"/>
      <c r="X220" s="21"/>
      <c r="Y220" s="21"/>
      <c r="Z220" s="21"/>
      <c r="AA220" s="21"/>
      <c r="AB220" s="21"/>
      <c r="AC220" s="21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</row>
    <row r="221" spans="2:41"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T221" s="54"/>
      <c r="U221" s="21"/>
      <c r="V221" s="21"/>
      <c r="W221" s="21"/>
      <c r="X221" s="21"/>
      <c r="Y221" s="21"/>
      <c r="Z221" s="21"/>
      <c r="AA221" s="21"/>
      <c r="AB221" s="21"/>
      <c r="AC221" s="21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</row>
    <row r="222" spans="2:41"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T222" s="54"/>
      <c r="U222" s="21"/>
      <c r="V222" s="21"/>
      <c r="W222" s="21"/>
      <c r="X222" s="21"/>
      <c r="Y222" s="21"/>
      <c r="Z222" s="21"/>
      <c r="AA222" s="21"/>
      <c r="AB222" s="21"/>
      <c r="AC222" s="21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</row>
    <row r="223" spans="2:41"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T223" s="54"/>
      <c r="U223" s="21"/>
      <c r="V223" s="21"/>
      <c r="W223" s="21"/>
      <c r="X223" s="21"/>
      <c r="Y223" s="21"/>
      <c r="Z223" s="21"/>
      <c r="AA223" s="21"/>
      <c r="AB223" s="21"/>
      <c r="AC223" s="21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</row>
    <row r="224" spans="2:41"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T224" s="54"/>
      <c r="U224" s="21"/>
      <c r="V224" s="21"/>
      <c r="W224" s="21"/>
      <c r="X224" s="21"/>
      <c r="Y224" s="21"/>
      <c r="Z224" s="21"/>
      <c r="AA224" s="21"/>
      <c r="AB224" s="21"/>
      <c r="AC224" s="21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</row>
    <row r="225" spans="2:41"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T225" s="54"/>
      <c r="U225" s="21"/>
      <c r="V225" s="21"/>
      <c r="W225" s="21"/>
      <c r="X225" s="21"/>
      <c r="Y225" s="21"/>
      <c r="Z225" s="21"/>
      <c r="AA225" s="21"/>
      <c r="AB225" s="21"/>
      <c r="AC225" s="21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</row>
    <row r="226" spans="2:41"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T226" s="54"/>
      <c r="U226" s="21"/>
      <c r="V226" s="21"/>
      <c r="W226" s="21"/>
      <c r="X226" s="21"/>
      <c r="Y226" s="21"/>
      <c r="Z226" s="21"/>
      <c r="AA226" s="21"/>
      <c r="AB226" s="21"/>
      <c r="AC226" s="21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</row>
    <row r="227" spans="2:41"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T227" s="54"/>
      <c r="U227" s="21"/>
      <c r="V227" s="21"/>
      <c r="W227" s="21"/>
      <c r="X227" s="21"/>
      <c r="Y227" s="21"/>
      <c r="Z227" s="21"/>
      <c r="AA227" s="21"/>
      <c r="AB227" s="21"/>
      <c r="AC227" s="21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</row>
    <row r="228" spans="2:41"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T228" s="54"/>
      <c r="U228" s="21"/>
      <c r="V228" s="21"/>
      <c r="W228" s="21"/>
      <c r="X228" s="21"/>
      <c r="Y228" s="21"/>
      <c r="Z228" s="21"/>
      <c r="AA228" s="21"/>
      <c r="AB228" s="21"/>
      <c r="AC228" s="21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</row>
    <row r="229" spans="2:41"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T229" s="54"/>
      <c r="U229" s="21"/>
      <c r="V229" s="21"/>
      <c r="W229" s="21"/>
      <c r="X229" s="21"/>
      <c r="Y229" s="21"/>
      <c r="Z229" s="21"/>
      <c r="AA229" s="21"/>
      <c r="AB229" s="21"/>
      <c r="AC229" s="21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</row>
    <row r="230" spans="2:41"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T230" s="54"/>
      <c r="U230" s="21"/>
      <c r="V230" s="21"/>
      <c r="W230" s="21"/>
      <c r="X230" s="21"/>
      <c r="Y230" s="21"/>
      <c r="Z230" s="21"/>
      <c r="AA230" s="21"/>
      <c r="AB230" s="21"/>
      <c r="AC230" s="21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</row>
    <row r="231" spans="2:41"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T231" s="54"/>
      <c r="U231" s="21"/>
      <c r="V231" s="21"/>
      <c r="W231" s="21"/>
      <c r="X231" s="21"/>
      <c r="Y231" s="21"/>
      <c r="Z231" s="21"/>
      <c r="AA231" s="21"/>
      <c r="AB231" s="21"/>
      <c r="AC231" s="21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</row>
    <row r="232" spans="2:41"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T232" s="54"/>
      <c r="U232" s="21"/>
      <c r="V232" s="21"/>
      <c r="W232" s="21"/>
      <c r="X232" s="21"/>
      <c r="Y232" s="21"/>
      <c r="Z232" s="21"/>
      <c r="AA232" s="21"/>
      <c r="AB232" s="21"/>
      <c r="AC232" s="21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</row>
    <row r="233" spans="2:41"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T233" s="54"/>
      <c r="U233" s="21"/>
      <c r="V233" s="21"/>
      <c r="W233" s="21"/>
      <c r="X233" s="21"/>
      <c r="Y233" s="21"/>
      <c r="Z233" s="21"/>
      <c r="AA233" s="21"/>
      <c r="AB233" s="21"/>
      <c r="AC233" s="21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</row>
    <row r="234" spans="2:41"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T234" s="54"/>
      <c r="U234" s="21"/>
      <c r="V234" s="21"/>
      <c r="W234" s="21"/>
      <c r="X234" s="21"/>
      <c r="Y234" s="21"/>
      <c r="Z234" s="21"/>
      <c r="AA234" s="21"/>
      <c r="AB234" s="21"/>
      <c r="AC234" s="21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</row>
    <row r="235" spans="2:41"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T235" s="54"/>
      <c r="U235" s="21"/>
      <c r="V235" s="21"/>
      <c r="W235" s="21"/>
      <c r="X235" s="21"/>
      <c r="Y235" s="21"/>
      <c r="Z235" s="21"/>
      <c r="AA235" s="21"/>
      <c r="AB235" s="21"/>
      <c r="AC235" s="21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</row>
    <row r="236" spans="2:41"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T236" s="54"/>
      <c r="U236" s="21"/>
      <c r="V236" s="21"/>
      <c r="W236" s="21"/>
      <c r="X236" s="21"/>
      <c r="Y236" s="21"/>
      <c r="Z236" s="21"/>
      <c r="AA236" s="21"/>
      <c r="AB236" s="21"/>
      <c r="AC236" s="21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</row>
    <row r="237" spans="2:41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T237" s="54"/>
      <c r="U237" s="21"/>
      <c r="V237" s="21"/>
      <c r="W237" s="21"/>
      <c r="X237" s="21"/>
      <c r="Y237" s="21"/>
      <c r="Z237" s="21"/>
      <c r="AA237" s="21"/>
      <c r="AB237" s="21"/>
      <c r="AC237" s="21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</row>
    <row r="238" spans="2:41"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T238" s="54"/>
      <c r="U238" s="21"/>
      <c r="V238" s="21"/>
      <c r="W238" s="21"/>
      <c r="X238" s="21"/>
      <c r="Y238" s="21"/>
      <c r="Z238" s="21"/>
      <c r="AA238" s="21"/>
      <c r="AB238" s="21"/>
      <c r="AC238" s="21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</row>
    <row r="239" spans="2:41"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T239" s="54"/>
      <c r="U239" s="21"/>
      <c r="V239" s="21"/>
      <c r="W239" s="21"/>
      <c r="X239" s="21"/>
      <c r="Y239" s="21"/>
      <c r="Z239" s="21"/>
      <c r="AA239" s="21"/>
      <c r="AB239" s="21"/>
      <c r="AC239" s="21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</row>
    <row r="240" spans="2:41"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T240" s="54"/>
      <c r="U240" s="21"/>
      <c r="V240" s="21"/>
      <c r="W240" s="21"/>
      <c r="X240" s="21"/>
      <c r="Y240" s="21"/>
      <c r="Z240" s="21"/>
      <c r="AA240" s="21"/>
      <c r="AB240" s="21"/>
      <c r="AC240" s="21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</row>
    <row r="241" spans="2:41"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T241" s="54"/>
      <c r="U241" s="21"/>
      <c r="V241" s="21"/>
      <c r="W241" s="21"/>
      <c r="X241" s="21"/>
      <c r="Y241" s="21"/>
      <c r="Z241" s="21"/>
      <c r="AA241" s="21"/>
      <c r="AB241" s="21"/>
      <c r="AC241" s="21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</row>
    <row r="242" spans="2:41"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T242" s="54"/>
      <c r="U242" s="21"/>
      <c r="V242" s="21"/>
      <c r="W242" s="21"/>
      <c r="X242" s="21"/>
      <c r="Y242" s="21"/>
      <c r="Z242" s="21"/>
      <c r="AA242" s="21"/>
      <c r="AB242" s="21"/>
      <c r="AC242" s="21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</row>
    <row r="243" spans="2:41"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T243" s="54"/>
      <c r="U243" s="21"/>
      <c r="V243" s="21"/>
      <c r="W243" s="21"/>
      <c r="X243" s="21"/>
      <c r="Y243" s="21"/>
      <c r="Z243" s="21"/>
      <c r="AA243" s="21"/>
      <c r="AB243" s="21"/>
      <c r="AC243" s="21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</row>
    <row r="244" spans="2:41"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T244" s="54"/>
      <c r="U244" s="21"/>
      <c r="V244" s="21"/>
      <c r="W244" s="21"/>
      <c r="X244" s="21"/>
      <c r="Y244" s="21"/>
      <c r="Z244" s="21"/>
      <c r="AA244" s="21"/>
      <c r="AB244" s="21"/>
      <c r="AC244" s="21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</row>
    <row r="245" spans="2:41"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T245" s="54"/>
      <c r="U245" s="21"/>
      <c r="V245" s="21"/>
      <c r="W245" s="21"/>
      <c r="X245" s="21"/>
      <c r="Y245" s="21"/>
      <c r="Z245" s="21"/>
      <c r="AA245" s="21"/>
      <c r="AB245" s="21"/>
      <c r="AC245" s="21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</row>
    <row r="246" spans="2:41"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T246" s="54"/>
      <c r="U246" s="21"/>
      <c r="V246" s="21"/>
      <c r="W246" s="21"/>
      <c r="X246" s="21"/>
      <c r="Y246" s="21"/>
      <c r="Z246" s="21"/>
      <c r="AA246" s="21"/>
      <c r="AB246" s="21"/>
      <c r="AC246" s="21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</row>
    <row r="247" spans="2:41"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T247" s="54"/>
      <c r="U247" s="21"/>
      <c r="V247" s="21"/>
      <c r="W247" s="21"/>
      <c r="X247" s="21"/>
      <c r="Y247" s="21"/>
      <c r="Z247" s="21"/>
      <c r="AA247" s="21"/>
      <c r="AB247" s="21"/>
      <c r="AC247" s="21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</row>
    <row r="248" spans="2:41"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T248" s="54"/>
      <c r="U248" s="21"/>
      <c r="V248" s="21"/>
      <c r="W248" s="21"/>
      <c r="X248" s="21"/>
      <c r="Y248" s="21"/>
      <c r="Z248" s="21"/>
      <c r="AA248" s="21"/>
      <c r="AB248" s="21"/>
      <c r="AC248" s="21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</row>
    <row r="249" spans="2:41"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T249" s="54"/>
      <c r="U249" s="21"/>
      <c r="V249" s="21"/>
      <c r="W249" s="21"/>
      <c r="X249" s="21"/>
      <c r="Y249" s="21"/>
      <c r="Z249" s="21"/>
      <c r="AA249" s="21"/>
      <c r="AB249" s="21"/>
      <c r="AC249" s="21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</row>
    <row r="250" spans="2:41"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T250" s="54"/>
      <c r="U250" s="21"/>
      <c r="V250" s="21"/>
      <c r="W250" s="21"/>
      <c r="X250" s="21"/>
      <c r="Y250" s="21"/>
      <c r="Z250" s="21"/>
      <c r="AA250" s="21"/>
      <c r="AB250" s="21"/>
      <c r="AC250" s="21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</row>
    <row r="251" spans="2:41"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T251" s="54"/>
      <c r="U251" s="21"/>
      <c r="V251" s="21"/>
      <c r="W251" s="21"/>
      <c r="X251" s="21"/>
      <c r="Y251" s="21"/>
      <c r="Z251" s="21"/>
      <c r="AA251" s="21"/>
      <c r="AB251" s="21"/>
      <c r="AC251" s="21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</row>
    <row r="252" spans="2:41"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T252" s="54"/>
      <c r="U252" s="21"/>
      <c r="V252" s="21"/>
      <c r="W252" s="21"/>
      <c r="X252" s="21"/>
      <c r="Y252" s="21"/>
      <c r="Z252" s="21"/>
      <c r="AA252" s="21"/>
      <c r="AB252" s="21"/>
      <c r="AC252" s="21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</row>
    <row r="253" spans="2:41"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T253" s="54"/>
      <c r="U253" s="21"/>
      <c r="V253" s="21"/>
      <c r="W253" s="21"/>
      <c r="X253" s="21"/>
      <c r="Y253" s="21"/>
      <c r="Z253" s="21"/>
      <c r="AA253" s="21"/>
      <c r="AB253" s="21"/>
      <c r="AC253" s="21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</row>
    <row r="254" spans="2:41"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T254" s="54"/>
      <c r="U254" s="21"/>
      <c r="V254" s="21"/>
      <c r="W254" s="21"/>
      <c r="X254" s="21"/>
      <c r="Y254" s="21"/>
      <c r="Z254" s="21"/>
      <c r="AA254" s="21"/>
      <c r="AB254" s="21"/>
      <c r="AC254" s="21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</row>
    <row r="255" spans="2:41"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T255" s="54"/>
      <c r="U255" s="21"/>
      <c r="V255" s="21"/>
      <c r="W255" s="21"/>
      <c r="X255" s="21"/>
      <c r="Y255" s="21"/>
      <c r="Z255" s="21"/>
      <c r="AA255" s="21"/>
      <c r="AB255" s="21"/>
      <c r="AC255" s="21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</row>
    <row r="256" spans="2:41"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T256" s="54"/>
      <c r="U256" s="21"/>
      <c r="V256" s="21"/>
      <c r="W256" s="21"/>
      <c r="X256" s="21"/>
      <c r="Y256" s="21"/>
      <c r="Z256" s="21"/>
      <c r="AA256" s="21"/>
      <c r="AB256" s="21"/>
      <c r="AC256" s="21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</row>
    <row r="257" spans="2:41"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T257" s="54"/>
      <c r="U257" s="21"/>
      <c r="V257" s="21"/>
      <c r="W257" s="21"/>
      <c r="X257" s="21"/>
      <c r="Y257" s="21"/>
      <c r="Z257" s="21"/>
      <c r="AA257" s="21"/>
      <c r="AB257" s="21"/>
      <c r="AC257" s="21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</row>
    <row r="258" spans="2:41"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T258" s="54"/>
      <c r="U258" s="21"/>
      <c r="V258" s="21"/>
      <c r="W258" s="21"/>
      <c r="X258" s="21"/>
      <c r="Y258" s="21"/>
      <c r="Z258" s="21"/>
      <c r="AA258" s="21"/>
      <c r="AB258" s="21"/>
      <c r="AC258" s="21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</row>
    <row r="259" spans="2:41"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T259" s="54"/>
      <c r="U259" s="21"/>
      <c r="V259" s="21"/>
      <c r="W259" s="21"/>
      <c r="X259" s="21"/>
      <c r="Y259" s="21"/>
      <c r="Z259" s="21"/>
      <c r="AA259" s="21"/>
      <c r="AB259" s="21"/>
      <c r="AC259" s="21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</row>
    <row r="260" spans="2:41"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T260" s="54"/>
      <c r="U260" s="21"/>
      <c r="V260" s="21"/>
      <c r="W260" s="21"/>
      <c r="X260" s="21"/>
      <c r="Y260" s="21"/>
      <c r="Z260" s="21"/>
      <c r="AA260" s="21"/>
      <c r="AB260" s="21"/>
      <c r="AC260" s="21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</row>
    <row r="261" spans="2:41"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T261" s="54"/>
      <c r="U261" s="21"/>
      <c r="V261" s="21"/>
      <c r="W261" s="21"/>
      <c r="X261" s="21"/>
      <c r="Y261" s="21"/>
      <c r="Z261" s="21"/>
      <c r="AA261" s="21"/>
      <c r="AB261" s="21"/>
      <c r="AC261" s="21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</row>
    <row r="262" spans="2:41"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T262" s="54"/>
      <c r="U262" s="21"/>
      <c r="V262" s="21"/>
      <c r="W262" s="21"/>
      <c r="X262" s="21"/>
      <c r="Y262" s="21"/>
      <c r="Z262" s="21"/>
      <c r="AA262" s="21"/>
      <c r="AB262" s="21"/>
      <c r="AC262" s="21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</row>
    <row r="263" spans="2:41"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T263" s="54"/>
      <c r="U263" s="21"/>
      <c r="V263" s="21"/>
      <c r="W263" s="21"/>
      <c r="X263" s="21"/>
      <c r="Y263" s="21"/>
      <c r="Z263" s="21"/>
      <c r="AA263" s="21"/>
      <c r="AB263" s="21"/>
      <c r="AC263" s="21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</row>
    <row r="264" spans="2:41"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T264" s="54"/>
      <c r="U264" s="21"/>
      <c r="V264" s="21"/>
      <c r="W264" s="21"/>
      <c r="X264" s="21"/>
      <c r="Y264" s="21"/>
      <c r="Z264" s="21"/>
      <c r="AA264" s="21"/>
      <c r="AB264" s="21"/>
      <c r="AC264" s="21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</row>
    <row r="265" spans="2:41"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T265" s="54"/>
      <c r="U265" s="21"/>
      <c r="V265" s="21"/>
      <c r="W265" s="21"/>
      <c r="X265" s="21"/>
      <c r="Y265" s="21"/>
      <c r="Z265" s="21"/>
      <c r="AA265" s="21"/>
      <c r="AB265" s="21"/>
      <c r="AC265" s="21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</row>
    <row r="266" spans="2:41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T266" s="54"/>
      <c r="U266" s="21"/>
      <c r="V266" s="21"/>
      <c r="W266" s="21"/>
      <c r="X266" s="21"/>
      <c r="Y266" s="21"/>
      <c r="Z266" s="21"/>
      <c r="AA266" s="21"/>
      <c r="AB266" s="21"/>
      <c r="AC266" s="21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</row>
    <row r="267" spans="2:41"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T267" s="54"/>
      <c r="U267" s="21"/>
      <c r="V267" s="21"/>
      <c r="W267" s="21"/>
      <c r="X267" s="21"/>
      <c r="Y267" s="21"/>
      <c r="Z267" s="21"/>
      <c r="AA267" s="21"/>
      <c r="AB267" s="21"/>
      <c r="AC267" s="21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</row>
    <row r="268" spans="2:41"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T268" s="54"/>
      <c r="U268" s="21"/>
      <c r="V268" s="21"/>
      <c r="W268" s="21"/>
      <c r="X268" s="21"/>
      <c r="Y268" s="21"/>
      <c r="Z268" s="21"/>
      <c r="AA268" s="21"/>
      <c r="AB268" s="21"/>
      <c r="AC268" s="21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</row>
    <row r="269" spans="2:41"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T269" s="54"/>
      <c r="U269" s="21"/>
      <c r="V269" s="21"/>
      <c r="W269" s="21"/>
      <c r="X269" s="21"/>
      <c r="Y269" s="21"/>
      <c r="Z269" s="21"/>
      <c r="AA269" s="21"/>
      <c r="AB269" s="21"/>
      <c r="AC269" s="21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</row>
    <row r="270" spans="2:41"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T270" s="54"/>
      <c r="U270" s="21"/>
      <c r="V270" s="21"/>
      <c r="W270" s="21"/>
      <c r="X270" s="21"/>
      <c r="Y270" s="21"/>
      <c r="Z270" s="21"/>
      <c r="AA270" s="21"/>
      <c r="AB270" s="21"/>
      <c r="AC270" s="21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</row>
    <row r="271" spans="2:41"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T271" s="54"/>
      <c r="U271" s="21"/>
      <c r="V271" s="21"/>
      <c r="W271" s="21"/>
      <c r="X271" s="21"/>
      <c r="Y271" s="21"/>
      <c r="Z271" s="21"/>
      <c r="AA271" s="21"/>
      <c r="AB271" s="21"/>
      <c r="AC271" s="21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</row>
    <row r="272" spans="2:41"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T272" s="54"/>
      <c r="U272" s="21"/>
      <c r="V272" s="21"/>
      <c r="W272" s="21"/>
      <c r="X272" s="21"/>
      <c r="Y272" s="21"/>
      <c r="Z272" s="21"/>
      <c r="AA272" s="21"/>
      <c r="AB272" s="21"/>
      <c r="AC272" s="21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</row>
    <row r="273" spans="2:41"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T273" s="54"/>
      <c r="U273" s="21"/>
      <c r="V273" s="21"/>
      <c r="W273" s="21"/>
      <c r="X273" s="21"/>
      <c r="Y273" s="21"/>
      <c r="Z273" s="21"/>
      <c r="AA273" s="21"/>
      <c r="AB273" s="21"/>
      <c r="AC273" s="21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</row>
    <row r="274" spans="2:41"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T274" s="54"/>
      <c r="U274" s="21"/>
      <c r="V274" s="21"/>
      <c r="W274" s="21"/>
      <c r="X274" s="21"/>
      <c r="Y274" s="21"/>
      <c r="Z274" s="21"/>
      <c r="AA274" s="21"/>
      <c r="AB274" s="21"/>
      <c r="AC274" s="21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</row>
    <row r="275" spans="2:41"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T275" s="54"/>
      <c r="U275" s="21"/>
      <c r="V275" s="21"/>
      <c r="W275" s="21"/>
      <c r="X275" s="21"/>
      <c r="Y275" s="21"/>
      <c r="Z275" s="21"/>
      <c r="AA275" s="21"/>
      <c r="AB275" s="21"/>
      <c r="AC275" s="21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</row>
    <row r="276" spans="2:41"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T276" s="54"/>
      <c r="U276" s="21"/>
      <c r="V276" s="21"/>
      <c r="W276" s="21"/>
      <c r="X276" s="21"/>
      <c r="Y276" s="21"/>
      <c r="Z276" s="21"/>
      <c r="AA276" s="21"/>
      <c r="AB276" s="21"/>
      <c r="AC276" s="21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</row>
    <row r="277" spans="2:41"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T277" s="54"/>
      <c r="U277" s="21"/>
      <c r="V277" s="21"/>
      <c r="W277" s="21"/>
      <c r="X277" s="21"/>
      <c r="Y277" s="21"/>
      <c r="Z277" s="21"/>
      <c r="AA277" s="21"/>
      <c r="AB277" s="21"/>
      <c r="AC277" s="21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</row>
    <row r="278" spans="2:41"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T278" s="54"/>
      <c r="U278" s="21"/>
      <c r="V278" s="21"/>
      <c r="W278" s="21"/>
      <c r="X278" s="21"/>
      <c r="Y278" s="21"/>
      <c r="Z278" s="21"/>
      <c r="AA278" s="21"/>
      <c r="AB278" s="21"/>
      <c r="AC278" s="21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</row>
    <row r="279" spans="2:41"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T279" s="54"/>
      <c r="U279" s="21"/>
      <c r="V279" s="21"/>
      <c r="W279" s="21"/>
      <c r="X279" s="21"/>
      <c r="Y279" s="21"/>
      <c r="Z279" s="21"/>
      <c r="AA279" s="21"/>
      <c r="AB279" s="21"/>
      <c r="AC279" s="21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</row>
    <row r="280" spans="2:41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T280" s="54"/>
      <c r="U280" s="21"/>
      <c r="V280" s="21"/>
      <c r="W280" s="21"/>
      <c r="X280" s="21"/>
      <c r="Y280" s="21"/>
      <c r="Z280" s="21"/>
      <c r="AA280" s="21"/>
      <c r="AB280" s="21"/>
      <c r="AC280" s="21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</row>
    <row r="281" spans="2:41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T281" s="54"/>
      <c r="U281" s="21"/>
      <c r="V281" s="21"/>
      <c r="W281" s="21"/>
      <c r="X281" s="21"/>
      <c r="Y281" s="21"/>
      <c r="Z281" s="21"/>
      <c r="AA281" s="21"/>
      <c r="AB281" s="21"/>
      <c r="AC281" s="21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</row>
    <row r="282" spans="2:41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T282" s="54"/>
      <c r="U282" s="21"/>
      <c r="V282" s="21"/>
      <c r="W282" s="21"/>
      <c r="X282" s="21"/>
      <c r="Y282" s="21"/>
      <c r="Z282" s="21"/>
      <c r="AA282" s="21"/>
      <c r="AB282" s="21"/>
      <c r="AC282" s="21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</row>
    <row r="283" spans="2:41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T283" s="54"/>
      <c r="U283" s="21"/>
      <c r="V283" s="21"/>
      <c r="W283" s="21"/>
      <c r="X283" s="21"/>
      <c r="Y283" s="21"/>
      <c r="Z283" s="21"/>
      <c r="AA283" s="21"/>
      <c r="AB283" s="21"/>
      <c r="AC283" s="21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</row>
    <row r="284" spans="2:41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T284" s="54"/>
      <c r="U284" s="21"/>
      <c r="V284" s="21"/>
      <c r="W284" s="21"/>
      <c r="X284" s="21"/>
      <c r="Y284" s="21"/>
      <c r="Z284" s="21"/>
      <c r="AA284" s="21"/>
      <c r="AB284" s="21"/>
      <c r="AC284" s="21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</row>
    <row r="285" spans="2:41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T285" s="54"/>
      <c r="U285" s="21"/>
      <c r="V285" s="21"/>
      <c r="W285" s="21"/>
      <c r="X285" s="21"/>
      <c r="Y285" s="21"/>
      <c r="Z285" s="21"/>
      <c r="AA285" s="21"/>
      <c r="AB285" s="21"/>
      <c r="AC285" s="21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</row>
    <row r="286" spans="2:41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T286" s="54"/>
      <c r="U286" s="21"/>
      <c r="V286" s="21"/>
      <c r="W286" s="21"/>
      <c r="X286" s="21"/>
      <c r="Y286" s="21"/>
      <c r="Z286" s="21"/>
      <c r="AA286" s="21"/>
      <c r="AB286" s="21"/>
      <c r="AC286" s="21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</row>
    <row r="287" spans="2:41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T287" s="54"/>
      <c r="U287" s="21"/>
      <c r="V287" s="21"/>
      <c r="W287" s="21"/>
      <c r="X287" s="21"/>
      <c r="Y287" s="21"/>
      <c r="Z287" s="21"/>
      <c r="AA287" s="21"/>
      <c r="AB287" s="21"/>
      <c r="AC287" s="21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</row>
    <row r="288" spans="2:41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T288" s="54"/>
      <c r="U288" s="21"/>
      <c r="V288" s="21"/>
      <c r="W288" s="21"/>
      <c r="X288" s="21"/>
      <c r="Y288" s="21"/>
      <c r="Z288" s="21"/>
      <c r="AA288" s="21"/>
      <c r="AB288" s="21"/>
      <c r="AC288" s="21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</row>
    <row r="289" spans="2:41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T289" s="54"/>
      <c r="U289" s="21"/>
      <c r="V289" s="21"/>
      <c r="W289" s="21"/>
      <c r="X289" s="21"/>
      <c r="Y289" s="21"/>
      <c r="Z289" s="21"/>
      <c r="AA289" s="21"/>
      <c r="AB289" s="21"/>
      <c r="AC289" s="21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</row>
    <row r="290" spans="2:41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T290" s="54"/>
      <c r="U290" s="21"/>
      <c r="V290" s="21"/>
      <c r="W290" s="21"/>
      <c r="X290" s="21"/>
      <c r="Y290" s="21"/>
      <c r="Z290" s="21"/>
      <c r="AA290" s="21"/>
      <c r="AB290" s="21"/>
      <c r="AC290" s="21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</row>
    <row r="291" spans="2:41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T291" s="54"/>
      <c r="U291" s="21"/>
      <c r="V291" s="21"/>
      <c r="W291" s="21"/>
      <c r="X291" s="21"/>
      <c r="Y291" s="21"/>
      <c r="Z291" s="21"/>
      <c r="AA291" s="21"/>
      <c r="AB291" s="21"/>
      <c r="AC291" s="21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</row>
    <row r="292" spans="2:41"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T292" s="54"/>
      <c r="U292" s="21"/>
      <c r="V292" s="21"/>
      <c r="W292" s="21"/>
      <c r="X292" s="21"/>
      <c r="Y292" s="21"/>
      <c r="Z292" s="21"/>
      <c r="AA292" s="21"/>
      <c r="AB292" s="21"/>
      <c r="AC292" s="21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</row>
    <row r="293" spans="2:41"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T293" s="54"/>
      <c r="U293" s="21"/>
      <c r="V293" s="21"/>
      <c r="W293" s="21"/>
      <c r="X293" s="21"/>
      <c r="Y293" s="21"/>
      <c r="Z293" s="21"/>
      <c r="AA293" s="21"/>
      <c r="AB293" s="21"/>
      <c r="AC293" s="21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</row>
    <row r="294" spans="2:41"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T294" s="54"/>
      <c r="U294" s="21"/>
      <c r="V294" s="21"/>
      <c r="W294" s="21"/>
      <c r="X294" s="21"/>
      <c r="Y294" s="21"/>
      <c r="Z294" s="21"/>
      <c r="AA294" s="21"/>
      <c r="AB294" s="21"/>
      <c r="AC294" s="21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</row>
    <row r="295" spans="2:41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T295" s="54"/>
      <c r="U295" s="21"/>
      <c r="V295" s="21"/>
      <c r="W295" s="21"/>
      <c r="X295" s="21"/>
      <c r="Y295" s="21"/>
      <c r="Z295" s="21"/>
      <c r="AA295" s="21"/>
      <c r="AB295" s="21"/>
      <c r="AC295" s="21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</row>
    <row r="296" spans="2:41"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T296" s="54"/>
      <c r="U296" s="21"/>
      <c r="V296" s="21"/>
      <c r="W296" s="21"/>
      <c r="X296" s="21"/>
      <c r="Y296" s="21"/>
      <c r="Z296" s="21"/>
      <c r="AA296" s="21"/>
      <c r="AB296" s="21"/>
      <c r="AC296" s="21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</row>
    <row r="297" spans="2:41"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T297" s="54"/>
      <c r="U297" s="21"/>
      <c r="V297" s="21"/>
      <c r="W297" s="21"/>
      <c r="X297" s="21"/>
      <c r="Y297" s="21"/>
      <c r="Z297" s="21"/>
      <c r="AA297" s="21"/>
      <c r="AB297" s="21"/>
      <c r="AC297" s="21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</row>
    <row r="298" spans="2:41"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T298" s="54"/>
      <c r="U298" s="21"/>
      <c r="V298" s="21"/>
      <c r="W298" s="21"/>
      <c r="X298" s="21"/>
      <c r="Y298" s="21"/>
      <c r="Z298" s="21"/>
      <c r="AA298" s="21"/>
      <c r="AB298" s="21"/>
      <c r="AC298" s="21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</row>
    <row r="299" spans="2:41"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T299" s="54"/>
      <c r="U299" s="21"/>
      <c r="V299" s="21"/>
      <c r="W299" s="21"/>
      <c r="X299" s="21"/>
      <c r="Y299" s="21"/>
      <c r="Z299" s="21"/>
      <c r="AA299" s="21"/>
      <c r="AB299" s="21"/>
      <c r="AC299" s="21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</row>
    <row r="300" spans="2:41"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T300" s="54"/>
      <c r="U300" s="21"/>
      <c r="V300" s="21"/>
      <c r="W300" s="21"/>
      <c r="X300" s="21"/>
      <c r="Y300" s="21"/>
      <c r="Z300" s="21"/>
      <c r="AA300" s="21"/>
      <c r="AB300" s="21"/>
      <c r="AC300" s="21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</row>
    <row r="301" spans="2:41"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T301" s="54"/>
      <c r="U301" s="21"/>
      <c r="V301" s="21"/>
      <c r="W301" s="21"/>
      <c r="X301" s="21"/>
      <c r="Y301" s="21"/>
      <c r="Z301" s="21"/>
      <c r="AA301" s="21"/>
      <c r="AB301" s="21"/>
      <c r="AC301" s="21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</row>
    <row r="302" spans="2:41"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T302" s="54"/>
      <c r="U302" s="21"/>
      <c r="V302" s="21"/>
      <c r="W302" s="21"/>
      <c r="X302" s="21"/>
      <c r="Y302" s="21"/>
      <c r="Z302" s="21"/>
      <c r="AA302" s="21"/>
      <c r="AB302" s="21"/>
      <c r="AC302" s="21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</row>
    <row r="303" spans="2:41"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T303" s="54"/>
      <c r="U303" s="21"/>
      <c r="V303" s="21"/>
      <c r="W303" s="21"/>
      <c r="X303" s="21"/>
      <c r="Y303" s="21"/>
      <c r="Z303" s="21"/>
      <c r="AA303" s="21"/>
      <c r="AB303" s="21"/>
      <c r="AC303" s="21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</row>
    <row r="304" spans="2:41"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T304" s="54"/>
      <c r="U304" s="21"/>
      <c r="V304" s="21"/>
      <c r="W304" s="21"/>
      <c r="X304" s="21"/>
      <c r="Y304" s="21"/>
      <c r="Z304" s="21"/>
      <c r="AA304" s="21"/>
      <c r="AB304" s="21"/>
      <c r="AC304" s="21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</row>
    <row r="305" spans="2:41"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T305" s="54"/>
      <c r="U305" s="21"/>
      <c r="V305" s="21"/>
      <c r="W305" s="21"/>
      <c r="X305" s="21"/>
      <c r="Y305" s="21"/>
      <c r="Z305" s="21"/>
      <c r="AA305" s="21"/>
      <c r="AB305" s="21"/>
      <c r="AC305" s="21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</row>
    <row r="306" spans="2:41"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T306" s="54"/>
      <c r="U306" s="21"/>
      <c r="V306" s="21"/>
      <c r="W306" s="21"/>
      <c r="X306" s="21"/>
      <c r="Y306" s="21"/>
      <c r="Z306" s="21"/>
      <c r="AA306" s="21"/>
      <c r="AB306" s="21"/>
      <c r="AC306" s="21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</row>
    <row r="307" spans="2:41">
      <c r="U307" s="21"/>
      <c r="V307" s="21"/>
      <c r="W307" s="21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</row>
    <row r="308" spans="2:41">
      <c r="U308" s="21"/>
      <c r="V308" s="21"/>
      <c r="W308" s="21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</row>
    <row r="309" spans="2:41">
      <c r="U309" s="21"/>
      <c r="V309" s="21"/>
      <c r="W309" s="21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</row>
    <row r="310" spans="2:41">
      <c r="U310" s="21"/>
      <c r="V310" s="21"/>
      <c r="W310" s="21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</row>
    <row r="311" spans="2:41">
      <c r="U311" s="21"/>
      <c r="V311" s="21"/>
      <c r="W311" s="21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</row>
    <row r="312" spans="2:41">
      <c r="U312" s="21"/>
      <c r="V312" s="21"/>
      <c r="W312" s="21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</row>
    <row r="313" spans="2:41">
      <c r="U313" s="21"/>
      <c r="V313" s="21"/>
      <c r="W313" s="21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</row>
    <row r="314" spans="2:41">
      <c r="U314" s="21"/>
      <c r="V314" s="21"/>
      <c r="W314" s="21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</row>
    <row r="315" spans="2:41">
      <c r="U315" s="21"/>
      <c r="V315" s="21"/>
      <c r="W315" s="21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</row>
    <row r="316" spans="2:41">
      <c r="U316" s="21"/>
      <c r="V316" s="21"/>
      <c r="W316" s="21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</row>
    <row r="317" spans="2:41">
      <c r="U317" s="21"/>
      <c r="V317" s="21"/>
      <c r="W317" s="21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</row>
    <row r="318" spans="2:41">
      <c r="U318" s="21"/>
      <c r="V318" s="21"/>
      <c r="W318" s="21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</row>
    <row r="319" spans="2:41">
      <c r="U319" s="21"/>
      <c r="V319" s="21"/>
      <c r="W319" s="21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</row>
    <row r="320" spans="2:41">
      <c r="U320" s="21"/>
      <c r="V320" s="21"/>
      <c r="W320" s="21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</row>
    <row r="321" spans="21:41">
      <c r="U321" s="21"/>
      <c r="V321" s="21"/>
      <c r="W321" s="21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</row>
    <row r="322" spans="21:41">
      <c r="U322" s="21"/>
      <c r="V322" s="21"/>
      <c r="W322" s="21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</row>
    <row r="323" spans="21:41">
      <c r="U323" s="21"/>
      <c r="V323" s="21"/>
      <c r="W323" s="21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</row>
    <row r="324" spans="21:41">
      <c r="U324" s="21"/>
      <c r="V324" s="21"/>
      <c r="W324" s="21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</row>
    <row r="325" spans="21:41">
      <c r="U325" s="21"/>
      <c r="V325" s="21"/>
      <c r="W325" s="21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</row>
    <row r="326" spans="21:41">
      <c r="U326" s="21"/>
      <c r="V326" s="21"/>
      <c r="W326" s="21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</row>
    <row r="327" spans="21:41">
      <c r="U327" s="21"/>
      <c r="V327" s="21"/>
      <c r="W327" s="21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</row>
    <row r="328" spans="21:41">
      <c r="U328" s="21"/>
      <c r="V328" s="21"/>
      <c r="W328" s="21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</row>
    <row r="329" spans="21:41">
      <c r="U329" s="21"/>
      <c r="V329" s="21"/>
      <c r="W329" s="21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</row>
    <row r="330" spans="21:41">
      <c r="U330" s="21"/>
      <c r="V330" s="21"/>
      <c r="W330" s="21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</row>
    <row r="331" spans="21:41">
      <c r="U331" s="21"/>
      <c r="V331" s="21"/>
      <c r="W331" s="21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</row>
    <row r="332" spans="21:41">
      <c r="U332" s="21"/>
      <c r="V332" s="21"/>
      <c r="W332" s="21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</row>
    <row r="333" spans="21:41">
      <c r="U333" s="21"/>
      <c r="V333" s="21"/>
      <c r="W333" s="21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</row>
    <row r="334" spans="21:41">
      <c r="U334" s="21"/>
      <c r="V334" s="21"/>
      <c r="W334" s="21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</row>
    <row r="335" spans="21:41">
      <c r="U335" s="21"/>
      <c r="V335" s="21"/>
      <c r="W335" s="21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</row>
    <row r="336" spans="21:41">
      <c r="U336" s="21"/>
      <c r="V336" s="21"/>
      <c r="W336" s="21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</row>
    <row r="337" spans="21:41">
      <c r="U337" s="21"/>
      <c r="V337" s="21"/>
      <c r="W337" s="21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</row>
    <row r="338" spans="21:41">
      <c r="U338" s="21"/>
      <c r="V338" s="21"/>
      <c r="W338" s="21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</row>
    <row r="339" spans="21:41">
      <c r="U339" s="21"/>
      <c r="V339" s="21"/>
      <c r="W339" s="21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</row>
    <row r="340" spans="21:41">
      <c r="U340" s="21"/>
      <c r="V340" s="21"/>
      <c r="W340" s="21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</row>
    <row r="341" spans="21:41">
      <c r="U341" s="21"/>
      <c r="V341" s="21"/>
      <c r="W341" s="21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</row>
    <row r="342" spans="21:41">
      <c r="U342" s="21"/>
      <c r="V342" s="21"/>
      <c r="W342" s="21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</row>
    <row r="343" spans="21:41">
      <c r="U343" s="21"/>
      <c r="V343" s="21"/>
      <c r="W343" s="21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</row>
    <row r="344" spans="21:41">
      <c r="U344" s="21"/>
      <c r="V344" s="21"/>
      <c r="W344" s="21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</row>
    <row r="345" spans="21:41">
      <c r="U345" s="21"/>
      <c r="V345" s="21"/>
      <c r="W345" s="21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</row>
    <row r="346" spans="21:41">
      <c r="U346" s="21"/>
      <c r="V346" s="21"/>
      <c r="W346" s="21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</row>
    <row r="347" spans="21:41">
      <c r="U347" s="21"/>
      <c r="V347" s="21"/>
      <c r="W347" s="21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</row>
    <row r="348" spans="21:41">
      <c r="U348" s="21"/>
      <c r="V348" s="21"/>
      <c r="W348" s="21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</row>
    <row r="349" spans="21:41">
      <c r="U349" s="21"/>
      <c r="V349" s="21"/>
      <c r="W349" s="21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</row>
    <row r="350" spans="21:41">
      <c r="U350" s="21"/>
      <c r="V350" s="21"/>
      <c r="W350" s="21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</row>
    <row r="351" spans="21:41">
      <c r="U351" s="21"/>
      <c r="V351" s="21"/>
      <c r="W351" s="21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</row>
    <row r="352" spans="21:41">
      <c r="U352" s="21"/>
      <c r="V352" s="21"/>
      <c r="W352" s="21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</row>
    <row r="353" spans="21:41">
      <c r="U353" s="21"/>
      <c r="V353" s="21"/>
      <c r="W353" s="21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</row>
    <row r="354" spans="21:41">
      <c r="U354" s="21"/>
      <c r="V354" s="21"/>
      <c r="W354" s="21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</row>
    <row r="355" spans="21:41">
      <c r="U355" s="21"/>
      <c r="V355" s="21"/>
      <c r="W355" s="21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</row>
    <row r="356" spans="21:41">
      <c r="U356" s="21"/>
      <c r="V356" s="21"/>
      <c r="W356" s="21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</row>
    <row r="357" spans="21:41">
      <c r="U357" s="21"/>
      <c r="V357" s="21"/>
      <c r="W357" s="21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</row>
    <row r="358" spans="21:41">
      <c r="U358" s="21"/>
      <c r="V358" s="21"/>
      <c r="W358" s="21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</row>
    <row r="359" spans="21:41">
      <c r="U359" s="21"/>
      <c r="V359" s="21"/>
      <c r="W359" s="21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</row>
    <row r="360" spans="21:41">
      <c r="U360" s="21"/>
      <c r="V360" s="21"/>
      <c r="W360" s="21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</row>
    <row r="361" spans="21:41">
      <c r="U361" s="21"/>
      <c r="V361" s="21"/>
      <c r="W361" s="21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</row>
    <row r="362" spans="21:41">
      <c r="U362" s="21"/>
      <c r="V362" s="21"/>
      <c r="W362" s="21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</row>
    <row r="363" spans="21:41">
      <c r="U363" s="21"/>
      <c r="V363" s="21"/>
      <c r="W363" s="21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</row>
    <row r="364" spans="21:41">
      <c r="U364" s="21"/>
      <c r="V364" s="21"/>
      <c r="W364" s="21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</row>
    <row r="365" spans="21:41">
      <c r="U365" s="21"/>
      <c r="V365" s="21"/>
      <c r="W365" s="21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</row>
    <row r="366" spans="21:41">
      <c r="U366" s="21"/>
      <c r="V366" s="21"/>
      <c r="W366" s="21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</row>
    <row r="367" spans="21:41">
      <c r="U367" s="21"/>
      <c r="V367" s="21"/>
      <c r="W367" s="21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</row>
    <row r="368" spans="21:41">
      <c r="U368" s="21"/>
      <c r="V368" s="21"/>
      <c r="W368" s="21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</row>
    <row r="369" spans="21:41">
      <c r="U369" s="21"/>
      <c r="V369" s="21"/>
      <c r="W369" s="21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</row>
    <row r="370" spans="21:41">
      <c r="U370" s="21"/>
      <c r="V370" s="21"/>
      <c r="W370" s="21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</row>
    <row r="371" spans="21:41">
      <c r="U371" s="21"/>
      <c r="V371" s="21"/>
      <c r="W371" s="21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</row>
    <row r="372" spans="21:41">
      <c r="U372" s="21"/>
      <c r="V372" s="21"/>
      <c r="W372" s="21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</row>
    <row r="373" spans="21:41">
      <c r="U373" s="21"/>
      <c r="V373" s="21"/>
      <c r="W373" s="21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</row>
    <row r="374" spans="21:41">
      <c r="U374" s="21"/>
      <c r="V374" s="21"/>
      <c r="W374" s="21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</row>
    <row r="375" spans="21:41">
      <c r="U375" s="21"/>
      <c r="V375" s="21"/>
      <c r="W375" s="21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</row>
  </sheetData>
  <mergeCells count="6">
    <mergeCell ref="B5:T5"/>
    <mergeCell ref="B10:X10"/>
    <mergeCell ref="B9:X9"/>
    <mergeCell ref="B8:X8"/>
    <mergeCell ref="B7:X7"/>
    <mergeCell ref="B6:X6"/>
  </mergeCells>
  <printOptions horizontalCentered="1"/>
  <pageMargins left="0" right="0" top="0.54" bottom="0" header="0" footer="0"/>
  <pageSetup paperSize="9" scale="62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DGII</vt:lpstr>
      <vt:lpstr>DGA</vt:lpstr>
      <vt:lpstr>TESORERIA</vt:lpstr>
      <vt:lpstr>DGII!Área_de_impresión</vt:lpstr>
      <vt:lpstr>TESORERIA!Área_de_impresión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cp:lastPrinted>2019-06-14T19:20:47Z</cp:lastPrinted>
  <dcterms:created xsi:type="dcterms:W3CDTF">2019-01-28T14:24:24Z</dcterms:created>
  <dcterms:modified xsi:type="dcterms:W3CDTF">2022-05-03T00:47:56Z</dcterms:modified>
</cp:coreProperties>
</file>