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G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fullCalcOnLoad="1"/>
</workbook>
</file>

<file path=xl/sharedStrings.xml><?xml version="1.0" encoding="utf-8"?>
<sst xmlns="http://schemas.openxmlformats.org/spreadsheetml/2006/main" count="56" uniqueCount="43">
  <si>
    <t xml:space="preserve"> CUADRO No.3</t>
  </si>
  <si>
    <t>INGRESOS FISCALES COMPARADOS POR PARTIDAS, DIRECCION GENERAL DE ADUANAS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</si>
  <si>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</si>
  <si>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t>PARTIDAS</t>
  </si>
  <si>
    <t xml:space="preserve">         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</si>
  <si>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</si>
  <si>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</si>
  <si>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</si>
  <si>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</si>
  <si>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</si>
  <si>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</si>
  <si>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</si>
  <si>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</si>
  <si>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</si>
  <si>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</si>
  <si>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</si>
  <si>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</si>
  <si>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Abs.</t>
  </si>
  <si>
    <t>%</t>
  </si>
  <si>
    <t>I) INGRESOS TRIBUTARIOS</t>
  </si>
  <si>
    <t>1) IMPUESTOS SOBRE MERCANCIAS Y SERVICIOS</t>
  </si>
  <si>
    <t>- ITBIS</t>
  </si>
  <si>
    <t>- Impuestos sobre Mercancías</t>
  </si>
  <si>
    <t>- Impuesto Selectivo a las Alcoholes</t>
  </si>
  <si>
    <t>- Impuesto Selectivo a los Cervezas</t>
  </si>
  <si>
    <t>- Impuesto Selectivo al Tabaco y los Cigarrillos</t>
  </si>
  <si>
    <t>- Impuesto Selectivo a las demás Mercancías</t>
  </si>
  <si>
    <t>- Otros</t>
  </si>
  <si>
    <t>- Impuestos sobre el Uso de Bienes y Licencias</t>
  </si>
  <si>
    <t>2-IMPUESTOS SOBRE EL COMERCIO EXTERIOR</t>
  </si>
  <si>
    <t>a) Impuestos sobre las Importaciones</t>
  </si>
  <si>
    <t>- Arancel</t>
  </si>
  <si>
    <t xml:space="preserve">b) Impuestos sobre las Exportaciones </t>
  </si>
  <si>
    <t>c) Otros Impuestos al Comercio Exterior</t>
  </si>
  <si>
    <t>- Salida de Pasajeros por la Región Fronteriza</t>
  </si>
  <si>
    <t>II. INGRESOS NO TRIBUTARIOS</t>
  </si>
  <si>
    <t>- Contribución Zonas Francas</t>
  </si>
  <si>
    <t>- Otros Ingresos</t>
  </si>
  <si>
    <t>III)  INGRESOS A ESPECIFICAR</t>
  </si>
  <si>
    <t>TOTAL</t>
  </si>
  <si>
    <t xml:space="preserve">(1) Cifras sujetas a rectificación. </t>
  </si>
  <si>
    <t>FUENTE: Ministerio de Hacienda (SIGEF), Informe de Ejecución de Ingresos.</t>
  </si>
  <si>
    <t>ENERO-DICIEMBRE  2011/2010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</si>
</sst>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>
      <alignment/>
      <protection hidden="1"/>
    </xf>
    <xf numFmtId="0" fontId="16" fillId="34" borderId="1" applyNumberFormat="0" applyFont="0" applyBorder="0" applyAlignment="0" applyProtection="0"/>
    <xf numFmtId="166" fontId="7" fillId="0" borderId="2" applyBorder="0">
      <alignment horizontal="center" vertical="center"/>
      <protection/>
    </xf>
    <xf numFmtId="0" fontId="38" fillId="35" borderId="0" applyNumberFormat="0" applyBorder="0" applyAlignment="0" applyProtection="0"/>
    <xf numFmtId="0" fontId="17" fillId="7" borderId="0" applyNumberFormat="0" applyBorder="0" applyAlignment="0" applyProtection="0"/>
    <xf numFmtId="0" fontId="39" fillId="36" borderId="3" applyNumberFormat="0" applyAlignment="0" applyProtection="0"/>
    <xf numFmtId="0" fontId="18" fillId="34" borderId="4" applyNumberFormat="0" applyAlignment="0" applyProtection="0"/>
    <xf numFmtId="0" fontId="40" fillId="37" borderId="5" applyNumberFormat="0" applyAlignment="0" applyProtection="0"/>
    <xf numFmtId="0" fontId="19" fillId="38" borderId="6" applyNumberFormat="0" applyAlignment="0" applyProtection="0"/>
    <xf numFmtId="0" fontId="41" fillId="0" borderId="7" applyNumberFormat="0" applyFill="0" applyAlignment="0" applyProtection="0"/>
    <xf numFmtId="0" fontId="20" fillId="0" borderId="8" applyNumberFormat="0" applyFill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43" borderId="0" applyNumberFormat="0" applyBorder="0" applyAlignment="0" applyProtection="0"/>
    <xf numFmtId="0" fontId="14" fillId="44" borderId="0" applyNumberFormat="0" applyBorder="0" applyAlignment="0" applyProtection="0"/>
    <xf numFmtId="0" fontId="37" fillId="45" borderId="0" applyNumberFormat="0" applyBorder="0" applyAlignment="0" applyProtection="0"/>
    <xf numFmtId="0" fontId="14" fillId="29" borderId="0" applyNumberFormat="0" applyBorder="0" applyAlignment="0" applyProtection="0"/>
    <xf numFmtId="0" fontId="37" fillId="46" borderId="0" applyNumberFormat="0" applyBorder="0" applyAlignment="0" applyProtection="0"/>
    <xf numFmtId="0" fontId="14" fillId="31" borderId="0" applyNumberFormat="0" applyBorder="0" applyAlignment="0" applyProtection="0"/>
    <xf numFmtId="0" fontId="37" fillId="47" borderId="0" applyNumberFormat="0" applyBorder="0" applyAlignment="0" applyProtection="0"/>
    <xf numFmtId="0" fontId="14" fillId="48" borderId="0" applyNumberFormat="0" applyBorder="0" applyAlignment="0" applyProtection="0"/>
    <xf numFmtId="0" fontId="43" fillId="49" borderId="3" applyNumberFormat="0" applyAlignment="0" applyProtection="0"/>
    <xf numFmtId="0" fontId="22" fillId="13" borderId="4" applyNumberFormat="0" applyAlignment="0" applyProtection="0"/>
    <xf numFmtId="0" fontId="44" fillId="50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1">
      <alignment horizontal="lef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39" fontId="2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" applyNumberFormat="0" applyFill="0" applyBorder="0" applyAlignment="0" applyProtection="0"/>
    <xf numFmtId="0" fontId="46" fillId="36" borderId="11" applyNumberFormat="0" applyAlignment="0" applyProtection="0"/>
    <xf numFmtId="0" fontId="28" fillId="34" borderId="12" applyNumberFormat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31" fillId="0" borderId="14" applyNumberFormat="0" applyFill="0" applyAlignment="0" applyProtection="0"/>
    <xf numFmtId="0" fontId="5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21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1">
      <alignment/>
      <protection/>
    </xf>
    <xf numFmtId="0" fontId="52" fillId="0" borderId="19" applyNumberFormat="0" applyFill="0" applyAlignment="0" applyProtection="0"/>
    <xf numFmtId="0" fontId="35" fillId="0" borderId="2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21" xfId="0" applyFont="1" applyFill="1" applyBorder="1" applyAlignment="1" applyProtection="1">
      <alignment/>
      <protection/>
    </xf>
    <xf numFmtId="0" fontId="8" fillId="0" borderId="2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 horizontal="center"/>
      <protection/>
    </xf>
    <xf numFmtId="49" fontId="8" fillId="0" borderId="27" xfId="0" applyNumberFormat="1" applyFont="1" applyFill="1" applyBorder="1" applyAlignment="1" applyProtection="1">
      <alignment/>
      <protection/>
    </xf>
    <xf numFmtId="164" fontId="8" fillId="0" borderId="28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8" fillId="0" borderId="27" xfId="0" applyNumberFormat="1" applyFont="1" applyFill="1" applyBorder="1" applyAlignment="1" applyProtection="1">
      <alignment horizontal="left" indent="1"/>
      <protection/>
    </xf>
    <xf numFmtId="49" fontId="10" fillId="0" borderId="27" xfId="0" applyNumberFormat="1" applyFont="1" applyFill="1" applyBorder="1" applyAlignment="1" applyProtection="1">
      <alignment horizontal="left" indent="2"/>
      <protection/>
    </xf>
    <xf numFmtId="164" fontId="8" fillId="0" borderId="1" xfId="0" applyNumberFormat="1" applyFont="1" applyFill="1" applyBorder="1" applyAlignment="1" applyProtection="1">
      <alignment/>
      <protection/>
    </xf>
    <xf numFmtId="49" fontId="11" fillId="0" borderId="27" xfId="0" applyNumberFormat="1" applyFont="1" applyFill="1" applyBorder="1" applyAlignment="1" applyProtection="1">
      <alignment horizontal="left" indent="3"/>
      <protection/>
    </xf>
    <xf numFmtId="164" fontId="11" fillId="0" borderId="1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 horizontal="left" indent="1"/>
    </xf>
    <xf numFmtId="49" fontId="8" fillId="0" borderId="27" xfId="0" applyNumberFormat="1" applyFont="1" applyFill="1" applyBorder="1" applyAlignment="1" applyProtection="1">
      <alignment horizontal="left" indent="2"/>
      <protection/>
    </xf>
    <xf numFmtId="164" fontId="10" fillId="0" borderId="1" xfId="0" applyNumberFormat="1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1" fillId="0" borderId="1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1" fillId="0" borderId="27" xfId="0" applyNumberFormat="1" applyFont="1" applyFill="1" applyBorder="1" applyAlignment="1" applyProtection="1">
      <alignment/>
      <protection/>
    </xf>
    <xf numFmtId="164" fontId="8" fillId="0" borderId="1" xfId="82" applyNumberFormat="1" applyFont="1" applyFill="1" applyBorder="1" applyAlignment="1">
      <alignment/>
    </xf>
    <xf numFmtId="164" fontId="8" fillId="0" borderId="29" xfId="82" applyNumberFormat="1" applyFont="1" applyFill="1" applyBorder="1" applyAlignment="1">
      <alignment/>
    </xf>
    <xf numFmtId="164" fontId="8" fillId="0" borderId="0" xfId="82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164" fontId="8" fillId="0" borderId="24" xfId="0" applyNumberFormat="1" applyFont="1" applyFill="1" applyBorder="1" applyAlignment="1" applyProtection="1">
      <alignment vertical="center"/>
      <protection/>
    </xf>
    <xf numFmtId="164" fontId="8" fillId="0" borderId="31" xfId="0" applyNumberFormat="1" applyFont="1" applyFill="1" applyBorder="1" applyAlignment="1" applyProtection="1">
      <alignment vertical="center"/>
      <protection/>
    </xf>
    <xf numFmtId="164" fontId="8" fillId="0" borderId="32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165" fontId="0" fillId="0" borderId="0" xfId="82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</cellXfs>
  <cellStyles count="11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Array" xfId="51"/>
    <cellStyle name="Array Enter" xfId="52"/>
    <cellStyle name="base paren" xfId="53"/>
    <cellStyle name="Buena" xfId="54"/>
    <cellStyle name="Buena 2" xfId="55"/>
    <cellStyle name="Cálculo" xfId="56"/>
    <cellStyle name="Cálculo 2" xfId="57"/>
    <cellStyle name="Celda de comprobación" xfId="58"/>
    <cellStyle name="Celda de comprobación 2" xfId="59"/>
    <cellStyle name="Celda vinculada" xfId="60"/>
    <cellStyle name="Celda vinculada 2" xfId="61"/>
    <cellStyle name="Comma 2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Incorrecto" xfId="79"/>
    <cellStyle name="Incorrecto 2" xfId="80"/>
    <cellStyle name="MacroCode" xfId="81"/>
    <cellStyle name="Comma" xfId="82"/>
    <cellStyle name="Comma [0]" xfId="83"/>
    <cellStyle name="Millares 2" xfId="84"/>
    <cellStyle name="Millares 2 2" xfId="85"/>
    <cellStyle name="Millares 3" xfId="86"/>
    <cellStyle name="Millares 3 2" xfId="87"/>
    <cellStyle name="Millares 4" xfId="88"/>
    <cellStyle name="Millares 5" xfId="89"/>
    <cellStyle name="Millares 6" xfId="90"/>
    <cellStyle name="Millares 7" xfId="91"/>
    <cellStyle name="Millares 7 2" xfId="92"/>
    <cellStyle name="Currency" xfId="93"/>
    <cellStyle name="Currency [0]" xfId="94"/>
    <cellStyle name="Neutral" xfId="95"/>
    <cellStyle name="Neutral 2" xfId="96"/>
    <cellStyle name="Normal 2" xfId="97"/>
    <cellStyle name="Normal 3" xfId="98"/>
    <cellStyle name="Normal 3 2" xfId="99"/>
    <cellStyle name="Normal 3 3" xfId="100"/>
    <cellStyle name="Normal 4" xfId="101"/>
    <cellStyle name="Normal 5" xfId="102"/>
    <cellStyle name="Normal 6" xfId="103"/>
    <cellStyle name="Normal 6 2" xfId="104"/>
    <cellStyle name="Notas" xfId="105"/>
    <cellStyle name="Notas 2" xfId="106"/>
    <cellStyle name="Percent" xfId="107"/>
    <cellStyle name="Porcentual 2" xfId="108"/>
    <cellStyle name="Porcentual 2 2" xfId="109"/>
    <cellStyle name="Porcentual 3" xfId="110"/>
    <cellStyle name="Red Text" xfId="111"/>
    <cellStyle name="Salida" xfId="112"/>
    <cellStyle name="Salida 2" xfId="113"/>
    <cellStyle name="Texto de advertencia" xfId="114"/>
    <cellStyle name="Texto de advertencia 2" xfId="115"/>
    <cellStyle name="Texto explicativo" xfId="116"/>
    <cellStyle name="Texto explicativo 2" xfId="117"/>
    <cellStyle name="Título" xfId="118"/>
    <cellStyle name="Título 1" xfId="119"/>
    <cellStyle name="Título 1 2" xfId="120"/>
    <cellStyle name="Título 2" xfId="121"/>
    <cellStyle name="Título 2 2" xfId="122"/>
    <cellStyle name="Título 3" xfId="123"/>
    <cellStyle name="Título 3 2" xfId="124"/>
    <cellStyle name="Título 4" xfId="125"/>
    <cellStyle name="TopGrey" xfId="126"/>
    <cellStyle name="Total" xfId="127"/>
    <cellStyle name="Total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1"/>
  <sheetViews>
    <sheetView showGridLines="0" tabSelected="1" zoomScalePageLayoutView="0" workbookViewId="0" topLeftCell="A1">
      <pane xSplit="2" ySplit="7" topLeftCell="M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8" sqref="AB8"/>
    </sheetView>
  </sheetViews>
  <sheetFormatPr defaultColWidth="11.421875" defaultRowHeight="12.75"/>
  <cols>
    <col min="1" max="1" width="1.28515625" style="0" customWidth="1"/>
    <col min="2" max="2" width="57.57421875" style="0" customWidth="1"/>
    <col min="3" max="3" width="11.00390625" style="0" customWidth="1"/>
    <col min="4" max="10" width="11.57421875" style="0" customWidth="1"/>
    <col min="11" max="11" width="15.7109375" style="0" customWidth="1"/>
    <col min="12" max="12" width="12.421875" style="0" customWidth="1"/>
    <col min="13" max="13" width="13.8515625" style="0" customWidth="1"/>
    <col min="14" max="14" width="13.140625" style="0" customWidth="1"/>
    <col min="15" max="15" width="9.57421875" style="0" customWidth="1"/>
    <col min="16" max="17" width="11.421875" style="0" customWidth="1"/>
    <col min="18" max="18" width="9.8515625" style="0" customWidth="1"/>
    <col min="19" max="20" width="9.140625" style="0" customWidth="1"/>
    <col min="21" max="22" width="8.421875" style="0" customWidth="1"/>
    <col min="23" max="23" width="11.421875" style="0" customWidth="1"/>
    <col min="24" max="24" width="15.7109375" style="0" customWidth="1"/>
    <col min="25" max="25" width="13.421875" style="0" customWidth="1"/>
    <col min="26" max="26" width="15.7109375" style="0" customWidth="1"/>
    <col min="27" max="27" width="13.57421875" style="0" customWidth="1"/>
    <col min="28" max="28" width="10.7109375" style="0" customWidth="1"/>
    <col min="29" max="29" width="10.140625" style="0" customWidth="1"/>
    <col min="30" max="30" width="8.8515625" style="0" customWidth="1"/>
    <col min="31" max="31" width="1.421875" style="0" customWidth="1"/>
  </cols>
  <sheetData>
    <row r="1" spans="2:79" ht="1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2:79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2:79" ht="16.5" customHeight="1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2:79" ht="16.5" customHeight="1">
      <c r="B4" s="55" t="s">
        <v>42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2:79" ht="16.5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21" customHeight="1">
      <c r="A6" s="6"/>
      <c r="B6" s="56" t="s">
        <v>3</v>
      </c>
      <c r="C6" s="58">
        <v>2010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>
        <v>2010</v>
      </c>
      <c r="P6" s="58">
        <v>2011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>
        <v>2011</v>
      </c>
      <c r="AC6" s="7" t="s">
        <v>4</v>
      </c>
      <c r="AD6" s="8"/>
      <c r="AE6" s="9"/>
      <c r="AF6" s="10"/>
      <c r="AG6" s="10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23.25" customHeight="1" thickBot="1">
      <c r="A7" s="6"/>
      <c r="B7" s="57"/>
      <c r="C7" s="11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61"/>
      <c r="P7" s="13" t="s">
        <v>5</v>
      </c>
      <c r="Q7" s="12" t="s">
        <v>6</v>
      </c>
      <c r="R7" s="12" t="s">
        <v>7</v>
      </c>
      <c r="S7" s="12" t="s">
        <v>8</v>
      </c>
      <c r="T7" s="12" t="s">
        <v>9</v>
      </c>
      <c r="U7" s="12" t="s">
        <v>10</v>
      </c>
      <c r="V7" s="12" t="s">
        <v>11</v>
      </c>
      <c r="W7" s="12" t="s">
        <v>12</v>
      </c>
      <c r="X7" s="12" t="s">
        <v>13</v>
      </c>
      <c r="Y7" s="12" t="s">
        <v>14</v>
      </c>
      <c r="Z7" s="12" t="s">
        <v>15</v>
      </c>
      <c r="AA7" s="12" t="s">
        <v>16</v>
      </c>
      <c r="AB7" s="61"/>
      <c r="AC7" s="14" t="s">
        <v>17</v>
      </c>
      <c r="AD7" s="15" t="s">
        <v>18</v>
      </c>
      <c r="AE7" s="9"/>
      <c r="AF7" s="10"/>
      <c r="AG7" s="10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24.75" customHeight="1" thickTop="1">
      <c r="A8" s="6"/>
      <c r="B8" s="16" t="s">
        <v>19</v>
      </c>
      <c r="C8" s="17">
        <f aca="true" t="shared" si="0" ref="C8:AB8">+C9+C18</f>
        <v>3376.5</v>
      </c>
      <c r="D8" s="18">
        <f t="shared" si="0"/>
        <v>3498.2000000000003</v>
      </c>
      <c r="E8" s="19">
        <f t="shared" si="0"/>
        <v>4891.4</v>
      </c>
      <c r="F8" s="17">
        <f t="shared" si="0"/>
        <v>4403.4</v>
      </c>
      <c r="G8" s="17">
        <f t="shared" si="0"/>
        <v>4580.5</v>
      </c>
      <c r="H8" s="17">
        <f t="shared" si="0"/>
        <v>4888.3</v>
      </c>
      <c r="I8" s="17">
        <f t="shared" si="0"/>
        <v>5052.9</v>
      </c>
      <c r="J8" s="17">
        <f t="shared" si="0"/>
        <v>5285.4</v>
      </c>
      <c r="K8" s="17">
        <f t="shared" si="0"/>
        <v>5543.2</v>
      </c>
      <c r="L8" s="17">
        <f t="shared" si="0"/>
        <v>6021.599999999999</v>
      </c>
      <c r="M8" s="17">
        <f t="shared" si="0"/>
        <v>5933.2</v>
      </c>
      <c r="N8" s="17">
        <f t="shared" si="0"/>
        <v>5898</v>
      </c>
      <c r="O8" s="18">
        <f t="shared" si="0"/>
        <v>59372.600000000006</v>
      </c>
      <c r="P8" s="18">
        <f t="shared" si="0"/>
        <v>4342.1</v>
      </c>
      <c r="Q8" s="18">
        <f t="shared" si="0"/>
        <v>4726.3</v>
      </c>
      <c r="R8" s="18">
        <f t="shared" si="0"/>
        <v>5405.2</v>
      </c>
      <c r="S8" s="18">
        <f t="shared" si="0"/>
        <v>5433</v>
      </c>
      <c r="T8" s="18">
        <f t="shared" si="0"/>
        <v>6013.900000000001</v>
      </c>
      <c r="U8" s="18">
        <f t="shared" si="0"/>
        <v>5581.7</v>
      </c>
      <c r="V8" s="18">
        <f t="shared" si="0"/>
        <v>6004.3</v>
      </c>
      <c r="W8" s="18">
        <f t="shared" si="0"/>
        <v>5450.5</v>
      </c>
      <c r="X8" s="18">
        <f t="shared" si="0"/>
        <v>5388.400000000001</v>
      </c>
      <c r="Y8" s="18">
        <f t="shared" si="0"/>
        <v>5763.6</v>
      </c>
      <c r="Z8" s="18">
        <f t="shared" si="0"/>
        <v>6296.7</v>
      </c>
      <c r="AA8" s="18">
        <f t="shared" si="0"/>
        <v>5694.3</v>
      </c>
      <c r="AB8" s="17">
        <f t="shared" si="0"/>
        <v>66100</v>
      </c>
      <c r="AC8" s="20">
        <f aca="true" t="shared" si="1" ref="AC8:AC18">+AB8-O8</f>
        <v>6727.399999999994</v>
      </c>
      <c r="AD8" s="20">
        <f aca="true" t="shared" si="2" ref="AD8:AD15">+AC8/O8*100</f>
        <v>11.330815898242614</v>
      </c>
      <c r="AE8" s="21"/>
      <c r="AF8" s="22"/>
      <c r="AG8" s="10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3.25" customHeight="1">
      <c r="A9" s="6"/>
      <c r="B9" s="23" t="s">
        <v>20</v>
      </c>
      <c r="C9" s="18">
        <f aca="true" t="shared" si="3" ref="C9:AB9">+C10+C11+C17</f>
        <v>2261.7999999999997</v>
      </c>
      <c r="D9" s="18">
        <f t="shared" si="3"/>
        <v>2263.6000000000004</v>
      </c>
      <c r="E9" s="19">
        <f t="shared" si="3"/>
        <v>3133.2</v>
      </c>
      <c r="F9" s="18">
        <f t="shared" si="3"/>
        <v>2877.4</v>
      </c>
      <c r="G9" s="18">
        <f t="shared" si="3"/>
        <v>3016.1</v>
      </c>
      <c r="H9" s="18">
        <f t="shared" si="3"/>
        <v>3119.8</v>
      </c>
      <c r="I9" s="18">
        <f t="shared" si="3"/>
        <v>3284.4</v>
      </c>
      <c r="J9" s="18">
        <f t="shared" si="3"/>
        <v>3509.3999999999996</v>
      </c>
      <c r="K9" s="18">
        <f t="shared" si="3"/>
        <v>3813.5</v>
      </c>
      <c r="L9" s="18">
        <f t="shared" si="3"/>
        <v>4134.4</v>
      </c>
      <c r="M9" s="18">
        <f t="shared" si="3"/>
        <v>4092.6</v>
      </c>
      <c r="N9" s="18">
        <f t="shared" si="3"/>
        <v>4055</v>
      </c>
      <c r="O9" s="18">
        <f t="shared" si="3"/>
        <v>39561.200000000004</v>
      </c>
      <c r="P9" s="18">
        <f t="shared" si="3"/>
        <v>3066.3</v>
      </c>
      <c r="Q9" s="18">
        <f t="shared" si="3"/>
        <v>3317.1000000000004</v>
      </c>
      <c r="R9" s="18">
        <f t="shared" si="3"/>
        <v>3754.2999999999997</v>
      </c>
      <c r="S9" s="18">
        <f t="shared" si="3"/>
        <v>3920.7999999999997</v>
      </c>
      <c r="T9" s="18">
        <f t="shared" si="3"/>
        <v>4340.6</v>
      </c>
      <c r="U9" s="18">
        <f t="shared" si="3"/>
        <v>3875.9</v>
      </c>
      <c r="V9" s="18">
        <f t="shared" si="3"/>
        <v>4344.400000000001</v>
      </c>
      <c r="W9" s="18">
        <f t="shared" si="3"/>
        <v>3832.7</v>
      </c>
      <c r="X9" s="18">
        <f t="shared" si="3"/>
        <v>3883.1000000000004</v>
      </c>
      <c r="Y9" s="18">
        <f t="shared" si="3"/>
        <v>4066.1</v>
      </c>
      <c r="Z9" s="18">
        <f t="shared" si="3"/>
        <v>4508.7</v>
      </c>
      <c r="AA9" s="18">
        <f t="shared" si="3"/>
        <v>4005.5</v>
      </c>
      <c r="AB9" s="18">
        <f t="shared" si="3"/>
        <v>46915.49999999999</v>
      </c>
      <c r="AC9" s="20">
        <f t="shared" si="1"/>
        <v>7354.299999999988</v>
      </c>
      <c r="AD9" s="20">
        <f t="shared" si="2"/>
        <v>18.589678776174605</v>
      </c>
      <c r="AE9" s="21"/>
      <c r="AF9" s="22"/>
      <c r="AG9" s="10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21" customHeight="1">
      <c r="A10" s="6"/>
      <c r="B10" s="24" t="s">
        <v>21</v>
      </c>
      <c r="C10" s="18">
        <v>2047.6</v>
      </c>
      <c r="D10" s="25">
        <v>2097.3</v>
      </c>
      <c r="E10" s="19">
        <v>2893.7</v>
      </c>
      <c r="F10" s="18">
        <v>2722.9</v>
      </c>
      <c r="G10" s="18">
        <v>2808.7</v>
      </c>
      <c r="H10" s="18">
        <v>2894.9</v>
      </c>
      <c r="I10" s="18">
        <v>3064.3</v>
      </c>
      <c r="J10" s="18">
        <v>3295.7</v>
      </c>
      <c r="K10" s="18">
        <v>3529.5</v>
      </c>
      <c r="L10" s="18">
        <v>3741.4</v>
      </c>
      <c r="M10" s="18">
        <v>3723.7</v>
      </c>
      <c r="N10" s="18">
        <v>3702.5</v>
      </c>
      <c r="O10" s="18">
        <f>SUM(C10:N10)</f>
        <v>36522.200000000004</v>
      </c>
      <c r="P10" s="18">
        <v>2865.4</v>
      </c>
      <c r="Q10" s="25">
        <v>3137.8</v>
      </c>
      <c r="R10" s="25">
        <v>3496.1</v>
      </c>
      <c r="S10" s="25">
        <v>3628.2</v>
      </c>
      <c r="T10" s="25">
        <v>4008.3</v>
      </c>
      <c r="U10" s="25">
        <v>3574</v>
      </c>
      <c r="V10" s="25">
        <v>4106.3</v>
      </c>
      <c r="W10" s="25">
        <v>3576</v>
      </c>
      <c r="X10" s="25">
        <v>3589.8</v>
      </c>
      <c r="Y10" s="25">
        <v>3700.4</v>
      </c>
      <c r="Z10" s="25">
        <v>4017.4</v>
      </c>
      <c r="AA10" s="25">
        <v>3553.2</v>
      </c>
      <c r="AB10" s="18">
        <f>SUM(P10:AA10)</f>
        <v>43252.899999999994</v>
      </c>
      <c r="AC10" s="20">
        <f t="shared" si="1"/>
        <v>6730.69999999999</v>
      </c>
      <c r="AD10" s="20">
        <f t="shared" si="2"/>
        <v>18.429065061798</v>
      </c>
      <c r="AE10" s="21"/>
      <c r="AF10" s="22"/>
      <c r="AG10" s="10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8.75" customHeight="1">
      <c r="A11" s="6"/>
      <c r="B11" s="24" t="s">
        <v>22</v>
      </c>
      <c r="C11" s="18">
        <f aca="true" t="shared" si="4" ref="C11:AB11">SUM(C12:C16)</f>
        <v>214.20000000000002</v>
      </c>
      <c r="D11" s="18">
        <f t="shared" si="4"/>
        <v>164.29999999999998</v>
      </c>
      <c r="E11" s="19">
        <f t="shared" si="4"/>
        <v>239.49999999999997</v>
      </c>
      <c r="F11" s="18">
        <f t="shared" si="4"/>
        <v>154.5</v>
      </c>
      <c r="G11" s="18">
        <f t="shared" si="4"/>
        <v>207.4</v>
      </c>
      <c r="H11" s="18">
        <f t="shared" si="4"/>
        <v>224.89999999999998</v>
      </c>
      <c r="I11" s="18">
        <f t="shared" si="4"/>
        <v>220.1</v>
      </c>
      <c r="J11" s="18">
        <f t="shared" si="4"/>
        <v>213.70000000000002</v>
      </c>
      <c r="K11" s="18">
        <f t="shared" si="4"/>
        <v>284</v>
      </c>
      <c r="L11" s="18">
        <f t="shared" si="4"/>
        <v>393</v>
      </c>
      <c r="M11" s="18">
        <f t="shared" si="4"/>
        <v>368.90000000000003</v>
      </c>
      <c r="N11" s="18">
        <f t="shared" si="4"/>
        <v>352.49999999999994</v>
      </c>
      <c r="O11" s="18">
        <f t="shared" si="4"/>
        <v>3037</v>
      </c>
      <c r="P11" s="18">
        <f t="shared" si="4"/>
        <v>200.9</v>
      </c>
      <c r="Q11" s="18">
        <f t="shared" si="4"/>
        <v>179.29999999999998</v>
      </c>
      <c r="R11" s="18">
        <f t="shared" si="4"/>
        <v>258.2</v>
      </c>
      <c r="S11" s="18">
        <f t="shared" si="4"/>
        <v>292.6</v>
      </c>
      <c r="T11" s="18">
        <f t="shared" si="4"/>
        <v>332.29999999999995</v>
      </c>
      <c r="U11" s="18">
        <f t="shared" si="4"/>
        <v>301.9</v>
      </c>
      <c r="V11" s="18">
        <f t="shared" si="4"/>
        <v>238.1</v>
      </c>
      <c r="W11" s="18">
        <f t="shared" si="4"/>
        <v>256.7</v>
      </c>
      <c r="X11" s="18">
        <f t="shared" si="4"/>
        <v>293.3</v>
      </c>
      <c r="Y11" s="18">
        <f t="shared" si="4"/>
        <v>365.7</v>
      </c>
      <c r="Z11" s="18">
        <f t="shared" si="4"/>
        <v>491.29999999999995</v>
      </c>
      <c r="AA11" s="18">
        <f t="shared" si="4"/>
        <v>452.3</v>
      </c>
      <c r="AB11" s="18">
        <f t="shared" si="4"/>
        <v>3662.6</v>
      </c>
      <c r="AC11" s="20">
        <f t="shared" si="1"/>
        <v>625.5999999999999</v>
      </c>
      <c r="AD11" s="20">
        <f t="shared" si="2"/>
        <v>20.59927560092196</v>
      </c>
      <c r="AE11" s="21"/>
      <c r="AF11" s="22"/>
      <c r="AG11" s="1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8.75" customHeight="1">
      <c r="A12" s="6"/>
      <c r="B12" s="26" t="s">
        <v>23</v>
      </c>
      <c r="C12" s="27">
        <v>90.2</v>
      </c>
      <c r="D12" s="27">
        <v>74.5</v>
      </c>
      <c r="E12" s="28">
        <v>108.1</v>
      </c>
      <c r="F12" s="27">
        <v>45.5</v>
      </c>
      <c r="G12" s="27">
        <v>83.6</v>
      </c>
      <c r="H12" s="27">
        <v>86.1</v>
      </c>
      <c r="I12" s="27">
        <v>85.3</v>
      </c>
      <c r="J12" s="27">
        <v>65.5</v>
      </c>
      <c r="K12" s="27">
        <v>118.4</v>
      </c>
      <c r="L12" s="27">
        <v>208.1</v>
      </c>
      <c r="M12" s="27">
        <v>226.8</v>
      </c>
      <c r="N12" s="27">
        <v>221.2</v>
      </c>
      <c r="O12" s="27">
        <f aca="true" t="shared" si="5" ref="O12:O17">SUM(C12:N12)</f>
        <v>1413.3</v>
      </c>
      <c r="P12" s="27">
        <v>102.1</v>
      </c>
      <c r="Q12" s="27">
        <v>93.5</v>
      </c>
      <c r="R12" s="27">
        <v>152.3</v>
      </c>
      <c r="S12" s="27">
        <v>162.8</v>
      </c>
      <c r="T12" s="27">
        <v>187.5</v>
      </c>
      <c r="U12" s="27">
        <v>0</v>
      </c>
      <c r="V12" s="27">
        <v>82.2</v>
      </c>
      <c r="W12" s="27">
        <v>106.1</v>
      </c>
      <c r="X12" s="27">
        <v>125</v>
      </c>
      <c r="Y12" s="27">
        <v>206.7</v>
      </c>
      <c r="Z12" s="27">
        <v>298.8</v>
      </c>
      <c r="AA12" s="27">
        <v>292</v>
      </c>
      <c r="AB12" s="27">
        <f aca="true" t="shared" si="6" ref="AB12:AB17">SUM(P12:AA12)</f>
        <v>1809</v>
      </c>
      <c r="AC12" s="28">
        <f t="shared" si="1"/>
        <v>395.70000000000005</v>
      </c>
      <c r="AD12" s="28">
        <f t="shared" si="2"/>
        <v>27.998301846741676</v>
      </c>
      <c r="AE12" s="21"/>
      <c r="AF12" s="22"/>
      <c r="AG12" s="1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8.75" customHeight="1">
      <c r="A13" s="6"/>
      <c r="B13" s="26" t="s">
        <v>24</v>
      </c>
      <c r="C13" s="27">
        <v>5.4</v>
      </c>
      <c r="D13" s="27">
        <v>5</v>
      </c>
      <c r="E13" s="28">
        <v>3.8</v>
      </c>
      <c r="F13" s="27">
        <v>5.3</v>
      </c>
      <c r="G13" s="27">
        <v>2.7</v>
      </c>
      <c r="H13" s="27">
        <v>6.3</v>
      </c>
      <c r="I13" s="27">
        <v>6.3</v>
      </c>
      <c r="J13" s="27">
        <v>2.3</v>
      </c>
      <c r="K13" s="27">
        <v>1.9</v>
      </c>
      <c r="L13" s="27">
        <v>1.2</v>
      </c>
      <c r="M13" s="27">
        <v>0</v>
      </c>
      <c r="N13" s="27">
        <v>0.2</v>
      </c>
      <c r="O13" s="27">
        <f t="shared" si="5"/>
        <v>40.4</v>
      </c>
      <c r="P13" s="27">
        <v>0.2</v>
      </c>
      <c r="Q13" s="27">
        <v>0.2</v>
      </c>
      <c r="R13" s="27">
        <v>0</v>
      </c>
      <c r="S13" s="27">
        <v>0</v>
      </c>
      <c r="T13" s="27">
        <v>0</v>
      </c>
      <c r="U13" s="27">
        <v>145.1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f t="shared" si="6"/>
        <v>145.5</v>
      </c>
      <c r="AC13" s="28">
        <f t="shared" si="1"/>
        <v>105.1</v>
      </c>
      <c r="AD13" s="28">
        <f t="shared" si="2"/>
        <v>260.1485148514851</v>
      </c>
      <c r="AE13" s="21"/>
      <c r="AF13" s="22"/>
      <c r="AG13" s="10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8.75" customHeight="1">
      <c r="A14" s="6"/>
      <c r="B14" s="26" t="s">
        <v>25</v>
      </c>
      <c r="C14" s="27">
        <v>62.7</v>
      </c>
      <c r="D14" s="27">
        <v>22.8</v>
      </c>
      <c r="E14" s="28">
        <v>50</v>
      </c>
      <c r="F14" s="27">
        <v>26.6</v>
      </c>
      <c r="G14" s="27">
        <v>28.4</v>
      </c>
      <c r="H14" s="27">
        <v>44.4</v>
      </c>
      <c r="I14" s="27">
        <v>16.1</v>
      </c>
      <c r="J14" s="27">
        <v>19.2</v>
      </c>
      <c r="K14" s="27">
        <v>27.1</v>
      </c>
      <c r="L14" s="27">
        <v>72.2</v>
      </c>
      <c r="M14" s="27">
        <v>25</v>
      </c>
      <c r="N14" s="27">
        <v>41.9</v>
      </c>
      <c r="O14" s="27">
        <f t="shared" si="5"/>
        <v>436.4</v>
      </c>
      <c r="P14" s="27">
        <v>31.2</v>
      </c>
      <c r="Q14" s="27">
        <v>8.9</v>
      </c>
      <c r="R14" s="27">
        <v>17.2</v>
      </c>
      <c r="S14" s="27">
        <v>6.4</v>
      </c>
      <c r="T14" s="27">
        <v>0.8</v>
      </c>
      <c r="U14" s="27">
        <v>14.8</v>
      </c>
      <c r="V14" s="27">
        <v>11.7</v>
      </c>
      <c r="W14" s="27">
        <v>8.1</v>
      </c>
      <c r="X14" s="27">
        <v>33.2</v>
      </c>
      <c r="Y14" s="27">
        <v>13.8</v>
      </c>
      <c r="Z14" s="27">
        <v>27.4</v>
      </c>
      <c r="AA14" s="27">
        <v>14.8</v>
      </c>
      <c r="AB14" s="27">
        <f t="shared" si="6"/>
        <v>188.30000000000004</v>
      </c>
      <c r="AC14" s="28">
        <f t="shared" si="1"/>
        <v>-248.09999999999994</v>
      </c>
      <c r="AD14" s="28">
        <f t="shared" si="2"/>
        <v>-56.85151237396882</v>
      </c>
      <c r="AE14" s="21"/>
      <c r="AF14" s="22"/>
      <c r="AG14" s="10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8.75" customHeight="1">
      <c r="A15" s="6"/>
      <c r="B15" s="26" t="s">
        <v>26</v>
      </c>
      <c r="C15" s="27">
        <v>47</v>
      </c>
      <c r="D15" s="27">
        <v>53.4</v>
      </c>
      <c r="E15" s="28">
        <v>66.1</v>
      </c>
      <c r="F15" s="27">
        <v>69.8</v>
      </c>
      <c r="G15" s="27">
        <v>84.9</v>
      </c>
      <c r="H15" s="27">
        <v>82.8</v>
      </c>
      <c r="I15" s="27">
        <v>102.3</v>
      </c>
      <c r="J15" s="27">
        <v>116.4</v>
      </c>
      <c r="K15" s="27">
        <v>127.5</v>
      </c>
      <c r="L15" s="27">
        <v>98.2</v>
      </c>
      <c r="M15" s="27">
        <v>96.3</v>
      </c>
      <c r="N15" s="27">
        <v>72.8</v>
      </c>
      <c r="O15" s="27">
        <f t="shared" si="5"/>
        <v>1017.5</v>
      </c>
      <c r="P15" s="27">
        <v>55.5</v>
      </c>
      <c r="Q15" s="27">
        <v>65.6</v>
      </c>
      <c r="R15" s="27">
        <v>78.6</v>
      </c>
      <c r="S15" s="27">
        <v>113.6</v>
      </c>
      <c r="T15" s="27">
        <v>134.1</v>
      </c>
      <c r="U15" s="27">
        <v>127.1</v>
      </c>
      <c r="V15" s="27">
        <v>132.2</v>
      </c>
      <c r="W15" s="27">
        <v>133.6</v>
      </c>
      <c r="X15" s="27">
        <v>125.8</v>
      </c>
      <c r="Y15" s="27">
        <v>136.5</v>
      </c>
      <c r="Z15" s="27">
        <v>155.6</v>
      </c>
      <c r="AA15" s="27">
        <v>135</v>
      </c>
      <c r="AB15" s="27">
        <f t="shared" si="6"/>
        <v>1393.1999999999998</v>
      </c>
      <c r="AC15" s="28">
        <f t="shared" si="1"/>
        <v>375.6999999999998</v>
      </c>
      <c r="AD15" s="28">
        <f t="shared" si="2"/>
        <v>36.923832923832904</v>
      </c>
      <c r="AE15" s="21"/>
      <c r="AF15" s="22"/>
      <c r="AG15" s="10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8.75" customHeight="1">
      <c r="A16" s="6"/>
      <c r="B16" s="26" t="s">
        <v>27</v>
      </c>
      <c r="C16" s="27">
        <v>8.9</v>
      </c>
      <c r="D16" s="27">
        <v>8.6</v>
      </c>
      <c r="E16" s="28">
        <v>11.5</v>
      </c>
      <c r="F16" s="27">
        <v>7.3</v>
      </c>
      <c r="G16" s="27">
        <v>7.8</v>
      </c>
      <c r="H16" s="27">
        <v>5.3</v>
      </c>
      <c r="I16" s="27">
        <v>10.1</v>
      </c>
      <c r="J16" s="27">
        <v>10.3</v>
      </c>
      <c r="K16" s="27">
        <v>9.1</v>
      </c>
      <c r="L16" s="27">
        <v>13.3</v>
      </c>
      <c r="M16" s="27">
        <v>20.8</v>
      </c>
      <c r="N16" s="27">
        <v>16.4</v>
      </c>
      <c r="O16" s="27">
        <f t="shared" si="5"/>
        <v>129.39999999999998</v>
      </c>
      <c r="P16" s="27">
        <v>11.9</v>
      </c>
      <c r="Q16" s="27">
        <v>11.1</v>
      </c>
      <c r="R16" s="27">
        <v>10.1</v>
      </c>
      <c r="S16" s="27">
        <v>9.8</v>
      </c>
      <c r="T16" s="27">
        <v>9.9</v>
      </c>
      <c r="U16" s="27">
        <v>14.9</v>
      </c>
      <c r="V16" s="27">
        <v>12</v>
      </c>
      <c r="W16" s="27">
        <v>8.9</v>
      </c>
      <c r="X16" s="27">
        <v>9.3</v>
      </c>
      <c r="Y16" s="27">
        <v>8.7</v>
      </c>
      <c r="Z16" s="27">
        <v>9.5</v>
      </c>
      <c r="AA16" s="27">
        <v>10.5</v>
      </c>
      <c r="AB16" s="27">
        <f t="shared" si="6"/>
        <v>126.60000000000001</v>
      </c>
      <c r="AC16" s="28">
        <f t="shared" si="1"/>
        <v>-2.7999999999999687</v>
      </c>
      <c r="AD16" s="28">
        <f>+AC16/O16*100</f>
        <v>-2.163833075734134</v>
      </c>
      <c r="AE16" s="21"/>
      <c r="AF16" s="22"/>
      <c r="AG16" s="10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2.5" customHeight="1">
      <c r="A17" s="6"/>
      <c r="B17" s="24" t="s">
        <v>28</v>
      </c>
      <c r="C17" s="18">
        <v>0</v>
      </c>
      <c r="D17" s="18">
        <v>2</v>
      </c>
      <c r="E17" s="19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f t="shared" si="5"/>
        <v>2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f t="shared" si="6"/>
        <v>0</v>
      </c>
      <c r="AC17" s="20">
        <f t="shared" si="1"/>
        <v>-2</v>
      </c>
      <c r="AD17" s="20">
        <f>+AC17/O17*100</f>
        <v>-100</v>
      </c>
      <c r="AE17" s="21"/>
      <c r="AF17" s="22"/>
      <c r="AG17" s="10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28.5" customHeight="1">
      <c r="A18" s="6"/>
      <c r="B18" s="29" t="s">
        <v>29</v>
      </c>
      <c r="C18" s="18">
        <f aca="true" t="shared" si="7" ref="C18:AB18">+C19+C21+C22</f>
        <v>1114.7</v>
      </c>
      <c r="D18" s="18">
        <f t="shared" si="7"/>
        <v>1234.6</v>
      </c>
      <c r="E18" s="19">
        <f t="shared" si="7"/>
        <v>1758.2</v>
      </c>
      <c r="F18" s="18">
        <f t="shared" si="7"/>
        <v>1526</v>
      </c>
      <c r="G18" s="18">
        <f t="shared" si="7"/>
        <v>1564.4</v>
      </c>
      <c r="H18" s="18">
        <f t="shared" si="7"/>
        <v>1768.4999999999998</v>
      </c>
      <c r="I18" s="18">
        <f t="shared" si="7"/>
        <v>1768.5</v>
      </c>
      <c r="J18" s="18">
        <f t="shared" si="7"/>
        <v>1776.0000000000002</v>
      </c>
      <c r="K18" s="18">
        <f t="shared" si="7"/>
        <v>1729.7</v>
      </c>
      <c r="L18" s="18">
        <f t="shared" si="7"/>
        <v>1887.2</v>
      </c>
      <c r="M18" s="18">
        <f t="shared" si="7"/>
        <v>1840.6</v>
      </c>
      <c r="N18" s="18">
        <f t="shared" si="7"/>
        <v>1843</v>
      </c>
      <c r="O18" s="18">
        <f t="shared" si="7"/>
        <v>19811.399999999998</v>
      </c>
      <c r="P18" s="18">
        <f t="shared" si="7"/>
        <v>1275.8</v>
      </c>
      <c r="Q18" s="18">
        <f t="shared" si="7"/>
        <v>1409.2</v>
      </c>
      <c r="R18" s="18">
        <f t="shared" si="7"/>
        <v>1650.9</v>
      </c>
      <c r="S18" s="18">
        <f t="shared" si="7"/>
        <v>1512.2</v>
      </c>
      <c r="T18" s="18">
        <f t="shared" si="7"/>
        <v>1673.3</v>
      </c>
      <c r="U18" s="18">
        <f t="shared" si="7"/>
        <v>1705.8</v>
      </c>
      <c r="V18" s="18">
        <f t="shared" si="7"/>
        <v>1659.8999999999999</v>
      </c>
      <c r="W18" s="18">
        <f t="shared" si="7"/>
        <v>1617.8</v>
      </c>
      <c r="X18" s="18">
        <f t="shared" si="7"/>
        <v>1505.3</v>
      </c>
      <c r="Y18" s="18">
        <f t="shared" si="7"/>
        <v>1697.5</v>
      </c>
      <c r="Z18" s="18">
        <f t="shared" si="7"/>
        <v>1788</v>
      </c>
      <c r="AA18" s="18">
        <f t="shared" si="7"/>
        <v>1688.8</v>
      </c>
      <c r="AB18" s="18">
        <f t="shared" si="7"/>
        <v>19184.500000000004</v>
      </c>
      <c r="AC18" s="20">
        <f t="shared" si="1"/>
        <v>-626.8999999999942</v>
      </c>
      <c r="AD18" s="20">
        <f>+AC18/O18*100</f>
        <v>-3.1643397235934576</v>
      </c>
      <c r="AE18" s="21"/>
      <c r="AF18" s="22"/>
      <c r="AG18" s="10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20.25" customHeight="1">
      <c r="A19" s="6"/>
      <c r="B19" s="30" t="s">
        <v>30</v>
      </c>
      <c r="C19" s="31">
        <f aca="true" t="shared" si="8" ref="C19:AD19">ROUND(+C20,1)</f>
        <v>1083</v>
      </c>
      <c r="D19" s="31">
        <f t="shared" si="8"/>
        <v>1200.1</v>
      </c>
      <c r="E19" s="32">
        <f t="shared" si="8"/>
        <v>1729.4</v>
      </c>
      <c r="F19" s="31">
        <f t="shared" si="8"/>
        <v>1497.6</v>
      </c>
      <c r="G19" s="31">
        <f t="shared" si="8"/>
        <v>1538.4</v>
      </c>
      <c r="H19" s="31">
        <f t="shared" si="8"/>
        <v>1743.3</v>
      </c>
      <c r="I19" s="31">
        <f t="shared" si="8"/>
        <v>1742.5</v>
      </c>
      <c r="J19" s="31">
        <f t="shared" si="8"/>
        <v>1742.9</v>
      </c>
      <c r="K19" s="31">
        <f t="shared" si="8"/>
        <v>1692.1</v>
      </c>
      <c r="L19" s="31">
        <f t="shared" si="8"/>
        <v>1857.5</v>
      </c>
      <c r="M19" s="31">
        <f t="shared" si="8"/>
        <v>1823.2</v>
      </c>
      <c r="N19" s="31">
        <f t="shared" si="8"/>
        <v>1805.1</v>
      </c>
      <c r="O19" s="31">
        <f t="shared" si="8"/>
        <v>19455.1</v>
      </c>
      <c r="P19" s="31">
        <f>ROUND(+P20,1)</f>
        <v>1243.7</v>
      </c>
      <c r="Q19" s="31">
        <f t="shared" si="8"/>
        <v>1372</v>
      </c>
      <c r="R19" s="31">
        <f t="shared" si="8"/>
        <v>1625</v>
      </c>
      <c r="S19" s="31">
        <f t="shared" si="8"/>
        <v>1483.4</v>
      </c>
      <c r="T19" s="31">
        <f t="shared" si="8"/>
        <v>1628.8</v>
      </c>
      <c r="U19" s="31">
        <f t="shared" si="8"/>
        <v>1660.3</v>
      </c>
      <c r="V19" s="31">
        <f t="shared" si="8"/>
        <v>1633.6</v>
      </c>
      <c r="W19" s="31">
        <f t="shared" si="8"/>
        <v>1575.1</v>
      </c>
      <c r="X19" s="31">
        <f t="shared" si="8"/>
        <v>1483.1</v>
      </c>
      <c r="Y19" s="31">
        <f t="shared" si="8"/>
        <v>1680.7</v>
      </c>
      <c r="Z19" s="31">
        <f t="shared" si="8"/>
        <v>1770.2</v>
      </c>
      <c r="AA19" s="31">
        <f t="shared" si="8"/>
        <v>1645.5</v>
      </c>
      <c r="AB19" s="31">
        <f t="shared" si="8"/>
        <v>18801.4</v>
      </c>
      <c r="AC19" s="33">
        <f t="shared" si="8"/>
        <v>-653.7</v>
      </c>
      <c r="AD19" s="33">
        <f t="shared" si="8"/>
        <v>-3.4</v>
      </c>
      <c r="AE19" s="21"/>
      <c r="AF19" s="22"/>
      <c r="AG19" s="10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7.25" customHeight="1">
      <c r="A20" s="6"/>
      <c r="B20" s="26" t="s">
        <v>31</v>
      </c>
      <c r="C20" s="27">
        <v>1083</v>
      </c>
      <c r="D20" s="34">
        <v>1200.1</v>
      </c>
      <c r="E20" s="35">
        <v>1729.4</v>
      </c>
      <c r="F20" s="34">
        <v>1497.6</v>
      </c>
      <c r="G20" s="36">
        <v>1538.4</v>
      </c>
      <c r="H20" s="36">
        <v>1743.3</v>
      </c>
      <c r="I20" s="36">
        <v>1742.5</v>
      </c>
      <c r="J20" s="36">
        <v>1742.9</v>
      </c>
      <c r="K20" s="36">
        <v>1692.1</v>
      </c>
      <c r="L20" s="36">
        <v>1857.5</v>
      </c>
      <c r="M20" s="34">
        <v>1823.2</v>
      </c>
      <c r="N20" s="34">
        <v>1805.1</v>
      </c>
      <c r="O20" s="27">
        <f>SUM(C20:N20)</f>
        <v>19455.1</v>
      </c>
      <c r="P20" s="27">
        <v>1243.7</v>
      </c>
      <c r="Q20" s="34">
        <v>1372</v>
      </c>
      <c r="R20" s="34">
        <v>1625</v>
      </c>
      <c r="S20" s="34">
        <v>1483.4</v>
      </c>
      <c r="T20" s="34">
        <v>1628.8</v>
      </c>
      <c r="U20" s="34">
        <v>1660.3</v>
      </c>
      <c r="V20" s="34">
        <v>1633.6</v>
      </c>
      <c r="W20" s="34">
        <v>1575.1</v>
      </c>
      <c r="X20" s="34">
        <v>1483.1</v>
      </c>
      <c r="Y20" s="34">
        <v>1680.7</v>
      </c>
      <c r="Z20" s="34">
        <v>1770.2</v>
      </c>
      <c r="AA20" s="34">
        <v>1645.5</v>
      </c>
      <c r="AB20" s="27">
        <f>SUM(P20:AA20)</f>
        <v>18801.4</v>
      </c>
      <c r="AC20" s="28">
        <f aca="true" t="shared" si="9" ref="AC20:AC28">+AB20-O20</f>
        <v>-653.6999999999971</v>
      </c>
      <c r="AD20" s="28">
        <f aca="true" t="shared" si="10" ref="AD20:AD27">+AC20/O20*100</f>
        <v>-3.360044409949047</v>
      </c>
      <c r="AE20" s="21"/>
      <c r="AF20" s="22"/>
      <c r="AG20" s="10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5" customHeight="1">
      <c r="A21" s="6"/>
      <c r="B21" s="30" t="s">
        <v>32</v>
      </c>
      <c r="C21" s="18">
        <v>12.2</v>
      </c>
      <c r="D21" s="31">
        <v>18.8</v>
      </c>
      <c r="E21" s="33">
        <v>12.6</v>
      </c>
      <c r="F21" s="31">
        <v>13</v>
      </c>
      <c r="G21" s="31">
        <v>11</v>
      </c>
      <c r="H21" s="31">
        <v>8.6</v>
      </c>
      <c r="I21" s="31">
        <v>8.6</v>
      </c>
      <c r="J21" s="31">
        <v>11.9</v>
      </c>
      <c r="K21" s="31">
        <v>16.4</v>
      </c>
      <c r="L21" s="31">
        <v>10</v>
      </c>
      <c r="M21" s="31">
        <v>5.3</v>
      </c>
      <c r="N21" s="31">
        <v>17.9</v>
      </c>
      <c r="O21" s="18">
        <f>SUM(C21:N21)</f>
        <v>146.3</v>
      </c>
      <c r="P21" s="18">
        <v>14</v>
      </c>
      <c r="Q21" s="31">
        <v>19</v>
      </c>
      <c r="R21" s="31">
        <v>6.7</v>
      </c>
      <c r="S21" s="31">
        <v>7.6</v>
      </c>
      <c r="T21" s="31">
        <v>26.1</v>
      </c>
      <c r="U21" s="31">
        <v>27.4</v>
      </c>
      <c r="V21" s="31">
        <v>7.5</v>
      </c>
      <c r="W21" s="31">
        <v>23.5</v>
      </c>
      <c r="X21" s="31">
        <v>7.5</v>
      </c>
      <c r="Y21" s="31">
        <v>6.6</v>
      </c>
      <c r="Z21" s="31">
        <v>7.2</v>
      </c>
      <c r="AA21" s="31">
        <v>28.3</v>
      </c>
      <c r="AB21" s="18">
        <f>SUM(P21:AA21)</f>
        <v>181.4</v>
      </c>
      <c r="AC21" s="33">
        <f t="shared" si="9"/>
        <v>35.099999999999994</v>
      </c>
      <c r="AD21" s="20">
        <f t="shared" si="10"/>
        <v>23.991797676008197</v>
      </c>
      <c r="AE21" s="21"/>
      <c r="AF21" s="22"/>
      <c r="AG21" s="10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5" customHeight="1">
      <c r="A22" s="6"/>
      <c r="B22" s="30" t="s">
        <v>33</v>
      </c>
      <c r="C22" s="37">
        <f aca="true" t="shared" si="11" ref="C22:AB22">SUM(C23:C24)</f>
        <v>19.5</v>
      </c>
      <c r="D22" s="37">
        <f t="shared" si="11"/>
        <v>15.7</v>
      </c>
      <c r="E22" s="38">
        <f t="shared" si="11"/>
        <v>16.2</v>
      </c>
      <c r="F22" s="37">
        <f t="shared" si="11"/>
        <v>15.4</v>
      </c>
      <c r="G22" s="37">
        <f t="shared" si="11"/>
        <v>15</v>
      </c>
      <c r="H22" s="37">
        <f t="shared" si="11"/>
        <v>16.6</v>
      </c>
      <c r="I22" s="37">
        <f t="shared" si="11"/>
        <v>17.4</v>
      </c>
      <c r="J22" s="37">
        <f t="shared" si="11"/>
        <v>21.2</v>
      </c>
      <c r="K22" s="37">
        <f t="shared" si="11"/>
        <v>21.200000000000003</v>
      </c>
      <c r="L22" s="37">
        <f t="shared" si="11"/>
        <v>19.7</v>
      </c>
      <c r="M22" s="37">
        <f t="shared" si="11"/>
        <v>12.1</v>
      </c>
      <c r="N22" s="37">
        <f t="shared" si="11"/>
        <v>20</v>
      </c>
      <c r="O22" s="37">
        <f t="shared" si="11"/>
        <v>210</v>
      </c>
      <c r="P22" s="37">
        <f t="shared" si="11"/>
        <v>18.1</v>
      </c>
      <c r="Q22" s="37">
        <f t="shared" si="11"/>
        <v>18.200000000000003</v>
      </c>
      <c r="R22" s="37">
        <f t="shared" si="11"/>
        <v>19.2</v>
      </c>
      <c r="S22" s="37">
        <f t="shared" si="11"/>
        <v>21.200000000000003</v>
      </c>
      <c r="T22" s="37">
        <f t="shared" si="11"/>
        <v>18.400000000000002</v>
      </c>
      <c r="U22" s="37">
        <f t="shared" si="11"/>
        <v>18.1</v>
      </c>
      <c r="V22" s="37">
        <f t="shared" si="11"/>
        <v>18.8</v>
      </c>
      <c r="W22" s="37">
        <f t="shared" si="11"/>
        <v>19.2</v>
      </c>
      <c r="X22" s="37">
        <f t="shared" si="11"/>
        <v>14.7</v>
      </c>
      <c r="Y22" s="37">
        <f t="shared" si="11"/>
        <v>10.2</v>
      </c>
      <c r="Z22" s="37">
        <f t="shared" si="11"/>
        <v>10.600000000000001</v>
      </c>
      <c r="AA22" s="37">
        <f t="shared" si="11"/>
        <v>15</v>
      </c>
      <c r="AB22" s="37">
        <f t="shared" si="11"/>
        <v>201.70000000000002</v>
      </c>
      <c r="AC22" s="39">
        <f t="shared" si="9"/>
        <v>-8.299999999999983</v>
      </c>
      <c r="AD22" s="39">
        <f t="shared" si="10"/>
        <v>-3.952380952380944</v>
      </c>
      <c r="AE22" s="21"/>
      <c r="AF22" s="22"/>
      <c r="AG22" s="10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5" customHeight="1">
      <c r="A23" s="6"/>
      <c r="B23" s="26" t="s">
        <v>34</v>
      </c>
      <c r="C23" s="27">
        <v>11.4</v>
      </c>
      <c r="D23" s="27">
        <v>13.4</v>
      </c>
      <c r="E23" s="28">
        <v>9.4</v>
      </c>
      <c r="F23" s="27">
        <v>7</v>
      </c>
      <c r="G23" s="27">
        <v>6.5</v>
      </c>
      <c r="H23" s="27">
        <v>6.8</v>
      </c>
      <c r="I23" s="27">
        <v>6.4</v>
      </c>
      <c r="J23" s="27">
        <v>8.1</v>
      </c>
      <c r="K23" s="27">
        <v>9.4</v>
      </c>
      <c r="L23" s="27">
        <v>6.7</v>
      </c>
      <c r="M23" s="27">
        <v>6.9</v>
      </c>
      <c r="N23" s="27">
        <v>8.4</v>
      </c>
      <c r="O23" s="27">
        <f>SUM(C23:N23)</f>
        <v>100.40000000000002</v>
      </c>
      <c r="P23" s="27">
        <v>9.6</v>
      </c>
      <c r="Q23" s="27">
        <v>8.8</v>
      </c>
      <c r="R23" s="27">
        <v>10.5</v>
      </c>
      <c r="S23" s="27">
        <v>8.9</v>
      </c>
      <c r="T23" s="27">
        <v>9.3</v>
      </c>
      <c r="U23" s="27">
        <v>9.2</v>
      </c>
      <c r="V23" s="27">
        <v>9.3</v>
      </c>
      <c r="W23" s="27">
        <v>11</v>
      </c>
      <c r="X23" s="27">
        <v>8.2</v>
      </c>
      <c r="Y23" s="27">
        <v>6.8</v>
      </c>
      <c r="Z23" s="27">
        <v>7.2</v>
      </c>
      <c r="AA23" s="27">
        <v>12.3</v>
      </c>
      <c r="AB23" s="27">
        <f>SUM(P23:AA23)</f>
        <v>111.1</v>
      </c>
      <c r="AC23" s="28">
        <f t="shared" si="9"/>
        <v>10.699999999999974</v>
      </c>
      <c r="AD23" s="28">
        <f t="shared" si="10"/>
        <v>10.657370517928259</v>
      </c>
      <c r="AE23" s="21"/>
      <c r="AF23" s="22"/>
      <c r="AG23" s="10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5" customHeight="1">
      <c r="A24" s="6"/>
      <c r="B24" s="26" t="s">
        <v>27</v>
      </c>
      <c r="C24" s="27">
        <f>1.3+6.8</f>
        <v>8.1</v>
      </c>
      <c r="D24" s="27">
        <f>1.2+1.1</f>
        <v>2.3</v>
      </c>
      <c r="E24" s="28">
        <f>3.5+3.3</f>
        <v>6.8</v>
      </c>
      <c r="F24" s="27">
        <f>5.8+2.6</f>
        <v>8.4</v>
      </c>
      <c r="G24" s="27">
        <f>6.8+1.7</f>
        <v>8.5</v>
      </c>
      <c r="H24" s="27">
        <f>6+3.8</f>
        <v>9.8</v>
      </c>
      <c r="I24" s="27">
        <f>6.1+4.9</f>
        <v>11</v>
      </c>
      <c r="J24" s="27">
        <f>8.6+4.5</f>
        <v>13.1</v>
      </c>
      <c r="K24" s="27">
        <f>7.1+4.7</f>
        <v>11.8</v>
      </c>
      <c r="L24" s="27">
        <f>7+6</f>
        <v>13</v>
      </c>
      <c r="M24" s="27">
        <f>2.9+2.3</f>
        <v>5.199999999999999</v>
      </c>
      <c r="N24" s="27">
        <f>8.5+3.1</f>
        <v>11.6</v>
      </c>
      <c r="O24" s="27">
        <f>SUM(C24:N24)</f>
        <v>109.6</v>
      </c>
      <c r="P24" s="27">
        <f>7.1+1.4</f>
        <v>8.5</v>
      </c>
      <c r="Q24" s="27">
        <f>7+2.4</f>
        <v>9.4</v>
      </c>
      <c r="R24" s="27">
        <f>6.3+2.4</f>
        <v>8.7</v>
      </c>
      <c r="S24" s="27">
        <f>8+4.3</f>
        <v>12.3</v>
      </c>
      <c r="T24" s="27">
        <f>6.4+2.7</f>
        <v>9.100000000000001</v>
      </c>
      <c r="U24" s="27">
        <f>6.4+2.5</f>
        <v>8.9</v>
      </c>
      <c r="V24" s="27">
        <f>6.4+3.1</f>
        <v>9.5</v>
      </c>
      <c r="W24" s="27">
        <f>6+2.2</f>
        <v>8.2</v>
      </c>
      <c r="X24" s="27">
        <f>1.2+5.3</f>
        <v>6.5</v>
      </c>
      <c r="Y24" s="27">
        <f>0.4+3</f>
        <v>3.4</v>
      </c>
      <c r="Z24" s="27">
        <f>0.8+2.6</f>
        <v>3.4000000000000004</v>
      </c>
      <c r="AA24" s="27">
        <f>0.2+2.5</f>
        <v>2.7</v>
      </c>
      <c r="AB24" s="27">
        <f>SUM(P24:AA24)</f>
        <v>90.60000000000002</v>
      </c>
      <c r="AC24" s="28">
        <f t="shared" si="9"/>
        <v>-18.99999999999997</v>
      </c>
      <c r="AD24" s="28">
        <f t="shared" si="10"/>
        <v>-17.33576642335764</v>
      </c>
      <c r="AE24" s="21"/>
      <c r="AF24" s="22"/>
      <c r="AG24" s="10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5" customHeight="1">
      <c r="A25" s="6"/>
      <c r="B25" s="40" t="s">
        <v>35</v>
      </c>
      <c r="C25" s="18">
        <f aca="true" t="shared" si="12" ref="C25:AB25">SUM(C26:C27)</f>
        <v>8.8</v>
      </c>
      <c r="D25" s="18">
        <f t="shared" si="12"/>
        <v>19.7</v>
      </c>
      <c r="E25" s="19">
        <f t="shared" si="12"/>
        <v>4.3999999999999995</v>
      </c>
      <c r="F25" s="18">
        <f t="shared" si="12"/>
        <v>4.7</v>
      </c>
      <c r="G25" s="18">
        <f t="shared" si="12"/>
        <v>4.3999999999999995</v>
      </c>
      <c r="H25" s="18">
        <f t="shared" si="12"/>
        <v>4</v>
      </c>
      <c r="I25" s="18">
        <f t="shared" si="12"/>
        <v>5.3999999999999995</v>
      </c>
      <c r="J25" s="18">
        <f t="shared" si="12"/>
        <v>4.2</v>
      </c>
      <c r="K25" s="18">
        <f t="shared" si="12"/>
        <v>12.5</v>
      </c>
      <c r="L25" s="18">
        <f t="shared" si="12"/>
        <v>5.8999999999999995</v>
      </c>
      <c r="M25" s="18">
        <f t="shared" si="12"/>
        <v>5.7</v>
      </c>
      <c r="N25" s="18">
        <f t="shared" si="12"/>
        <v>18.1</v>
      </c>
      <c r="O25" s="18">
        <f t="shared" si="12"/>
        <v>97.80000000000003</v>
      </c>
      <c r="P25" s="18">
        <f t="shared" si="12"/>
        <v>12.799999999999999</v>
      </c>
      <c r="Q25" s="18">
        <f t="shared" si="12"/>
        <v>4</v>
      </c>
      <c r="R25" s="18">
        <f t="shared" si="12"/>
        <v>4.9</v>
      </c>
      <c r="S25" s="18">
        <f t="shared" si="12"/>
        <v>4.1</v>
      </c>
      <c r="T25" s="18">
        <f t="shared" si="12"/>
        <v>10</v>
      </c>
      <c r="U25" s="18">
        <f t="shared" si="12"/>
        <v>11.5</v>
      </c>
      <c r="V25" s="18">
        <f t="shared" si="12"/>
        <v>4.9</v>
      </c>
      <c r="W25" s="18">
        <f t="shared" si="12"/>
        <v>5.4</v>
      </c>
      <c r="X25" s="18">
        <f t="shared" si="12"/>
        <v>14.3</v>
      </c>
      <c r="Y25" s="18">
        <f t="shared" si="12"/>
        <v>5.5</v>
      </c>
      <c r="Z25" s="18">
        <f t="shared" si="12"/>
        <v>5.3</v>
      </c>
      <c r="AA25" s="18">
        <f t="shared" si="12"/>
        <v>4.6000000000000005</v>
      </c>
      <c r="AB25" s="18">
        <f t="shared" si="12"/>
        <v>87.30000000000001</v>
      </c>
      <c r="AC25" s="20">
        <f t="shared" si="9"/>
        <v>-10.500000000000014</v>
      </c>
      <c r="AD25" s="20">
        <f t="shared" si="10"/>
        <v>-10.736196319018417</v>
      </c>
      <c r="AE25" s="21"/>
      <c r="AF25" s="22"/>
      <c r="AG25" s="10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5.75" customHeight="1">
      <c r="A26" s="6"/>
      <c r="B26" s="26" t="s">
        <v>36</v>
      </c>
      <c r="C26" s="27">
        <v>0.3</v>
      </c>
      <c r="D26" s="27">
        <v>0.8</v>
      </c>
      <c r="E26" s="28">
        <v>0.3</v>
      </c>
      <c r="F26" s="27">
        <v>0.7</v>
      </c>
      <c r="G26" s="27">
        <v>0.3</v>
      </c>
      <c r="H26" s="27">
        <v>0.4</v>
      </c>
      <c r="I26" s="27">
        <v>0.3</v>
      </c>
      <c r="J26" s="27">
        <v>0.5</v>
      </c>
      <c r="K26" s="27">
        <v>0.7</v>
      </c>
      <c r="L26" s="27">
        <v>0.1</v>
      </c>
      <c r="M26" s="27">
        <v>0.3</v>
      </c>
      <c r="N26" s="27">
        <v>0.5</v>
      </c>
      <c r="O26" s="27">
        <f>SUM(C26:N26)</f>
        <v>5.199999999999999</v>
      </c>
      <c r="P26" s="27">
        <v>0.7</v>
      </c>
      <c r="Q26" s="27">
        <v>0.1</v>
      </c>
      <c r="R26" s="27">
        <v>0.7</v>
      </c>
      <c r="S26" s="27">
        <v>0.1</v>
      </c>
      <c r="T26" s="27">
        <v>0.7</v>
      </c>
      <c r="U26" s="27">
        <v>0.8</v>
      </c>
      <c r="V26" s="27">
        <v>0.2</v>
      </c>
      <c r="W26" s="27">
        <v>0.5</v>
      </c>
      <c r="X26" s="27">
        <v>0.4</v>
      </c>
      <c r="Y26" s="27">
        <v>0.8</v>
      </c>
      <c r="Z26" s="27">
        <v>0.5</v>
      </c>
      <c r="AA26" s="27">
        <v>0.4</v>
      </c>
      <c r="AB26" s="27">
        <f>SUM(P26:AA26)</f>
        <v>5.9</v>
      </c>
      <c r="AC26" s="28">
        <f t="shared" si="9"/>
        <v>0.7000000000000011</v>
      </c>
      <c r="AD26" s="28">
        <f t="shared" si="10"/>
        <v>13.461538461538483</v>
      </c>
      <c r="AE26" s="21"/>
      <c r="AF26" s="22"/>
      <c r="AG26" s="10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5.75" customHeight="1">
      <c r="A27" s="6"/>
      <c r="B27" s="26" t="s">
        <v>37</v>
      </c>
      <c r="C27" s="27">
        <v>8.5</v>
      </c>
      <c r="D27" s="27">
        <v>18.9</v>
      </c>
      <c r="E27" s="28">
        <v>4.1</v>
      </c>
      <c r="F27" s="27">
        <v>4</v>
      </c>
      <c r="G27" s="27">
        <v>4.1</v>
      </c>
      <c r="H27" s="27">
        <v>3.6</v>
      </c>
      <c r="I27" s="27">
        <v>5.1</v>
      </c>
      <c r="J27" s="27">
        <v>3.7</v>
      </c>
      <c r="K27" s="27">
        <v>11.8</v>
      </c>
      <c r="L27" s="27">
        <v>5.8</v>
      </c>
      <c r="M27" s="27">
        <v>5.4</v>
      </c>
      <c r="N27" s="27">
        <v>17.6</v>
      </c>
      <c r="O27" s="27">
        <f>SUM(C27:N27)</f>
        <v>92.60000000000002</v>
      </c>
      <c r="P27" s="27">
        <v>12.1</v>
      </c>
      <c r="Q27" s="27">
        <v>3.9</v>
      </c>
      <c r="R27" s="27">
        <v>4.2</v>
      </c>
      <c r="S27" s="27">
        <v>4</v>
      </c>
      <c r="T27" s="27">
        <v>9.3</v>
      </c>
      <c r="U27" s="27">
        <v>10.7</v>
      </c>
      <c r="V27" s="27">
        <v>4.7</v>
      </c>
      <c r="W27" s="27">
        <v>4.9</v>
      </c>
      <c r="X27" s="27">
        <v>13.9</v>
      </c>
      <c r="Y27" s="27">
        <v>4.7</v>
      </c>
      <c r="Z27" s="27">
        <v>4.8</v>
      </c>
      <c r="AA27" s="27">
        <v>4.2</v>
      </c>
      <c r="AB27" s="27">
        <f>SUM(P27:AA27)</f>
        <v>81.4</v>
      </c>
      <c r="AC27" s="28">
        <f t="shared" si="9"/>
        <v>-11.200000000000017</v>
      </c>
      <c r="AD27" s="28">
        <f t="shared" si="10"/>
        <v>-12.095032397408223</v>
      </c>
      <c r="AE27" s="21"/>
      <c r="AF27" s="22"/>
      <c r="AG27" s="10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8" customHeight="1">
      <c r="A28" s="6"/>
      <c r="B28" s="16" t="s">
        <v>38</v>
      </c>
      <c r="C28" s="18">
        <v>0</v>
      </c>
      <c r="D28" s="18">
        <v>0</v>
      </c>
      <c r="E28" s="19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f>SUM(C28:N28)</f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f>SUM(P28:AA28)</f>
        <v>0</v>
      </c>
      <c r="AC28" s="20">
        <f t="shared" si="9"/>
        <v>0</v>
      </c>
      <c r="AD28" s="20">
        <v>0</v>
      </c>
      <c r="AE28" s="41"/>
      <c r="AF28" s="42"/>
      <c r="AG28" s="10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9.5" customHeight="1" thickBot="1">
      <c r="A29" s="6"/>
      <c r="B29" s="43" t="s">
        <v>39</v>
      </c>
      <c r="C29" s="44">
        <f aca="true" t="shared" si="13" ref="C29:AB29">+C25+C8+C28</f>
        <v>3385.3</v>
      </c>
      <c r="D29" s="44">
        <f t="shared" si="13"/>
        <v>3517.9</v>
      </c>
      <c r="E29" s="45">
        <f t="shared" si="13"/>
        <v>4895.799999999999</v>
      </c>
      <c r="F29" s="44">
        <f t="shared" si="13"/>
        <v>4408.099999999999</v>
      </c>
      <c r="G29" s="44">
        <f t="shared" si="13"/>
        <v>4584.9</v>
      </c>
      <c r="H29" s="44">
        <f t="shared" si="13"/>
        <v>4892.3</v>
      </c>
      <c r="I29" s="44">
        <f t="shared" si="13"/>
        <v>5058.299999999999</v>
      </c>
      <c r="J29" s="44">
        <f t="shared" si="13"/>
        <v>5289.599999999999</v>
      </c>
      <c r="K29" s="44">
        <f t="shared" si="13"/>
        <v>5555.7</v>
      </c>
      <c r="L29" s="44">
        <f t="shared" si="13"/>
        <v>6027.499999999999</v>
      </c>
      <c r="M29" s="44">
        <f t="shared" si="13"/>
        <v>5938.9</v>
      </c>
      <c r="N29" s="44">
        <f t="shared" si="13"/>
        <v>5916.1</v>
      </c>
      <c r="O29" s="44">
        <f t="shared" si="13"/>
        <v>59470.40000000001</v>
      </c>
      <c r="P29" s="44">
        <f t="shared" si="13"/>
        <v>4354.900000000001</v>
      </c>
      <c r="Q29" s="44">
        <f t="shared" si="13"/>
        <v>4730.3</v>
      </c>
      <c r="R29" s="44">
        <f t="shared" si="13"/>
        <v>5410.099999999999</v>
      </c>
      <c r="S29" s="44">
        <f t="shared" si="13"/>
        <v>5437.1</v>
      </c>
      <c r="T29" s="44">
        <f t="shared" si="13"/>
        <v>6023.900000000001</v>
      </c>
      <c r="U29" s="44">
        <f t="shared" si="13"/>
        <v>5593.2</v>
      </c>
      <c r="V29" s="44">
        <f t="shared" si="13"/>
        <v>6009.2</v>
      </c>
      <c r="W29" s="44">
        <f t="shared" si="13"/>
        <v>5455.9</v>
      </c>
      <c r="X29" s="44">
        <f t="shared" si="13"/>
        <v>5402.700000000001</v>
      </c>
      <c r="Y29" s="44">
        <f t="shared" si="13"/>
        <v>5769.1</v>
      </c>
      <c r="Z29" s="44">
        <f t="shared" si="13"/>
        <v>6302</v>
      </c>
      <c r="AA29" s="44">
        <f t="shared" si="13"/>
        <v>5698.900000000001</v>
      </c>
      <c r="AB29" s="44">
        <f t="shared" si="13"/>
        <v>66187.3</v>
      </c>
      <c r="AC29" s="44">
        <f>+AB29-O29</f>
        <v>6716.899999999994</v>
      </c>
      <c r="AD29" s="46">
        <f>+AC29/O29*100</f>
        <v>11.294526352605654</v>
      </c>
      <c r="AE29" s="21"/>
      <c r="AF29" s="22"/>
      <c r="AG29" s="10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6" customHeight="1" thickTop="1">
      <c r="A30" s="6"/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22"/>
      <c r="AG30" s="1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2.75">
      <c r="A31" s="6"/>
      <c r="B31" s="47" t="s">
        <v>40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10"/>
      <c r="AD31" s="10"/>
      <c r="AE31" s="10"/>
      <c r="AF31" s="10"/>
      <c r="AG31" s="1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8.75" customHeight="1">
      <c r="A32" s="6"/>
      <c r="B32" s="49" t="s">
        <v>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10"/>
      <c r="AD32" s="10"/>
      <c r="AE32" s="10"/>
      <c r="AF32" s="10"/>
      <c r="AG32" s="1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24" customHeight="1">
      <c r="A33" s="51"/>
      <c r="B33" s="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10"/>
      <c r="AD33" s="10"/>
      <c r="AE33" s="10"/>
      <c r="AF33" s="10"/>
      <c r="AG33" s="1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4.5" customHeight="1">
      <c r="A34" s="6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2.75">
      <c r="A35" s="6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0"/>
      <c r="AC35" s="10"/>
      <c r="AD35" s="10"/>
      <c r="AE35" s="10"/>
      <c r="AF35" s="10"/>
      <c r="AG35" s="10"/>
      <c r="AH35" s="52"/>
      <c r="AI35" s="52"/>
      <c r="AJ35" s="52"/>
      <c r="AK35" s="52"/>
      <c r="AL35" s="52"/>
      <c r="AM35" s="52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.7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2"/>
      <c r="AI36" s="52"/>
      <c r="AJ36" s="52"/>
      <c r="AK36" s="52"/>
      <c r="AL36" s="52"/>
      <c r="AM36" s="52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.7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10"/>
      <c r="AC37" s="10"/>
      <c r="AD37" s="10"/>
      <c r="AE37" s="10"/>
      <c r="AF37" s="10"/>
      <c r="AG37" s="10"/>
      <c r="AH37" s="52"/>
      <c r="AI37" s="52"/>
      <c r="AJ37" s="52"/>
      <c r="AK37" s="52"/>
      <c r="AL37" s="52"/>
      <c r="AM37" s="52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2.7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0"/>
      <c r="AC38" s="10"/>
      <c r="AD38" s="10"/>
      <c r="AE38" s="10"/>
      <c r="AF38" s="10"/>
      <c r="AG38" s="10"/>
      <c r="AH38" s="52"/>
      <c r="AI38" s="52"/>
      <c r="AJ38" s="52"/>
      <c r="AK38" s="52"/>
      <c r="AL38" s="52"/>
      <c r="AM38" s="52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2.7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52"/>
      <c r="AI39" s="52"/>
      <c r="AJ39" s="52"/>
      <c r="AK39" s="52"/>
      <c r="AL39" s="52"/>
      <c r="AM39" s="52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.75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52"/>
      <c r="AI40" s="52"/>
      <c r="AJ40" s="52"/>
      <c r="AK40" s="52"/>
      <c r="AL40" s="52"/>
      <c r="AM40" s="52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.75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52"/>
      <c r="AI41" s="52"/>
      <c r="AJ41" s="52"/>
      <c r="AK41" s="52"/>
      <c r="AL41" s="52"/>
      <c r="AM41" s="52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.75">
      <c r="A42" s="6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52"/>
      <c r="AI42" s="52"/>
      <c r="AJ42" s="52"/>
      <c r="AK42" s="52"/>
      <c r="AL42" s="52"/>
      <c r="AM42" s="52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.75">
      <c r="A43" s="6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52"/>
      <c r="AI43" s="52"/>
      <c r="AJ43" s="52"/>
      <c r="AK43" s="52"/>
      <c r="AL43" s="52"/>
      <c r="AM43" s="52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.75">
      <c r="A44" s="6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52"/>
      <c r="AI44" s="52"/>
      <c r="AJ44" s="52"/>
      <c r="AK44" s="52"/>
      <c r="AL44" s="52"/>
      <c r="AM44" s="52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.75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52"/>
      <c r="AI45" s="52"/>
      <c r="AJ45" s="52"/>
      <c r="AK45" s="52"/>
      <c r="AL45" s="52"/>
      <c r="AM45" s="52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.75">
      <c r="A46" s="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52"/>
      <c r="AI46" s="52"/>
      <c r="AJ46" s="52"/>
      <c r="AK46" s="52"/>
      <c r="AL46" s="52"/>
      <c r="AM46" s="52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.75">
      <c r="A47" s="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52"/>
      <c r="AI47" s="52"/>
      <c r="AJ47" s="52"/>
      <c r="AK47" s="52"/>
      <c r="AL47" s="52"/>
      <c r="AM47" s="52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.75">
      <c r="A48" s="6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52"/>
      <c r="AI48" s="52"/>
      <c r="AJ48" s="52"/>
      <c r="AK48" s="52"/>
      <c r="AL48" s="52"/>
      <c r="AM48" s="52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2.75">
      <c r="A49" s="6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52"/>
      <c r="AI49" s="52"/>
      <c r="AJ49" s="52"/>
      <c r="AK49" s="52"/>
      <c r="AL49" s="52"/>
      <c r="AM49" s="52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12.75">
      <c r="A50" s="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52"/>
      <c r="AI50" s="52"/>
      <c r="AJ50" s="52"/>
      <c r="AK50" s="52"/>
      <c r="AL50" s="52"/>
      <c r="AM50" s="52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12.75">
      <c r="A51" s="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2"/>
      <c r="AI51" s="52"/>
      <c r="AJ51" s="52"/>
      <c r="AK51" s="52"/>
      <c r="AL51" s="52"/>
      <c r="AM51" s="52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12.7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52"/>
      <c r="AI52" s="52"/>
      <c r="AJ52" s="52"/>
      <c r="AK52" s="52"/>
      <c r="AL52" s="52"/>
      <c r="AM52" s="52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12.75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52"/>
      <c r="AI53" s="52"/>
      <c r="AJ53" s="52"/>
      <c r="AK53" s="52"/>
      <c r="AL53" s="52"/>
      <c r="AM53" s="52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12.75">
      <c r="A54" s="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52"/>
      <c r="AI54" s="52"/>
      <c r="AJ54" s="52"/>
      <c r="AK54" s="52"/>
      <c r="AL54" s="52"/>
      <c r="AM54" s="52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12.75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52"/>
      <c r="AI55" s="52"/>
      <c r="AJ55" s="52"/>
      <c r="AK55" s="52"/>
      <c r="AL55" s="52"/>
      <c r="AM55" s="52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12.75">
      <c r="A56" s="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52"/>
      <c r="AI56" s="52"/>
      <c r="AJ56" s="52"/>
      <c r="AK56" s="52"/>
      <c r="AL56" s="52"/>
      <c r="AM56" s="5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12.75">
      <c r="A57" s="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52"/>
      <c r="AI57" s="52"/>
      <c r="AJ57" s="52"/>
      <c r="AK57" s="52"/>
      <c r="AL57" s="52"/>
      <c r="AM57" s="52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12.75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52"/>
      <c r="AI58" s="52"/>
      <c r="AJ58" s="52"/>
      <c r="AK58" s="52"/>
      <c r="AL58" s="52"/>
      <c r="AM58" s="52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12.75">
      <c r="A59" s="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52"/>
      <c r="AI59" s="52"/>
      <c r="AJ59" s="52"/>
      <c r="AK59" s="52"/>
      <c r="AL59" s="52"/>
      <c r="AM59" s="52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12.75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52"/>
      <c r="AI60" s="52"/>
      <c r="AJ60" s="52"/>
      <c r="AK60" s="52"/>
      <c r="AL60" s="52"/>
      <c r="AM60" s="52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12.75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52"/>
      <c r="AI61" s="52"/>
      <c r="AJ61" s="52"/>
      <c r="AK61" s="52"/>
      <c r="AL61" s="52"/>
      <c r="AM61" s="52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12.75">
      <c r="A62" s="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52"/>
      <c r="AI62" s="52"/>
      <c r="AJ62" s="52"/>
      <c r="AK62" s="52"/>
      <c r="AL62" s="52"/>
      <c r="AM62" s="52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12.75">
      <c r="A63" s="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52"/>
      <c r="AI63" s="52"/>
      <c r="AJ63" s="52"/>
      <c r="AK63" s="52"/>
      <c r="AL63" s="52"/>
      <c r="AM63" s="52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12.75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2"/>
      <c r="AI64" s="52"/>
      <c r="AJ64" s="52"/>
      <c r="AK64" s="52"/>
      <c r="AL64" s="52"/>
      <c r="AM64" s="52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12.75">
      <c r="A65" s="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52"/>
      <c r="AI65" s="52"/>
      <c r="AJ65" s="52"/>
      <c r="AK65" s="52"/>
      <c r="AL65" s="52"/>
      <c r="AM65" s="52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52"/>
      <c r="AI66" s="52"/>
      <c r="AJ66" s="52"/>
      <c r="AK66" s="52"/>
      <c r="AL66" s="52"/>
      <c r="AM66" s="52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12.75">
      <c r="A67" s="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52"/>
      <c r="AI67" s="52"/>
      <c r="AJ67" s="52"/>
      <c r="AK67" s="52"/>
      <c r="AL67" s="52"/>
      <c r="AM67" s="52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12.75">
      <c r="A68" s="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52"/>
      <c r="AI68" s="52"/>
      <c r="AJ68" s="52"/>
      <c r="AK68" s="52"/>
      <c r="AL68" s="52"/>
      <c r="AM68" s="52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12.75">
      <c r="A69" s="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2"/>
      <c r="AI69" s="52"/>
      <c r="AJ69" s="52"/>
      <c r="AK69" s="52"/>
      <c r="AL69" s="52"/>
      <c r="AM69" s="52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12.75">
      <c r="A70" s="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52"/>
      <c r="AI70" s="52"/>
      <c r="AJ70" s="52"/>
      <c r="AK70" s="52"/>
      <c r="AL70" s="52"/>
      <c r="AM70" s="52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12.75">
      <c r="A71" s="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52"/>
      <c r="AI71" s="52"/>
      <c r="AJ71" s="52"/>
      <c r="AK71" s="52"/>
      <c r="AL71" s="52"/>
      <c r="AM71" s="52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12.75">
      <c r="A72" s="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52"/>
      <c r="AI72" s="52"/>
      <c r="AJ72" s="52"/>
      <c r="AK72" s="52"/>
      <c r="AL72" s="52"/>
      <c r="AM72" s="52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12.75">
      <c r="A73" s="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52"/>
      <c r="AI73" s="52"/>
      <c r="AJ73" s="52"/>
      <c r="AK73" s="52"/>
      <c r="AL73" s="52"/>
      <c r="AM73" s="52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12.75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52"/>
      <c r="AI74" s="52"/>
      <c r="AJ74" s="52"/>
      <c r="AK74" s="52"/>
      <c r="AL74" s="52"/>
      <c r="AM74" s="52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12.75">
      <c r="A75" s="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52"/>
      <c r="AI75" s="52"/>
      <c r="AJ75" s="52"/>
      <c r="AK75" s="52"/>
      <c r="AL75" s="52"/>
      <c r="AM75" s="52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12.75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52"/>
      <c r="AI76" s="52"/>
      <c r="AJ76" s="52"/>
      <c r="AK76" s="52"/>
      <c r="AL76" s="52"/>
      <c r="AM76" s="52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ht="12.75">
      <c r="A77" s="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52"/>
      <c r="AI77" s="52"/>
      <c r="AJ77" s="52"/>
      <c r="AK77" s="52"/>
      <c r="AL77" s="52"/>
      <c r="AM77" s="52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ht="12.75">
      <c r="A78" s="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52"/>
      <c r="AI78" s="52"/>
      <c r="AJ78" s="52"/>
      <c r="AK78" s="52"/>
      <c r="AL78" s="52"/>
      <c r="AM78" s="52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12.75">
      <c r="A79" s="6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52"/>
      <c r="AI79" s="52"/>
      <c r="AJ79" s="52"/>
      <c r="AK79" s="52"/>
      <c r="AL79" s="52"/>
      <c r="AM79" s="52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12.75">
      <c r="A80" s="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52"/>
      <c r="AI80" s="52"/>
      <c r="AJ80" s="52"/>
      <c r="AK80" s="52"/>
      <c r="AL80" s="52"/>
      <c r="AM80" s="52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ht="12.75">
      <c r="A81" s="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52"/>
      <c r="AI81" s="52"/>
      <c r="AJ81" s="52"/>
      <c r="AK81" s="52"/>
      <c r="AL81" s="52"/>
      <c r="AM81" s="52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12.75">
      <c r="A82" s="6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52"/>
      <c r="AI82" s="52"/>
      <c r="AJ82" s="52"/>
      <c r="AK82" s="52"/>
      <c r="AL82" s="52"/>
      <c r="AM82" s="52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ht="12.75">
      <c r="A83" s="6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52"/>
      <c r="AI83" s="52"/>
      <c r="AJ83" s="52"/>
      <c r="AK83" s="52"/>
      <c r="AL83" s="52"/>
      <c r="AM83" s="52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12.75">
      <c r="A84" s="6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52"/>
      <c r="AI84" s="52"/>
      <c r="AJ84" s="52"/>
      <c r="AK84" s="52"/>
      <c r="AL84" s="52"/>
      <c r="AM84" s="52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ht="12.75">
      <c r="A85" s="6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52"/>
      <c r="AI85" s="52"/>
      <c r="AJ85" s="52"/>
      <c r="AK85" s="52"/>
      <c r="AL85" s="52"/>
      <c r="AM85" s="52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ht="12.75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52"/>
      <c r="AI86" s="52"/>
      <c r="AJ86" s="52"/>
      <c r="AK86" s="52"/>
      <c r="AL86" s="52"/>
      <c r="AM86" s="52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ht="12.75">
      <c r="A87" s="6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52"/>
      <c r="AI87" s="52"/>
      <c r="AJ87" s="52"/>
      <c r="AK87" s="52"/>
      <c r="AL87" s="52"/>
      <c r="AM87" s="52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ht="12.75">
      <c r="A88" s="6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52"/>
      <c r="AI88" s="52"/>
      <c r="AJ88" s="52"/>
      <c r="AK88" s="52"/>
      <c r="AL88" s="52"/>
      <c r="AM88" s="52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ht="12.75">
      <c r="A89" s="6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52"/>
      <c r="AI89" s="52"/>
      <c r="AJ89" s="52"/>
      <c r="AK89" s="52"/>
      <c r="AL89" s="52"/>
      <c r="AM89" s="52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ht="12.75">
      <c r="A90" s="6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52"/>
      <c r="AI90" s="52"/>
      <c r="AJ90" s="52"/>
      <c r="AK90" s="52"/>
      <c r="AL90" s="52"/>
      <c r="AM90" s="52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ht="12.75">
      <c r="A91" s="6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52"/>
      <c r="AI91" s="52"/>
      <c r="AJ91" s="52"/>
      <c r="AK91" s="52"/>
      <c r="AL91" s="52"/>
      <c r="AM91" s="52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ht="12.75">
      <c r="A92" s="6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52"/>
      <c r="AI92" s="52"/>
      <c r="AJ92" s="52"/>
      <c r="AK92" s="52"/>
      <c r="AL92" s="52"/>
      <c r="AM92" s="52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ht="12.75">
      <c r="A93" s="6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52"/>
      <c r="AI93" s="52"/>
      <c r="AJ93" s="52"/>
      <c r="AK93" s="52"/>
      <c r="AL93" s="52"/>
      <c r="AM93" s="52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ht="12.7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52"/>
      <c r="AI94" s="52"/>
      <c r="AJ94" s="52"/>
      <c r="AK94" s="52"/>
      <c r="AL94" s="52"/>
      <c r="AM94" s="52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ht="12.75">
      <c r="A95" s="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52"/>
      <c r="AI95" s="52"/>
      <c r="AJ95" s="52"/>
      <c r="AK95" s="52"/>
      <c r="AL95" s="52"/>
      <c r="AM95" s="52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ht="12.75">
      <c r="A96" s="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52"/>
      <c r="AI96" s="52"/>
      <c r="AJ96" s="52"/>
      <c r="AK96" s="52"/>
      <c r="AL96" s="52"/>
      <c r="AM96" s="52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ht="12.75">
      <c r="A97" s="6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52"/>
      <c r="AI97" s="52"/>
      <c r="AJ97" s="52"/>
      <c r="AK97" s="52"/>
      <c r="AL97" s="52"/>
      <c r="AM97" s="52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ht="12.75">
      <c r="A98" s="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52"/>
      <c r="AI98" s="52"/>
      <c r="AJ98" s="52"/>
      <c r="AK98" s="52"/>
      <c r="AL98" s="52"/>
      <c r="AM98" s="52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ht="12.75">
      <c r="A99" s="6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52"/>
      <c r="AI99" s="52"/>
      <c r="AJ99" s="52"/>
      <c r="AK99" s="52"/>
      <c r="AL99" s="52"/>
      <c r="AM99" s="52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ht="12.75">
      <c r="A100" s="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52"/>
      <c r="AI100" s="52"/>
      <c r="AJ100" s="52"/>
      <c r="AK100" s="52"/>
      <c r="AL100" s="52"/>
      <c r="AM100" s="52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ht="12.75">
      <c r="A101" s="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52"/>
      <c r="AI101" s="52"/>
      <c r="AJ101" s="52"/>
      <c r="AK101" s="52"/>
      <c r="AL101" s="52"/>
      <c r="AM101" s="52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ht="12.75">
      <c r="A102" s="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52"/>
      <c r="AI102" s="52"/>
      <c r="AJ102" s="52"/>
      <c r="AK102" s="52"/>
      <c r="AL102" s="52"/>
      <c r="AM102" s="52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ht="12.75">
      <c r="A103" s="6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52"/>
      <c r="AI103" s="52"/>
      <c r="AJ103" s="52"/>
      <c r="AK103" s="52"/>
      <c r="AL103" s="52"/>
      <c r="AM103" s="52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ht="12.75">
      <c r="A104" s="6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52"/>
      <c r="AI104" s="52"/>
      <c r="AJ104" s="52"/>
      <c r="AK104" s="52"/>
      <c r="AL104" s="52"/>
      <c r="AM104" s="52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ht="12.75">
      <c r="A105" s="6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52"/>
      <c r="AI105" s="52"/>
      <c r="AJ105" s="52"/>
      <c r="AK105" s="52"/>
      <c r="AL105" s="52"/>
      <c r="AM105" s="52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ht="12.75">
      <c r="A106" s="6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52"/>
      <c r="AI106" s="52"/>
      <c r="AJ106" s="52"/>
      <c r="AK106" s="52"/>
      <c r="AL106" s="52"/>
      <c r="AM106" s="52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ht="12.75">
      <c r="A107" s="6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52"/>
      <c r="AI107" s="52"/>
      <c r="AJ107" s="52"/>
      <c r="AK107" s="52"/>
      <c r="AL107" s="52"/>
      <c r="AM107" s="52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2:79" ht="12.7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2:79" ht="12.7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2:79" ht="12.7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2:79" ht="12.7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2:79" ht="12.7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2:79" ht="12.7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2:79" ht="12.7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2:79" ht="12.7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2:79" ht="12.7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2:79" ht="12.7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2:79" ht="12.7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2:79" ht="12.7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2:79" ht="12.7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2:79" ht="12.7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2:79" ht="12.7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2:79" ht="12.7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2:79" ht="12.7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2:79" ht="12.7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2:79" ht="12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2:79" ht="12.7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2:79" ht="12.7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2:79" ht="12.7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2:79" ht="12.7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2:79" ht="12.7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2:79" ht="12.7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2:79" ht="12.7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2:79" ht="12.7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2:79" ht="12.7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2:79" ht="12.7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2:79" ht="12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2:79" ht="12.7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2:79" ht="12.7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2:79" ht="12.7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2:79" ht="12.7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2:79" ht="12.7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2:79" ht="12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2:79" ht="12.7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2:79" ht="12.7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2:79" ht="12.7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2:79" ht="12.7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2:79" ht="12.7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2:79" ht="12.7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2:79" ht="12.7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2:79" ht="12.7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2:79" ht="12.7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2:79" ht="12.7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2:79" ht="12.7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2:79" ht="12.7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2:79" ht="12.7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2:79" ht="12.7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2:79" ht="12.7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2:79" ht="12.7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2:79" ht="12.7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2:79" ht="12.7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2:79" ht="12.7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2:79" ht="12.7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2:79" ht="12.7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2:79" ht="12.7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2:79" ht="12.7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2:79" ht="12.7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2:79" ht="12.7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2:79" ht="12.7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2:7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2:7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2:7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2:7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2:7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2:7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2:7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2:7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2:7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2:79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2:79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2:79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2:7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2:7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2:7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2:7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2:7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2:7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2:7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2:7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2:7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2:7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2:7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2:7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2:7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2:7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2:79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2:79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2:79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2:79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2:79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2:79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2:79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2:7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2:79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2:79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2:79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2:79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2:79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2:7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2:79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2:79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2:7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2:79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2:79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2:79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2:79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2:7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2:7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2:79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2:79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2:79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</sheetData>
  <sheetProtection/>
  <mergeCells count="9">
    <mergeCell ref="B1:AE1"/>
    <mergeCell ref="B3:AD3"/>
    <mergeCell ref="B4:AD4"/>
    <mergeCell ref="B5:AD5"/>
    <mergeCell ref="B6:B7"/>
    <mergeCell ref="C6:N6"/>
    <mergeCell ref="O6:O7"/>
    <mergeCell ref="P6:AA6"/>
    <mergeCell ref="AB6:AB7"/>
  </mergeCells>
  <printOptions horizontalCentered="1"/>
  <pageMargins left="0" right="0" top="0.5905511811023623" bottom="0.1968503937007874" header="0" footer="0.196850393700787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yramirez</cp:lastModifiedBy>
  <dcterms:created xsi:type="dcterms:W3CDTF">2012-03-20T15:16:26Z</dcterms:created>
  <dcterms:modified xsi:type="dcterms:W3CDTF">2012-03-26T13:27:23Z</dcterms:modified>
  <cp:category/>
  <cp:version/>
  <cp:contentType/>
  <cp:contentStatus/>
</cp:coreProperties>
</file>