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ESORERI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_xlnm.Print_Area" localSheetId="0">'TESORERIA'!$B$1:$AE$72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<sst xmlns="http://schemas.openxmlformats.org/spreadsheetml/2006/main" count="92" uniqueCount="76">
  <si>
    <t>MINISTERIO DE HACIENDA</t>
  </si>
  <si>
    <t>DIRECCION GENERAL DE POLITICA Y LEGISLACION TRIBUTARIA</t>
  </si>
  <si>
    <t>DEPARTAMENTO DE ESTUDIOS Y POLITICA TRIBUTARIA</t>
  </si>
  <si>
    <t>CUADRO No.4</t>
  </si>
  <si>
    <t>TESORERÍA NACIONAL</t>
  </si>
  <si>
    <t xml:space="preserve"> INGRESOS FISCALES COMPARADOS POR PARTIDAS</t>
  </si>
  <si>
    <t>ENERO-DICIEMBRE 2007/2006</t>
  </si>
  <si>
    <t>PARTIDAS</t>
  </si>
  <si>
    <t>VARIACION</t>
  </si>
  <si>
    <t>ENERO</t>
  </si>
  <si>
    <t>FERBRERO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</si>
  <si>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</si>
  <si>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</si>
  <si>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</si>
  <si>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</si>
  <si>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</si>
  <si>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</si>
  <si>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</si>
  <si>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</si>
  <si>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</si>
  <si>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</si>
  <si>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</si>
  <si>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 xml:space="preserve">   Abs.</t>
  </si>
  <si>
    <t xml:space="preserve">      %</t>
  </si>
  <si>
    <t xml:space="preserve"> I-  INGRESOS CORRIENTES</t>
  </si>
  <si>
    <t xml:space="preserve"> II-  INGRESOS TRIBUTARIOS</t>
  </si>
  <si>
    <t>1) IMPUESTOS SOBRE MERCANCIAS Y SERVICIOS</t>
  </si>
  <si>
    <t xml:space="preserve">Impuestos sobre Mercancías </t>
  </si>
  <si>
    <t>- Impuestos a los Hodrocarburos</t>
  </si>
  <si>
    <t>Impuestos Sobre el Uso de Bienes y Licencias</t>
  </si>
  <si>
    <t>- Licencias para Portar Armas de Fuego</t>
  </si>
  <si>
    <t>- Licencias para Operar Maquinas de Apuestas</t>
  </si>
  <si>
    <t>- Otros</t>
  </si>
  <si>
    <t>2) CONTRIBUCION A LA SEGURIDAD SOCIAL</t>
  </si>
  <si>
    <t>3) OTROS IMPUESTOS</t>
  </si>
  <si>
    <t>III. INGRESOS NO TRIBUTARIOS</t>
  </si>
  <si>
    <t>1) Transferencias Corrientes</t>
  </si>
  <si>
    <t>- Lotería Nacional</t>
  </si>
  <si>
    <t>2) Otros Ingresos</t>
  </si>
  <si>
    <t>- Ventas de Mercancías del Sector Público</t>
  </si>
  <si>
    <t>- PROMESE</t>
  </si>
  <si>
    <t xml:space="preserve">- Otras Ventas del Gobierno General </t>
  </si>
  <si>
    <t>- Ventas de Servicios del Sector Público</t>
  </si>
  <si>
    <t>- Derechos Aeroportuarios</t>
  </si>
  <si>
    <t xml:space="preserve">- Peaje </t>
  </si>
  <si>
    <t>- Tasas por Expedición y Renovación de Pasaportes</t>
  </si>
  <si>
    <t>- Otras Ventas de Administración General</t>
  </si>
  <si>
    <t xml:space="preserve">- Otros </t>
  </si>
  <si>
    <t>- Rentas de Propiedad</t>
  </si>
  <si>
    <t>- Dividendos por Inversiones Empresariales</t>
  </si>
  <si>
    <t>- Dividendos de la Refinería</t>
  </si>
  <si>
    <t>- Dividendos del Banco de Reservas</t>
  </si>
  <si>
    <t>- Intereses</t>
  </si>
  <si>
    <t>- Conseciones</t>
  </si>
  <si>
    <t xml:space="preserve">- Conseción para explotar la Falconbridge </t>
  </si>
  <si>
    <t>- Ingresos Diversos</t>
  </si>
  <si>
    <t>- Otros Ingresos No Específicados</t>
  </si>
  <si>
    <t>- Presupuesto Liquidado</t>
  </si>
  <si>
    <t>- Ajustes de Períodos Anteriores</t>
  </si>
  <si>
    <t>V. INGRESOS DE CAPITAL</t>
  </si>
  <si>
    <t>- Ventas de Activos No Financieros</t>
  </si>
  <si>
    <t>- Transferencias de Capital</t>
  </si>
  <si>
    <t>TOTAL</t>
  </si>
  <si>
    <t>DONACIONES</t>
  </si>
  <si>
    <t>FUENTES FINANCIERAS</t>
  </si>
  <si>
    <t>- Obtención de Préstamos Internos</t>
  </si>
  <si>
    <t>- Obtención de Préstamos Externos</t>
  </si>
  <si>
    <t>- Colocación de Títulos y Valores</t>
  </si>
  <si>
    <t>- Internos</t>
  </si>
  <si>
    <t>- Externos</t>
  </si>
  <si>
    <t xml:space="preserve">(1) Cifras sujetas a rectificación. </t>
  </si>
  <si>
    <t xml:space="preserve">      Incluye los dolares convertidos a la tasa oficial. Para el 2006 rectifico el Peaje con el de la SEOPC y las Donaciones según cifras suministradas por el Banco Central.  En el 2007, estas cifras son tomadas del SIGEF.</t>
  </si>
  <si>
    <t>FUENTES: Ministerio de de Hacienda (SIGEF), Informe de Ejecución de Ingresos, SEOPC y Banco Central.</t>
  </si>
  <si>
    <r>
      <t xml:space="preserve">(En millones de RD$) </t>
    </r>
    <r>
      <rPr>
        <i/>
        <vertAlign val="superscript"/>
        <sz val="12"/>
        <color indexed="8"/>
        <rFont val="Arial"/>
        <family val="2"/>
      </rPr>
      <t>(1)</t>
    </r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</si>
  <si>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Activos Financieros</t>
    </r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</si>
  <si>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Pasivos Financieros</t>
    </r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</si>
</sst>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1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49" fontId="12" fillId="0" borderId="0" xfId="0" applyNumberFormat="1" applyFont="1" applyFill="1" applyBorder="1" applyAlignment="1" applyProtection="1">
      <alignment horizontal="left" indent="2"/>
      <protection/>
    </xf>
    <xf numFmtId="49" fontId="13" fillId="0" borderId="0" xfId="0" applyNumberFormat="1" applyFont="1" applyFill="1" applyBorder="1" applyAlignment="1" applyProtection="1">
      <alignment horizontal="left" indent="3"/>
      <protection/>
    </xf>
    <xf numFmtId="164" fontId="13" fillId="0" borderId="10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left" indent="1"/>
      <protection/>
    </xf>
    <xf numFmtId="49" fontId="9" fillId="0" borderId="0" xfId="0" applyNumberFormat="1" applyFont="1" applyFill="1" applyBorder="1" applyAlignment="1" applyProtection="1">
      <alignment horizontal="left" indent="2"/>
      <protection/>
    </xf>
    <xf numFmtId="49" fontId="9" fillId="0" borderId="0" xfId="0" applyNumberFormat="1" applyFont="1" applyFill="1" applyBorder="1" applyAlignment="1" applyProtection="1">
      <alignment horizontal="left" indent="3"/>
      <protection/>
    </xf>
    <xf numFmtId="49" fontId="13" fillId="0" borderId="0" xfId="0" applyNumberFormat="1" applyFont="1" applyFill="1" applyBorder="1" applyAlignment="1" applyProtection="1">
      <alignment horizontal="left" indent="4"/>
      <protection/>
    </xf>
    <xf numFmtId="164" fontId="14" fillId="0" borderId="1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164" fontId="9" fillId="0" borderId="9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>
      <alignment/>
    </xf>
    <xf numFmtId="164" fontId="9" fillId="0" borderId="1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11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 horizontal="left" indent="2"/>
      <protection/>
    </xf>
    <xf numFmtId="164" fontId="16" fillId="0" borderId="10" xfId="0" applyNumberFormat="1" applyFont="1" applyFill="1" applyBorder="1" applyAlignment="1" applyProtection="1">
      <alignment/>
      <protection/>
    </xf>
    <xf numFmtId="164" fontId="16" fillId="0" borderId="11" xfId="0" applyNumberFormat="1" applyFont="1" applyFill="1" applyBorder="1" applyAlignment="1" applyProtection="1">
      <alignment/>
      <protection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164" fontId="9" fillId="0" borderId="9" xfId="0" applyNumberFormat="1" applyFont="1" applyFill="1" applyBorder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5" fontId="10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0" fontId="9" fillId="0" borderId="0" xfId="0" applyFont="1" applyFill="1" applyBorder="1" applyAlignment="1" applyProtection="1">
      <alignment/>
      <protection/>
    </xf>
    <xf numFmtId="43" fontId="17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2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22"/>
  <sheetViews>
    <sheetView showGridLines="0" tabSelected="1" workbookViewId="0" topLeftCell="A49">
      <selection activeCell="O38" sqref="O38"/>
    </sheetView>
  </sheetViews>
  <sheetFormatPr defaultColWidth="9.140625" defaultRowHeight="12.75"/>
  <cols>
    <col min="1" max="1" width="3.421875" style="0" customWidth="1"/>
    <col min="2" max="2" width="61.28125" style="0" customWidth="1"/>
    <col min="3" max="3" width="10.7109375" style="0" customWidth="1"/>
    <col min="4" max="10" width="13.28125" style="0" customWidth="1"/>
    <col min="11" max="13" width="15.421875" style="0" customWidth="1"/>
    <col min="14" max="14" width="13.8515625" style="0" customWidth="1"/>
    <col min="15" max="16" width="10.7109375" style="0" customWidth="1"/>
    <col min="17" max="17" width="11.28125" style="0" customWidth="1"/>
    <col min="18" max="18" width="12.00390625" style="0" customWidth="1"/>
    <col min="19" max="19" width="11.8515625" style="0" customWidth="1"/>
    <col min="20" max="20" width="10.00390625" style="0" customWidth="1"/>
    <col min="21" max="21" width="10.28125" style="0" customWidth="1"/>
    <col min="22" max="22" width="12.140625" style="0" customWidth="1"/>
    <col min="23" max="23" width="12.57421875" style="0" customWidth="1"/>
    <col min="24" max="26" width="15.7109375" style="0" customWidth="1"/>
    <col min="27" max="27" width="13.8515625" style="0" customWidth="1"/>
    <col min="28" max="28" width="11.140625" style="0" customWidth="1"/>
    <col min="29" max="29" width="11.00390625" style="0" customWidth="1"/>
    <col min="30" max="30" width="9.7109375" style="0" customWidth="1"/>
    <col min="31" max="31" width="0.85546875" style="0" customWidth="1"/>
    <col min="32" max="32" width="11.421875" style="0" customWidth="1"/>
    <col min="33" max="33" width="24.8515625" style="0" customWidth="1"/>
    <col min="34" max="16384" width="11.421875" style="0" customWidth="1"/>
  </cols>
  <sheetData>
    <row r="1" spans="2:30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5" spans="2:63" ht="1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2:63" ht="14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4"/>
      <c r="AD6" s="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30" s="5" customFormat="1" ht="14.25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s="5" customFormat="1" ht="15.75"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s="5" customFormat="1" ht="15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s="5" customFormat="1" ht="17.25">
      <c r="B10" s="7" t="s">
        <v>73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63" ht="4.5" customHeight="1"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20.25" customHeight="1">
      <c r="A12" s="9"/>
      <c r="B12" s="10" t="s">
        <v>7</v>
      </c>
      <c r="C12" s="11">
        <v>2006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v>2006</v>
      </c>
      <c r="P12" s="11">
        <v>2007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4">
        <v>2007</v>
      </c>
      <c r="AC12" s="15" t="s">
        <v>8</v>
      </c>
      <c r="AD12" s="15"/>
      <c r="AE12" s="16"/>
      <c r="AF12" s="17"/>
      <c r="AG12" s="17"/>
      <c r="AH12" s="17"/>
      <c r="AI12" s="17"/>
      <c r="AJ12" s="17"/>
      <c r="AK12" s="17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18.75" customHeight="1" thickBot="1">
      <c r="A13" s="9"/>
      <c r="B13" s="18"/>
      <c r="C13" s="19" t="s">
        <v>9</v>
      </c>
      <c r="D13" s="20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" t="s">
        <v>16</v>
      </c>
      <c r="K13" s="21" t="s">
        <v>17</v>
      </c>
      <c r="L13" s="21" t="s">
        <v>18</v>
      </c>
      <c r="M13" s="21" t="s">
        <v>19</v>
      </c>
      <c r="N13" s="21" t="s">
        <v>20</v>
      </c>
      <c r="O13" s="22"/>
      <c r="P13" s="19" t="s">
        <v>9</v>
      </c>
      <c r="Q13" s="20" t="s">
        <v>21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1" t="s">
        <v>16</v>
      </c>
      <c r="X13" s="21" t="s">
        <v>17</v>
      </c>
      <c r="Y13" s="21" t="s">
        <v>18</v>
      </c>
      <c r="Z13" s="21" t="s">
        <v>19</v>
      </c>
      <c r="AA13" s="21" t="s">
        <v>20</v>
      </c>
      <c r="AB13" s="22"/>
      <c r="AC13" s="23" t="s">
        <v>22</v>
      </c>
      <c r="AD13" s="24" t="s">
        <v>23</v>
      </c>
      <c r="AE13" s="16"/>
      <c r="AF13" s="17"/>
      <c r="AG13" s="17"/>
      <c r="AH13" s="17"/>
      <c r="AI13" s="17"/>
      <c r="AJ13" s="17"/>
      <c r="AK13" s="17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22.5" customHeight="1" thickTop="1">
      <c r="A14" s="9"/>
      <c r="B14" s="25" t="s">
        <v>24</v>
      </c>
      <c r="C14" s="26">
        <f aca="true" t="shared" si="0" ref="C14:AB14">+C15+C25</f>
        <v>1941.8630999999998</v>
      </c>
      <c r="D14" s="26">
        <f t="shared" si="0"/>
        <v>1515.6999999999998</v>
      </c>
      <c r="E14" s="26">
        <f t="shared" si="0"/>
        <v>1884.1000000000001</v>
      </c>
      <c r="F14" s="26">
        <f t="shared" si="0"/>
        <v>1824.3999999999999</v>
      </c>
      <c r="G14" s="26">
        <f t="shared" si="0"/>
        <v>1952.4</v>
      </c>
      <c r="H14" s="26">
        <f t="shared" si="0"/>
        <v>1740.4450000000002</v>
      </c>
      <c r="I14" s="26">
        <f t="shared" si="0"/>
        <v>2110.4</v>
      </c>
      <c r="J14" s="26">
        <f t="shared" si="0"/>
        <v>2011.1000000000001</v>
      </c>
      <c r="K14" s="26">
        <f t="shared" si="0"/>
        <v>2262.4</v>
      </c>
      <c r="L14" s="26">
        <f t="shared" si="0"/>
        <v>2612.2</v>
      </c>
      <c r="M14" s="26">
        <f t="shared" si="0"/>
        <v>2321.2</v>
      </c>
      <c r="N14" s="26">
        <f t="shared" si="0"/>
        <v>4803.9</v>
      </c>
      <c r="O14" s="26">
        <f t="shared" si="0"/>
        <v>26980.108099999998</v>
      </c>
      <c r="P14" s="26">
        <f t="shared" si="0"/>
        <v>2364.5859400400004</v>
      </c>
      <c r="Q14" s="26">
        <f t="shared" si="0"/>
        <v>3025.8999999999996</v>
      </c>
      <c r="R14" s="26">
        <f t="shared" si="0"/>
        <v>3737.56329833</v>
      </c>
      <c r="S14" s="26">
        <f t="shared" si="0"/>
        <v>2193.7</v>
      </c>
      <c r="T14" s="26">
        <f t="shared" si="0"/>
        <v>3284.2000000000003</v>
      </c>
      <c r="U14" s="26">
        <f t="shared" si="0"/>
        <v>3507.3378974199995</v>
      </c>
      <c r="V14" s="26">
        <f t="shared" si="0"/>
        <v>3343.2</v>
      </c>
      <c r="W14" s="26">
        <f t="shared" si="0"/>
        <v>3722.7000000000007</v>
      </c>
      <c r="X14" s="26">
        <f t="shared" si="0"/>
        <v>3160</v>
      </c>
      <c r="Y14" s="26">
        <f t="shared" si="0"/>
        <v>2627.1</v>
      </c>
      <c r="Z14" s="26">
        <f t="shared" si="0"/>
        <v>2400.7</v>
      </c>
      <c r="AA14" s="26">
        <f t="shared" si="0"/>
        <v>2478.2</v>
      </c>
      <c r="AB14" s="26">
        <f t="shared" si="0"/>
        <v>35845.187135789994</v>
      </c>
      <c r="AC14" s="27">
        <f aca="true" t="shared" si="1" ref="AC14:AC55">+AB14-O14</f>
        <v>8865.079035789997</v>
      </c>
      <c r="AD14" s="27">
        <f aca="true" t="shared" si="2" ref="AD14:AD25">+AC14/O14*100</f>
        <v>32.85783364148195</v>
      </c>
      <c r="AE14" s="16"/>
      <c r="AF14" s="28"/>
      <c r="AG14" s="17"/>
      <c r="AH14" s="17"/>
      <c r="AI14" s="17"/>
      <c r="AJ14" s="17"/>
      <c r="AK14" s="1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23.25" customHeight="1">
      <c r="A15" s="9"/>
      <c r="B15" s="25" t="s">
        <v>25</v>
      </c>
      <c r="C15" s="26">
        <f aca="true" t="shared" si="3" ref="C15:AB15">+C16+C23+C24</f>
        <v>1537.1</v>
      </c>
      <c r="D15" s="26">
        <f t="shared" si="3"/>
        <v>1092.8</v>
      </c>
      <c r="E15" s="26">
        <f t="shared" si="3"/>
        <v>1434.4</v>
      </c>
      <c r="F15" s="26">
        <f t="shared" si="3"/>
        <v>1163</v>
      </c>
      <c r="G15" s="26">
        <f t="shared" si="3"/>
        <v>1439.1000000000001</v>
      </c>
      <c r="H15" s="26">
        <f t="shared" si="3"/>
        <v>1210.4</v>
      </c>
      <c r="I15" s="26">
        <f t="shared" si="3"/>
        <v>1540.9</v>
      </c>
      <c r="J15" s="26">
        <f t="shared" si="3"/>
        <v>1093.5000000000002</v>
      </c>
      <c r="K15" s="26">
        <f t="shared" si="3"/>
        <v>1473.3</v>
      </c>
      <c r="L15" s="26">
        <f t="shared" si="3"/>
        <v>1590.6</v>
      </c>
      <c r="M15" s="26">
        <f t="shared" si="3"/>
        <v>1178.8999999999999</v>
      </c>
      <c r="N15" s="26">
        <f t="shared" si="3"/>
        <v>2791.5</v>
      </c>
      <c r="O15" s="26">
        <f t="shared" si="3"/>
        <v>17545.499999999996</v>
      </c>
      <c r="P15" s="26">
        <f t="shared" si="3"/>
        <v>1287.4921757700001</v>
      </c>
      <c r="Q15" s="26">
        <f t="shared" si="3"/>
        <v>1578</v>
      </c>
      <c r="R15" s="26">
        <f t="shared" si="3"/>
        <v>1779.5</v>
      </c>
      <c r="S15" s="26">
        <f t="shared" si="3"/>
        <v>1121.2</v>
      </c>
      <c r="T15" s="26">
        <f t="shared" si="3"/>
        <v>1736.7</v>
      </c>
      <c r="U15" s="26">
        <f t="shared" si="3"/>
        <v>1782.6</v>
      </c>
      <c r="V15" s="26">
        <f t="shared" si="3"/>
        <v>1767</v>
      </c>
      <c r="W15" s="26">
        <f t="shared" si="3"/>
        <v>1747.7</v>
      </c>
      <c r="X15" s="26">
        <f t="shared" si="3"/>
        <v>1542.2</v>
      </c>
      <c r="Y15" s="26">
        <f t="shared" si="3"/>
        <v>1857.6999999999998</v>
      </c>
      <c r="Z15" s="26">
        <f t="shared" si="3"/>
        <v>1320</v>
      </c>
      <c r="AA15" s="26">
        <f t="shared" si="3"/>
        <v>1829.7</v>
      </c>
      <c r="AB15" s="26">
        <f t="shared" si="3"/>
        <v>19349.79217577</v>
      </c>
      <c r="AC15" s="27">
        <f t="shared" si="1"/>
        <v>1804.2921757700024</v>
      </c>
      <c r="AD15" s="27">
        <f t="shared" si="2"/>
        <v>10.2835038942749</v>
      </c>
      <c r="AE15" s="16"/>
      <c r="AF15" s="28"/>
      <c r="AG15" s="17"/>
      <c r="AH15" s="17"/>
      <c r="AI15" s="17"/>
      <c r="AJ15" s="17"/>
      <c r="AK15" s="1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23.25" customHeight="1">
      <c r="A16" s="9"/>
      <c r="B16" s="29" t="s">
        <v>26</v>
      </c>
      <c r="C16" s="26">
        <f aca="true" t="shared" si="4" ref="C16:AB16">+C17+C19</f>
        <v>1525.5</v>
      </c>
      <c r="D16" s="26">
        <f t="shared" si="4"/>
        <v>1079.8</v>
      </c>
      <c r="E16" s="26">
        <f t="shared" si="4"/>
        <v>1421.6</v>
      </c>
      <c r="F16" s="26">
        <f t="shared" si="4"/>
        <v>1151.6</v>
      </c>
      <c r="G16" s="26">
        <f t="shared" si="4"/>
        <v>1400.9</v>
      </c>
      <c r="H16" s="26">
        <f t="shared" si="4"/>
        <v>1181.8000000000002</v>
      </c>
      <c r="I16" s="26">
        <f t="shared" si="4"/>
        <v>1528.6000000000001</v>
      </c>
      <c r="J16" s="26">
        <f t="shared" si="4"/>
        <v>1048.7</v>
      </c>
      <c r="K16" s="26">
        <f t="shared" si="4"/>
        <v>1462.3999999999999</v>
      </c>
      <c r="L16" s="26">
        <f t="shared" si="4"/>
        <v>1579.8</v>
      </c>
      <c r="M16" s="26">
        <f t="shared" si="4"/>
        <v>1167.8999999999999</v>
      </c>
      <c r="N16" s="26">
        <f t="shared" si="4"/>
        <v>1677.8</v>
      </c>
      <c r="O16" s="26">
        <f t="shared" si="4"/>
        <v>16226.399999999998</v>
      </c>
      <c r="P16" s="26">
        <f t="shared" si="4"/>
        <v>1277.09217577</v>
      </c>
      <c r="Q16" s="26">
        <f t="shared" si="4"/>
        <v>1566.1</v>
      </c>
      <c r="R16" s="26">
        <f t="shared" si="4"/>
        <v>1758.6</v>
      </c>
      <c r="S16" s="26">
        <f t="shared" si="4"/>
        <v>1104.5</v>
      </c>
      <c r="T16" s="26">
        <f t="shared" si="4"/>
        <v>1716.8</v>
      </c>
      <c r="U16" s="26">
        <f t="shared" si="4"/>
        <v>1765.3</v>
      </c>
      <c r="V16" s="26">
        <f t="shared" si="4"/>
        <v>1303.7</v>
      </c>
      <c r="W16" s="26">
        <f t="shared" si="4"/>
        <v>1671.4</v>
      </c>
      <c r="X16" s="26">
        <f t="shared" si="4"/>
        <v>1465.7</v>
      </c>
      <c r="Y16" s="26">
        <f t="shared" si="4"/>
        <v>1762.6</v>
      </c>
      <c r="Z16" s="26">
        <f t="shared" si="4"/>
        <v>1243.2</v>
      </c>
      <c r="AA16" s="26">
        <f t="shared" si="4"/>
        <v>1735.8</v>
      </c>
      <c r="AB16" s="26">
        <f t="shared" si="4"/>
        <v>18370.79217577</v>
      </c>
      <c r="AC16" s="27">
        <f t="shared" si="1"/>
        <v>2144.392175770001</v>
      </c>
      <c r="AD16" s="27">
        <f t="shared" si="2"/>
        <v>13.215452446445305</v>
      </c>
      <c r="AE16" s="16"/>
      <c r="AF16" s="28"/>
      <c r="AG16" s="17"/>
      <c r="AH16" s="17"/>
      <c r="AI16" s="17"/>
      <c r="AJ16" s="17"/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23.25" customHeight="1">
      <c r="A17" s="9"/>
      <c r="B17" s="30" t="s">
        <v>27</v>
      </c>
      <c r="C17" s="26">
        <f aca="true" t="shared" si="5" ref="C17:AB17">+C18</f>
        <v>1486.6</v>
      </c>
      <c r="D17" s="26">
        <f t="shared" si="5"/>
        <v>1037.5</v>
      </c>
      <c r="E17" s="26">
        <f t="shared" si="5"/>
        <v>1333.1</v>
      </c>
      <c r="F17" s="26">
        <f t="shared" si="5"/>
        <v>1106.1</v>
      </c>
      <c r="G17" s="26">
        <f t="shared" si="5"/>
        <v>1377.2</v>
      </c>
      <c r="H17" s="26">
        <f t="shared" si="5"/>
        <v>1132.4</v>
      </c>
      <c r="I17" s="26">
        <f t="shared" si="5"/>
        <v>1495.7</v>
      </c>
      <c r="J17" s="26">
        <f t="shared" si="5"/>
        <v>1003.6</v>
      </c>
      <c r="K17" s="26">
        <f t="shared" si="5"/>
        <v>1415.8</v>
      </c>
      <c r="L17" s="26">
        <f t="shared" si="5"/>
        <v>1548.8</v>
      </c>
      <c r="M17" s="26">
        <f t="shared" si="5"/>
        <v>1150.8</v>
      </c>
      <c r="N17" s="26">
        <f t="shared" si="5"/>
        <v>1648.5</v>
      </c>
      <c r="O17" s="26">
        <f t="shared" si="5"/>
        <v>15736.099999999999</v>
      </c>
      <c r="P17" s="26">
        <f t="shared" si="5"/>
        <v>1224.9</v>
      </c>
      <c r="Q17" s="26">
        <f t="shared" si="5"/>
        <v>1558.8</v>
      </c>
      <c r="R17" s="26">
        <f t="shared" si="5"/>
        <v>1700.6</v>
      </c>
      <c r="S17" s="26">
        <f t="shared" si="5"/>
        <v>1062.3</v>
      </c>
      <c r="T17" s="26">
        <f t="shared" si="5"/>
        <v>1681.6</v>
      </c>
      <c r="U17" s="26">
        <f t="shared" si="5"/>
        <v>1715</v>
      </c>
      <c r="V17" s="26">
        <f t="shared" si="5"/>
        <v>1286.5</v>
      </c>
      <c r="W17" s="26">
        <f t="shared" si="5"/>
        <v>1540</v>
      </c>
      <c r="X17" s="26">
        <f t="shared" si="5"/>
        <v>1421</v>
      </c>
      <c r="Y17" s="26">
        <f t="shared" si="5"/>
        <v>1735.3</v>
      </c>
      <c r="Z17" s="26">
        <f t="shared" si="5"/>
        <v>1205.4</v>
      </c>
      <c r="AA17" s="26">
        <f t="shared" si="5"/>
        <v>1706.8</v>
      </c>
      <c r="AB17" s="26">
        <f t="shared" si="5"/>
        <v>17838.199999999997</v>
      </c>
      <c r="AC17" s="27">
        <f t="shared" si="1"/>
        <v>2102.0999999999985</v>
      </c>
      <c r="AD17" s="27">
        <f t="shared" si="2"/>
        <v>13.358456034214313</v>
      </c>
      <c r="AE17" s="16"/>
      <c r="AF17" s="28"/>
      <c r="AG17" s="17"/>
      <c r="AH17" s="17"/>
      <c r="AI17" s="17"/>
      <c r="AJ17" s="17"/>
      <c r="AK17" s="1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20.25" customHeight="1">
      <c r="A18" s="9"/>
      <c r="B18" s="31" t="s">
        <v>28</v>
      </c>
      <c r="C18" s="32">
        <v>1486.6</v>
      </c>
      <c r="D18" s="32">
        <v>1037.5</v>
      </c>
      <c r="E18" s="32">
        <v>1333.1</v>
      </c>
      <c r="F18" s="32">
        <v>1106.1</v>
      </c>
      <c r="G18" s="32">
        <v>1377.2</v>
      </c>
      <c r="H18" s="32">
        <v>1132.4</v>
      </c>
      <c r="I18" s="32">
        <v>1495.7</v>
      </c>
      <c r="J18" s="33">
        <v>1003.6</v>
      </c>
      <c r="K18" s="32">
        <v>1415.8</v>
      </c>
      <c r="L18" s="32">
        <v>1548.8</v>
      </c>
      <c r="M18" s="32">
        <v>1150.8</v>
      </c>
      <c r="N18" s="33">
        <v>1648.5</v>
      </c>
      <c r="O18" s="34">
        <f>SUM(C18:N18)</f>
        <v>15736.099999999999</v>
      </c>
      <c r="P18" s="35">
        <v>1224.9</v>
      </c>
      <c r="Q18" s="36">
        <v>1558.8</v>
      </c>
      <c r="R18" s="35">
        <v>1700.6</v>
      </c>
      <c r="S18" s="35">
        <v>1062.3</v>
      </c>
      <c r="T18" s="35">
        <v>1681.6</v>
      </c>
      <c r="U18" s="35">
        <v>1715</v>
      </c>
      <c r="V18" s="35">
        <v>1286.5</v>
      </c>
      <c r="W18" s="35">
        <v>1540</v>
      </c>
      <c r="X18" s="35">
        <v>1421</v>
      </c>
      <c r="Y18" s="35">
        <v>1735.3</v>
      </c>
      <c r="Z18" s="35">
        <v>1205.4</v>
      </c>
      <c r="AA18" s="35">
        <v>1706.8</v>
      </c>
      <c r="AB18" s="32">
        <f>SUM(P18:AA18)</f>
        <v>17838.199999999997</v>
      </c>
      <c r="AC18" s="37">
        <f t="shared" si="1"/>
        <v>2102.0999999999985</v>
      </c>
      <c r="AD18" s="37">
        <f t="shared" si="2"/>
        <v>13.358456034214313</v>
      </c>
      <c r="AE18" s="16"/>
      <c r="AF18" s="28"/>
      <c r="AG18" s="17"/>
      <c r="AH18" s="17"/>
      <c r="AI18" s="17"/>
      <c r="AJ18" s="17"/>
      <c r="AK18" s="1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24.75" customHeight="1">
      <c r="A19" s="9"/>
      <c r="B19" s="30" t="s">
        <v>29</v>
      </c>
      <c r="C19" s="38">
        <f aca="true" t="shared" si="6" ref="C19:AB19">SUM(C20:C22)</f>
        <v>38.9</v>
      </c>
      <c r="D19" s="38">
        <f t="shared" si="6"/>
        <v>42.3</v>
      </c>
      <c r="E19" s="38">
        <f t="shared" si="6"/>
        <v>88.5</v>
      </c>
      <c r="F19" s="38">
        <f t="shared" si="6"/>
        <v>45.5</v>
      </c>
      <c r="G19" s="38">
        <f t="shared" si="6"/>
        <v>23.7</v>
      </c>
      <c r="H19" s="38">
        <f t="shared" si="6"/>
        <v>49.400000000000006</v>
      </c>
      <c r="I19" s="38">
        <f t="shared" si="6"/>
        <v>32.900000000000006</v>
      </c>
      <c r="J19" s="38">
        <f t="shared" si="6"/>
        <v>45.1</v>
      </c>
      <c r="K19" s="38">
        <f t="shared" si="6"/>
        <v>46.599999999999994</v>
      </c>
      <c r="L19" s="38">
        <f t="shared" si="6"/>
        <v>31</v>
      </c>
      <c r="M19" s="38">
        <f t="shared" si="6"/>
        <v>17.1</v>
      </c>
      <c r="N19" s="38">
        <f t="shared" si="6"/>
        <v>29.299999999999997</v>
      </c>
      <c r="O19" s="38">
        <f t="shared" si="6"/>
        <v>490.29999999999995</v>
      </c>
      <c r="P19" s="39">
        <f t="shared" si="6"/>
        <v>52.19217576999999</v>
      </c>
      <c r="Q19" s="40">
        <f t="shared" si="6"/>
        <v>7.3</v>
      </c>
      <c r="R19" s="39">
        <f t="shared" si="6"/>
        <v>58</v>
      </c>
      <c r="S19" s="39">
        <f t="shared" si="6"/>
        <v>42.2</v>
      </c>
      <c r="T19" s="39">
        <f t="shared" si="6"/>
        <v>35.2</v>
      </c>
      <c r="U19" s="39">
        <f t="shared" si="6"/>
        <v>50.3</v>
      </c>
      <c r="V19" s="39">
        <f t="shared" si="6"/>
        <v>17.2</v>
      </c>
      <c r="W19" s="39">
        <f t="shared" si="6"/>
        <v>131.4</v>
      </c>
      <c r="X19" s="39">
        <f t="shared" si="6"/>
        <v>44.7</v>
      </c>
      <c r="Y19" s="39">
        <f t="shared" si="6"/>
        <v>27.299999999999997</v>
      </c>
      <c r="Z19" s="39">
        <f t="shared" si="6"/>
        <v>37.8</v>
      </c>
      <c r="AA19" s="39">
        <f t="shared" si="6"/>
        <v>29</v>
      </c>
      <c r="AB19" s="38">
        <f t="shared" si="6"/>
        <v>532.59217577</v>
      </c>
      <c r="AC19" s="27">
        <f t="shared" si="1"/>
        <v>42.292175770000085</v>
      </c>
      <c r="AD19" s="27">
        <f t="shared" si="2"/>
        <v>8.625775192739157</v>
      </c>
      <c r="AE19" s="16"/>
      <c r="AF19" s="28"/>
      <c r="AG19" s="17"/>
      <c r="AH19" s="17"/>
      <c r="AI19" s="17"/>
      <c r="AJ19" s="17"/>
      <c r="AK19" s="17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" customHeight="1">
      <c r="A20" s="9"/>
      <c r="B20" s="31" t="s">
        <v>30</v>
      </c>
      <c r="C20" s="32">
        <v>11</v>
      </c>
      <c r="D20" s="32">
        <v>11.8</v>
      </c>
      <c r="E20" s="32">
        <v>32.2</v>
      </c>
      <c r="F20" s="32">
        <v>20.1</v>
      </c>
      <c r="G20" s="32">
        <v>12.7</v>
      </c>
      <c r="H20" s="32">
        <v>35.2</v>
      </c>
      <c r="I20" s="32">
        <v>23.1</v>
      </c>
      <c r="J20" s="32">
        <v>20.6</v>
      </c>
      <c r="K20" s="32">
        <v>31.9</v>
      </c>
      <c r="L20" s="32">
        <v>16.9</v>
      </c>
      <c r="M20" s="32">
        <v>3.8</v>
      </c>
      <c r="N20" s="32">
        <v>19.2</v>
      </c>
      <c r="O20" s="34">
        <f>SUM(C20:N20)</f>
        <v>238.5</v>
      </c>
      <c r="P20" s="35">
        <v>37.093849999999996</v>
      </c>
      <c r="Q20" s="36">
        <v>0</v>
      </c>
      <c r="R20" s="35">
        <v>37.3</v>
      </c>
      <c r="S20" s="35">
        <v>20.1</v>
      </c>
      <c r="T20" s="35">
        <v>16.5</v>
      </c>
      <c r="U20" s="35">
        <v>24</v>
      </c>
      <c r="V20" s="35">
        <v>0</v>
      </c>
      <c r="W20" s="35">
        <v>110.9</v>
      </c>
      <c r="X20" s="35">
        <v>23.8</v>
      </c>
      <c r="Y20" s="35">
        <v>14.7</v>
      </c>
      <c r="Z20" s="35">
        <v>16</v>
      </c>
      <c r="AA20" s="35">
        <v>15.2</v>
      </c>
      <c r="AB20" s="32">
        <f>SUM(P20:AA20)</f>
        <v>315.59385</v>
      </c>
      <c r="AC20" s="37">
        <f t="shared" si="1"/>
        <v>77.09384999999997</v>
      </c>
      <c r="AD20" s="37">
        <f t="shared" si="2"/>
        <v>32.32446540880502</v>
      </c>
      <c r="AE20" s="16"/>
      <c r="AF20" s="28"/>
      <c r="AG20" s="17"/>
      <c r="AH20" s="17"/>
      <c r="AI20" s="17"/>
      <c r="AJ20" s="17"/>
      <c r="AK20" s="1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8" customHeight="1">
      <c r="A21" s="9"/>
      <c r="B21" s="31" t="s">
        <v>31</v>
      </c>
      <c r="C21" s="32">
        <v>17.9</v>
      </c>
      <c r="D21" s="32">
        <v>18.5</v>
      </c>
      <c r="E21" s="32">
        <v>31.5</v>
      </c>
      <c r="F21" s="32">
        <v>24.6</v>
      </c>
      <c r="G21" s="32">
        <v>11</v>
      </c>
      <c r="H21" s="32">
        <v>14.2</v>
      </c>
      <c r="I21" s="32">
        <v>9.8</v>
      </c>
      <c r="J21" s="32">
        <v>24.5</v>
      </c>
      <c r="K21" s="32">
        <v>14.7</v>
      </c>
      <c r="L21" s="32">
        <v>14.1</v>
      </c>
      <c r="M21" s="32">
        <v>13.3</v>
      </c>
      <c r="N21" s="32">
        <v>10.1</v>
      </c>
      <c r="O21" s="34">
        <f>SUM(C21:N21)</f>
        <v>204.2</v>
      </c>
      <c r="P21" s="35">
        <v>15.098325769999999</v>
      </c>
      <c r="Q21" s="36">
        <v>7.3</v>
      </c>
      <c r="R21" s="35">
        <v>20.7</v>
      </c>
      <c r="S21" s="35">
        <v>22.1</v>
      </c>
      <c r="T21" s="35">
        <v>18.7</v>
      </c>
      <c r="U21" s="35">
        <v>26.3</v>
      </c>
      <c r="V21" s="35">
        <v>17.2</v>
      </c>
      <c r="W21" s="35">
        <v>20.5</v>
      </c>
      <c r="X21" s="35">
        <v>20.9</v>
      </c>
      <c r="Y21" s="35">
        <v>12.6</v>
      </c>
      <c r="Z21" s="35">
        <v>21.8</v>
      </c>
      <c r="AA21" s="35">
        <v>13.8</v>
      </c>
      <c r="AB21" s="32">
        <f>SUM(P21:AA21)</f>
        <v>216.99832577</v>
      </c>
      <c r="AC21" s="37">
        <f t="shared" si="1"/>
        <v>12.79832577000002</v>
      </c>
      <c r="AD21" s="37">
        <f t="shared" si="2"/>
        <v>6.2675444515181296</v>
      </c>
      <c r="AE21" s="16"/>
      <c r="AF21" s="28"/>
      <c r="AG21" s="17"/>
      <c r="AH21" s="17"/>
      <c r="AI21" s="17"/>
      <c r="AJ21" s="17"/>
      <c r="AK21" s="1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6.5" customHeight="1">
      <c r="A22" s="9"/>
      <c r="B22" s="31" t="s">
        <v>32</v>
      </c>
      <c r="C22" s="32">
        <v>10</v>
      </c>
      <c r="D22" s="32">
        <v>12</v>
      </c>
      <c r="E22" s="32">
        <v>24.8</v>
      </c>
      <c r="F22" s="32">
        <v>0.8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4">
        <f>SUM(C22:N22)</f>
        <v>47.599999999999994</v>
      </c>
      <c r="P22" s="35">
        <v>0</v>
      </c>
      <c r="Q22" s="36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2">
        <f>SUM(P22:AA22)</f>
        <v>0</v>
      </c>
      <c r="AC22" s="37">
        <f t="shared" si="1"/>
        <v>-47.599999999999994</v>
      </c>
      <c r="AD22" s="37">
        <f t="shared" si="2"/>
        <v>-100</v>
      </c>
      <c r="AE22" s="16"/>
      <c r="AF22" s="28"/>
      <c r="AG22" s="17"/>
      <c r="AH22" s="17"/>
      <c r="AI22" s="17"/>
      <c r="AJ22" s="17"/>
      <c r="AK22" s="1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21.75" customHeight="1">
      <c r="A23" s="9"/>
      <c r="B23" s="29" t="s">
        <v>33</v>
      </c>
      <c r="C23" s="26">
        <v>2.8</v>
      </c>
      <c r="D23" s="41">
        <v>3.5</v>
      </c>
      <c r="E23" s="26">
        <v>2.9</v>
      </c>
      <c r="F23" s="26">
        <v>3.7</v>
      </c>
      <c r="G23" s="26">
        <v>30.2</v>
      </c>
      <c r="H23" s="26">
        <v>21.1</v>
      </c>
      <c r="I23" s="26">
        <v>4</v>
      </c>
      <c r="J23" s="26">
        <v>35.9</v>
      </c>
      <c r="K23" s="26">
        <v>3.9</v>
      </c>
      <c r="L23" s="26">
        <v>3</v>
      </c>
      <c r="M23" s="26">
        <v>3.9</v>
      </c>
      <c r="N23" s="26">
        <v>1105.9</v>
      </c>
      <c r="O23" s="38">
        <f>SUM(C23:N23)</f>
        <v>1220.8000000000002</v>
      </c>
      <c r="P23" s="42">
        <v>0.9</v>
      </c>
      <c r="Q23" s="43">
        <v>3.2</v>
      </c>
      <c r="R23" s="42">
        <v>10.2</v>
      </c>
      <c r="S23" s="42">
        <v>8</v>
      </c>
      <c r="T23" s="42">
        <v>8.5</v>
      </c>
      <c r="U23" s="42">
        <v>7.8</v>
      </c>
      <c r="V23" s="42">
        <v>452.7</v>
      </c>
      <c r="W23" s="42">
        <v>64.7</v>
      </c>
      <c r="X23" s="42">
        <v>66.4</v>
      </c>
      <c r="Y23" s="42">
        <v>85</v>
      </c>
      <c r="Z23" s="42">
        <v>67.3</v>
      </c>
      <c r="AA23" s="42">
        <v>85.5</v>
      </c>
      <c r="AB23" s="26">
        <f>SUM(P23:AA23)</f>
        <v>860.1999999999999</v>
      </c>
      <c r="AC23" s="27">
        <f t="shared" si="1"/>
        <v>-360.60000000000025</v>
      </c>
      <c r="AD23" s="27">
        <f t="shared" si="2"/>
        <v>-29.538007863695952</v>
      </c>
      <c r="AE23" s="16"/>
      <c r="AF23" s="28"/>
      <c r="AG23" s="17"/>
      <c r="AH23" s="17"/>
      <c r="AI23" s="17"/>
      <c r="AJ23" s="17"/>
      <c r="AK23" s="1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25.5" customHeight="1">
      <c r="A24" s="9"/>
      <c r="B24" s="29" t="s">
        <v>34</v>
      </c>
      <c r="C24" s="26">
        <v>8.8</v>
      </c>
      <c r="D24" s="26">
        <v>9.5</v>
      </c>
      <c r="E24" s="26">
        <v>9.9</v>
      </c>
      <c r="F24" s="26">
        <v>7.7</v>
      </c>
      <c r="G24" s="26">
        <v>8</v>
      </c>
      <c r="H24" s="26">
        <v>7.5</v>
      </c>
      <c r="I24" s="26">
        <v>8.3</v>
      </c>
      <c r="J24" s="26">
        <v>8.9</v>
      </c>
      <c r="K24" s="26">
        <v>7</v>
      </c>
      <c r="L24" s="26">
        <v>7.8</v>
      </c>
      <c r="M24" s="26">
        <v>7.1</v>
      </c>
      <c r="N24" s="26">
        <v>7.8</v>
      </c>
      <c r="O24" s="38">
        <f>SUM(C24:N24)</f>
        <v>98.3</v>
      </c>
      <c r="P24" s="42">
        <v>9.5</v>
      </c>
      <c r="Q24" s="43">
        <v>8.7</v>
      </c>
      <c r="R24" s="42">
        <v>10.7</v>
      </c>
      <c r="S24" s="42">
        <v>8.7</v>
      </c>
      <c r="T24" s="42">
        <v>11.4</v>
      </c>
      <c r="U24" s="42">
        <v>9.5</v>
      </c>
      <c r="V24" s="42">
        <v>10.6</v>
      </c>
      <c r="W24" s="42">
        <v>11.6</v>
      </c>
      <c r="X24" s="42">
        <v>10.1</v>
      </c>
      <c r="Y24" s="42">
        <v>10.1</v>
      </c>
      <c r="Z24" s="42">
        <v>9.5</v>
      </c>
      <c r="AA24" s="42">
        <v>8.4</v>
      </c>
      <c r="AB24" s="26">
        <f>SUM(P24:AA24)</f>
        <v>118.79999999999998</v>
      </c>
      <c r="AC24" s="27">
        <f t="shared" si="1"/>
        <v>20.499999999999986</v>
      </c>
      <c r="AD24" s="27">
        <f t="shared" si="2"/>
        <v>20.854526958290933</v>
      </c>
      <c r="AE24" s="16"/>
      <c r="AF24" s="28"/>
      <c r="AG24" s="17"/>
      <c r="AH24" s="17"/>
      <c r="AI24" s="17"/>
      <c r="AJ24" s="17"/>
      <c r="AK24" s="1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24" customHeight="1">
      <c r="A25" s="9"/>
      <c r="B25" s="25" t="s">
        <v>35</v>
      </c>
      <c r="C25" s="26">
        <f aca="true" t="shared" si="7" ref="C25:AB25">+C26+C29</f>
        <v>404.76309999999995</v>
      </c>
      <c r="D25" s="26">
        <f t="shared" si="7"/>
        <v>422.9</v>
      </c>
      <c r="E25" s="26">
        <f t="shared" si="7"/>
        <v>449.7</v>
      </c>
      <c r="F25" s="26">
        <f t="shared" si="7"/>
        <v>661.3999999999999</v>
      </c>
      <c r="G25" s="26">
        <f t="shared" si="7"/>
        <v>513.3</v>
      </c>
      <c r="H25" s="26">
        <f t="shared" si="7"/>
        <v>530.0450000000001</v>
      </c>
      <c r="I25" s="26">
        <f t="shared" si="7"/>
        <v>569.5</v>
      </c>
      <c r="J25" s="26">
        <f t="shared" si="7"/>
        <v>917.5999999999999</v>
      </c>
      <c r="K25" s="26">
        <f t="shared" si="7"/>
        <v>789.1</v>
      </c>
      <c r="L25" s="26">
        <f t="shared" si="7"/>
        <v>1021.6000000000001</v>
      </c>
      <c r="M25" s="26">
        <f t="shared" si="7"/>
        <v>1142.3000000000002</v>
      </c>
      <c r="N25" s="26">
        <f t="shared" si="7"/>
        <v>2012.3999999999999</v>
      </c>
      <c r="O25" s="26">
        <f t="shared" si="7"/>
        <v>9434.608100000001</v>
      </c>
      <c r="P25" s="26">
        <f t="shared" si="7"/>
        <v>1077.09376427</v>
      </c>
      <c r="Q25" s="26">
        <f t="shared" si="7"/>
        <v>1447.8999999999999</v>
      </c>
      <c r="R25" s="26">
        <f t="shared" si="7"/>
        <v>1958.06329833</v>
      </c>
      <c r="S25" s="26">
        <f t="shared" si="7"/>
        <v>1072.5</v>
      </c>
      <c r="T25" s="26">
        <f t="shared" si="7"/>
        <v>1547.5000000000002</v>
      </c>
      <c r="U25" s="26">
        <f t="shared" si="7"/>
        <v>1724.7378974199999</v>
      </c>
      <c r="V25" s="26">
        <f t="shared" si="7"/>
        <v>1576.2</v>
      </c>
      <c r="W25" s="26">
        <f t="shared" si="7"/>
        <v>1975.0000000000005</v>
      </c>
      <c r="X25" s="26">
        <f t="shared" si="7"/>
        <v>1617.8</v>
      </c>
      <c r="Y25" s="26">
        <f t="shared" si="7"/>
        <v>769.4</v>
      </c>
      <c r="Z25" s="26">
        <f t="shared" si="7"/>
        <v>1080.7</v>
      </c>
      <c r="AA25" s="26">
        <f t="shared" si="7"/>
        <v>648.5</v>
      </c>
      <c r="AB25" s="26">
        <f t="shared" si="7"/>
        <v>16495.39496002</v>
      </c>
      <c r="AC25" s="27">
        <f t="shared" si="1"/>
        <v>7060.786860019998</v>
      </c>
      <c r="AD25" s="27">
        <f t="shared" si="2"/>
        <v>74.83921732816859</v>
      </c>
      <c r="AE25" s="44"/>
      <c r="AF25" s="28"/>
      <c r="AG25" s="28"/>
      <c r="AH25" s="28"/>
      <c r="AI25" s="28"/>
      <c r="AJ25" s="17"/>
      <c r="AK25" s="17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26.25" customHeight="1">
      <c r="A26" s="9"/>
      <c r="B26" s="29" t="s">
        <v>36</v>
      </c>
      <c r="C26" s="26">
        <f aca="true" t="shared" si="8" ref="C26:AA26">SUM(C27:C28)</f>
        <v>0</v>
      </c>
      <c r="D26" s="26">
        <f t="shared" si="8"/>
        <v>0</v>
      </c>
      <c r="E26" s="26">
        <f t="shared" si="8"/>
        <v>0</v>
      </c>
      <c r="F26" s="26">
        <f t="shared" si="8"/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25</v>
      </c>
      <c r="K26" s="26">
        <f t="shared" si="8"/>
        <v>0</v>
      </c>
      <c r="L26" s="26">
        <f t="shared" si="8"/>
        <v>75</v>
      </c>
      <c r="M26" s="26">
        <f t="shared" si="8"/>
        <v>0</v>
      </c>
      <c r="N26" s="26">
        <f t="shared" si="8"/>
        <v>0</v>
      </c>
      <c r="O26" s="26">
        <f t="shared" si="8"/>
        <v>100</v>
      </c>
      <c r="P26" s="26">
        <f t="shared" si="8"/>
        <v>0</v>
      </c>
      <c r="Q26" s="26">
        <f t="shared" si="8"/>
        <v>0</v>
      </c>
      <c r="R26" s="26">
        <f t="shared" si="8"/>
        <v>0</v>
      </c>
      <c r="S26" s="26">
        <f t="shared" si="8"/>
        <v>0</v>
      </c>
      <c r="T26" s="26">
        <f t="shared" si="8"/>
        <v>0</v>
      </c>
      <c r="U26" s="26">
        <f t="shared" si="8"/>
        <v>0</v>
      </c>
      <c r="V26" s="26">
        <f t="shared" si="8"/>
        <v>0</v>
      </c>
      <c r="W26" s="26">
        <f t="shared" si="8"/>
        <v>0</v>
      </c>
      <c r="X26" s="26">
        <f t="shared" si="8"/>
        <v>0</v>
      </c>
      <c r="Y26" s="26">
        <f t="shared" si="8"/>
        <v>0</v>
      </c>
      <c r="Z26" s="26">
        <f t="shared" si="8"/>
        <v>0</v>
      </c>
      <c r="AA26" s="26">
        <f t="shared" si="8"/>
        <v>0</v>
      </c>
      <c r="AB26" s="26">
        <f>SUM(P26:AA26)</f>
        <v>0</v>
      </c>
      <c r="AC26" s="27">
        <f t="shared" si="1"/>
        <v>-100</v>
      </c>
      <c r="AD26" s="27">
        <v>100</v>
      </c>
      <c r="AE26" s="44"/>
      <c r="AF26" s="28"/>
      <c r="AG26" s="28"/>
      <c r="AH26" s="28"/>
      <c r="AI26" s="28"/>
      <c r="AJ26" s="17"/>
      <c r="AK26" s="17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8" customHeight="1">
      <c r="A27" s="9"/>
      <c r="B27" s="45" t="s">
        <v>37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25</v>
      </c>
      <c r="K27" s="32">
        <v>0</v>
      </c>
      <c r="L27" s="32">
        <v>75</v>
      </c>
      <c r="M27" s="32">
        <v>0</v>
      </c>
      <c r="N27" s="32">
        <v>0</v>
      </c>
      <c r="O27" s="34">
        <f>SUM(C27:N27)</f>
        <v>100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7">
        <f t="shared" si="1"/>
        <v>-100</v>
      </c>
      <c r="AD27" s="37">
        <f>+AC27/O27*100</f>
        <v>-100</v>
      </c>
      <c r="AE27" s="44"/>
      <c r="AF27" s="28"/>
      <c r="AG27" s="28"/>
      <c r="AH27" s="28"/>
      <c r="AI27" s="28"/>
      <c r="AJ27" s="17"/>
      <c r="AK27" s="17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8" customHeight="1">
      <c r="A28" s="9"/>
      <c r="B28" s="45" t="s">
        <v>32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4">
        <f>SUM(C28:N28)</f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7">
        <f t="shared" si="1"/>
        <v>0</v>
      </c>
      <c r="AD28" s="37">
        <v>0</v>
      </c>
      <c r="AE28" s="44"/>
      <c r="AF28" s="28"/>
      <c r="AG28" s="28"/>
      <c r="AH28" s="28"/>
      <c r="AI28" s="28"/>
      <c r="AJ28" s="17"/>
      <c r="AK28" s="17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23.25" customHeight="1">
      <c r="A29" s="9"/>
      <c r="B29" s="29" t="s">
        <v>38</v>
      </c>
      <c r="C29" s="26">
        <f aca="true" t="shared" si="9" ref="C29:AB29">+C30+C33+C39+C48</f>
        <v>404.76309999999995</v>
      </c>
      <c r="D29" s="26">
        <f t="shared" si="9"/>
        <v>422.9</v>
      </c>
      <c r="E29" s="26">
        <f t="shared" si="9"/>
        <v>449.7</v>
      </c>
      <c r="F29" s="26">
        <f t="shared" si="9"/>
        <v>661.3999999999999</v>
      </c>
      <c r="G29" s="26">
        <f t="shared" si="9"/>
        <v>513.3</v>
      </c>
      <c r="H29" s="26">
        <f t="shared" si="9"/>
        <v>530.0450000000001</v>
      </c>
      <c r="I29" s="26">
        <f t="shared" si="9"/>
        <v>569.5</v>
      </c>
      <c r="J29" s="26">
        <f t="shared" si="9"/>
        <v>892.5999999999999</v>
      </c>
      <c r="K29" s="26">
        <f t="shared" si="9"/>
        <v>789.1</v>
      </c>
      <c r="L29" s="26">
        <f t="shared" si="9"/>
        <v>946.6000000000001</v>
      </c>
      <c r="M29" s="26">
        <f t="shared" si="9"/>
        <v>1142.3000000000002</v>
      </c>
      <c r="N29" s="26">
        <f t="shared" si="9"/>
        <v>2012.3999999999999</v>
      </c>
      <c r="O29" s="26">
        <f t="shared" si="9"/>
        <v>9334.608100000001</v>
      </c>
      <c r="P29" s="26">
        <f t="shared" si="9"/>
        <v>1077.09376427</v>
      </c>
      <c r="Q29" s="26">
        <f t="shared" si="9"/>
        <v>1447.8999999999999</v>
      </c>
      <c r="R29" s="26">
        <f t="shared" si="9"/>
        <v>1958.06329833</v>
      </c>
      <c r="S29" s="26">
        <f t="shared" si="9"/>
        <v>1072.5</v>
      </c>
      <c r="T29" s="26">
        <f t="shared" si="9"/>
        <v>1547.5000000000002</v>
      </c>
      <c r="U29" s="26">
        <f t="shared" si="9"/>
        <v>1724.7378974199999</v>
      </c>
      <c r="V29" s="26">
        <f t="shared" si="9"/>
        <v>1576.2</v>
      </c>
      <c r="W29" s="26">
        <f t="shared" si="9"/>
        <v>1975.0000000000005</v>
      </c>
      <c r="X29" s="26">
        <f t="shared" si="9"/>
        <v>1617.8</v>
      </c>
      <c r="Y29" s="26">
        <f t="shared" si="9"/>
        <v>769.4</v>
      </c>
      <c r="Z29" s="26">
        <f t="shared" si="9"/>
        <v>1080.7</v>
      </c>
      <c r="AA29" s="26">
        <f t="shared" si="9"/>
        <v>648.5</v>
      </c>
      <c r="AB29" s="26">
        <f t="shared" si="9"/>
        <v>16495.39496002</v>
      </c>
      <c r="AC29" s="27">
        <f t="shared" si="1"/>
        <v>7160.786860019998</v>
      </c>
      <c r="AD29" s="27">
        <f aca="true" t="shared" si="10" ref="AD29:AD35">+AC29/O29*100</f>
        <v>76.7122388353936</v>
      </c>
      <c r="AE29" s="44"/>
      <c r="AF29" s="28"/>
      <c r="AG29" s="28"/>
      <c r="AH29" s="28"/>
      <c r="AI29" s="28"/>
      <c r="AJ29" s="17"/>
      <c r="AK29" s="17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22.5" customHeight="1">
      <c r="A30" s="9"/>
      <c r="B30" s="46" t="s">
        <v>39</v>
      </c>
      <c r="C30" s="26">
        <f aca="true" t="shared" si="11" ref="C30:AB30">+C31+C32</f>
        <v>53.4</v>
      </c>
      <c r="D30" s="26">
        <f t="shared" si="11"/>
        <v>60.5</v>
      </c>
      <c r="E30" s="26">
        <f t="shared" si="11"/>
        <v>52.4</v>
      </c>
      <c r="F30" s="26">
        <f t="shared" si="11"/>
        <v>77.19999999999999</v>
      </c>
      <c r="G30" s="26">
        <f t="shared" si="11"/>
        <v>73.69999999999999</v>
      </c>
      <c r="H30" s="26">
        <f t="shared" si="11"/>
        <v>68.2</v>
      </c>
      <c r="I30" s="26">
        <f t="shared" si="11"/>
        <v>78.8</v>
      </c>
      <c r="J30" s="26">
        <f t="shared" si="11"/>
        <v>73.8</v>
      </c>
      <c r="K30" s="26">
        <f t="shared" si="11"/>
        <v>63.8</v>
      </c>
      <c r="L30" s="26">
        <f t="shared" si="11"/>
        <v>83.60000000000001</v>
      </c>
      <c r="M30" s="26">
        <f t="shared" si="11"/>
        <v>79.10000000000001</v>
      </c>
      <c r="N30" s="26">
        <f t="shared" si="11"/>
        <v>76.8</v>
      </c>
      <c r="O30" s="26">
        <f t="shared" si="11"/>
        <v>841.3</v>
      </c>
      <c r="P30" s="26">
        <f t="shared" si="11"/>
        <v>73.10000000000001</v>
      </c>
      <c r="Q30" s="26">
        <f t="shared" si="11"/>
        <v>45.6</v>
      </c>
      <c r="R30" s="26">
        <f t="shared" si="11"/>
        <v>71.69999999999999</v>
      </c>
      <c r="S30" s="26">
        <f t="shared" si="11"/>
        <v>69.3</v>
      </c>
      <c r="T30" s="26">
        <f t="shared" si="11"/>
        <v>67.30000000000001</v>
      </c>
      <c r="U30" s="26">
        <f t="shared" si="11"/>
        <v>83.5</v>
      </c>
      <c r="V30" s="26">
        <f t="shared" si="11"/>
        <v>63.099999999999994</v>
      </c>
      <c r="W30" s="26">
        <f t="shared" si="11"/>
        <v>66.6</v>
      </c>
      <c r="X30" s="26">
        <f t="shared" si="11"/>
        <v>57.6</v>
      </c>
      <c r="Y30" s="26">
        <f t="shared" si="11"/>
        <v>53.400000000000006</v>
      </c>
      <c r="Z30" s="26">
        <f t="shared" si="11"/>
        <v>88.5</v>
      </c>
      <c r="AA30" s="26">
        <f t="shared" si="11"/>
        <v>81.7</v>
      </c>
      <c r="AB30" s="26">
        <f t="shared" si="11"/>
        <v>821.4000000000002</v>
      </c>
      <c r="AC30" s="27">
        <f t="shared" si="1"/>
        <v>-19.89999999999975</v>
      </c>
      <c r="AD30" s="27">
        <f t="shared" si="10"/>
        <v>-2.3653869012242663</v>
      </c>
      <c r="AE30" s="44"/>
      <c r="AF30" s="28"/>
      <c r="AG30" s="28"/>
      <c r="AH30" s="28"/>
      <c r="AI30" s="28"/>
      <c r="AJ30" s="17"/>
      <c r="AK30" s="17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7.25" customHeight="1">
      <c r="A31" s="9"/>
      <c r="B31" s="31" t="s">
        <v>40</v>
      </c>
      <c r="C31" s="32">
        <v>51.1</v>
      </c>
      <c r="D31" s="32">
        <v>56.1</v>
      </c>
      <c r="E31" s="32">
        <v>47.3</v>
      </c>
      <c r="F31" s="32">
        <v>74.1</v>
      </c>
      <c r="G31" s="32">
        <v>70.6</v>
      </c>
      <c r="H31" s="32">
        <v>59.7</v>
      </c>
      <c r="I31" s="32">
        <v>74.6</v>
      </c>
      <c r="J31" s="32">
        <v>68.8</v>
      </c>
      <c r="K31" s="32">
        <v>59.9</v>
      </c>
      <c r="L31" s="32">
        <v>80.4</v>
      </c>
      <c r="M31" s="32">
        <v>75.9</v>
      </c>
      <c r="N31" s="33">
        <v>74.3</v>
      </c>
      <c r="O31" s="34">
        <f>SUM(C31:N31)</f>
        <v>792.8</v>
      </c>
      <c r="P31" s="32">
        <v>71.4</v>
      </c>
      <c r="Q31" s="32">
        <v>43</v>
      </c>
      <c r="R31" s="32">
        <v>68.6</v>
      </c>
      <c r="S31" s="32">
        <v>67</v>
      </c>
      <c r="T31" s="32">
        <v>64.4</v>
      </c>
      <c r="U31" s="32">
        <v>70.9</v>
      </c>
      <c r="V31" s="32">
        <v>70.1</v>
      </c>
      <c r="W31" s="32">
        <v>63.6</v>
      </c>
      <c r="X31" s="32">
        <v>54.7</v>
      </c>
      <c r="Y31" s="32">
        <v>50.2</v>
      </c>
      <c r="Z31" s="32">
        <v>85.6</v>
      </c>
      <c r="AA31" s="33">
        <v>79.7</v>
      </c>
      <c r="AB31" s="32">
        <f>SUM(P31:AA31)</f>
        <v>789.2000000000002</v>
      </c>
      <c r="AC31" s="37">
        <f t="shared" si="1"/>
        <v>-3.5999999999997954</v>
      </c>
      <c r="AD31" s="37">
        <f t="shared" si="10"/>
        <v>-0.4540867810292376</v>
      </c>
      <c r="AE31" s="44"/>
      <c r="AF31" s="28"/>
      <c r="AG31" s="28"/>
      <c r="AH31" s="28"/>
      <c r="AI31" s="28"/>
      <c r="AJ31" s="17"/>
      <c r="AK31" s="17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5.75" customHeight="1">
      <c r="A32" s="9"/>
      <c r="B32" s="31" t="s">
        <v>41</v>
      </c>
      <c r="C32" s="32">
        <v>2.3</v>
      </c>
      <c r="D32" s="32">
        <v>4.4</v>
      </c>
      <c r="E32" s="32">
        <v>5.1</v>
      </c>
      <c r="F32" s="32">
        <v>3.1</v>
      </c>
      <c r="G32" s="32">
        <v>3.1</v>
      </c>
      <c r="H32" s="32">
        <v>8.5</v>
      </c>
      <c r="I32" s="32">
        <v>4.2</v>
      </c>
      <c r="J32" s="32">
        <v>5</v>
      </c>
      <c r="K32" s="32">
        <v>3.9</v>
      </c>
      <c r="L32" s="32">
        <v>3.2</v>
      </c>
      <c r="M32" s="32">
        <v>3.2</v>
      </c>
      <c r="N32" s="32">
        <v>2.5</v>
      </c>
      <c r="O32" s="34">
        <f>SUM(C32:N32)</f>
        <v>48.50000000000001</v>
      </c>
      <c r="P32" s="32">
        <v>1.7</v>
      </c>
      <c r="Q32" s="32">
        <v>2.6</v>
      </c>
      <c r="R32" s="32">
        <v>3.1</v>
      </c>
      <c r="S32" s="32">
        <v>2.3</v>
      </c>
      <c r="T32" s="32">
        <v>2.9</v>
      </c>
      <c r="U32" s="32">
        <v>12.6</v>
      </c>
      <c r="V32" s="32">
        <v>-7</v>
      </c>
      <c r="W32" s="32">
        <v>3</v>
      </c>
      <c r="X32" s="32">
        <v>2.9</v>
      </c>
      <c r="Y32" s="32">
        <v>3.2</v>
      </c>
      <c r="Z32" s="32">
        <v>2.9</v>
      </c>
      <c r="AA32" s="32">
        <v>2</v>
      </c>
      <c r="AB32" s="32">
        <f>SUM(P32:AA32)</f>
        <v>32.199999999999996</v>
      </c>
      <c r="AC32" s="37">
        <f t="shared" si="1"/>
        <v>-16.30000000000001</v>
      </c>
      <c r="AD32" s="37">
        <f t="shared" si="10"/>
        <v>-33.608247422680435</v>
      </c>
      <c r="AE32" s="44"/>
      <c r="AF32" s="28"/>
      <c r="AG32" s="28"/>
      <c r="AH32" s="28"/>
      <c r="AI32" s="28"/>
      <c r="AJ32" s="17"/>
      <c r="AK32" s="17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21.75" customHeight="1">
      <c r="A33" s="9"/>
      <c r="B33" s="46" t="s">
        <v>42</v>
      </c>
      <c r="C33" s="38">
        <f aca="true" t="shared" si="12" ref="C33:AB33">SUM(C34:C38)</f>
        <v>232.9</v>
      </c>
      <c r="D33" s="38">
        <f t="shared" si="12"/>
        <v>253.89999999999998</v>
      </c>
      <c r="E33" s="38">
        <f t="shared" si="12"/>
        <v>300.1</v>
      </c>
      <c r="F33" s="38">
        <f t="shared" si="12"/>
        <v>238.70000000000002</v>
      </c>
      <c r="G33" s="38">
        <f t="shared" si="12"/>
        <v>268</v>
      </c>
      <c r="H33" s="38">
        <f t="shared" si="12"/>
        <v>273.70000000000005</v>
      </c>
      <c r="I33" s="38">
        <f t="shared" si="12"/>
        <v>250.2</v>
      </c>
      <c r="J33" s="38">
        <f t="shared" si="12"/>
        <v>322.19999999999993</v>
      </c>
      <c r="K33" s="38">
        <f t="shared" si="12"/>
        <v>290.1</v>
      </c>
      <c r="L33" s="38">
        <f t="shared" si="12"/>
        <v>243.7</v>
      </c>
      <c r="M33" s="38">
        <f t="shared" si="12"/>
        <v>192.29999999999998</v>
      </c>
      <c r="N33" s="38">
        <f t="shared" si="12"/>
        <v>192.1</v>
      </c>
      <c r="O33" s="38">
        <f t="shared" si="12"/>
        <v>3057.9000000000005</v>
      </c>
      <c r="P33" s="38">
        <f t="shared" si="12"/>
        <v>195.59999999999997</v>
      </c>
      <c r="Q33" s="38">
        <f t="shared" si="12"/>
        <v>321.2</v>
      </c>
      <c r="R33" s="38">
        <f t="shared" si="12"/>
        <v>306.36329833</v>
      </c>
      <c r="S33" s="38">
        <f t="shared" si="12"/>
        <v>211.2</v>
      </c>
      <c r="T33" s="38">
        <f t="shared" si="12"/>
        <v>242.3</v>
      </c>
      <c r="U33" s="38">
        <f t="shared" si="12"/>
        <v>266.29999999999995</v>
      </c>
      <c r="V33" s="38">
        <f t="shared" si="12"/>
        <v>224.60000000000002</v>
      </c>
      <c r="W33" s="38">
        <f t="shared" si="12"/>
        <v>197.5</v>
      </c>
      <c r="X33" s="38">
        <f t="shared" si="12"/>
        <v>114.39999999999999</v>
      </c>
      <c r="Y33" s="38">
        <f t="shared" si="12"/>
        <v>105.5</v>
      </c>
      <c r="Z33" s="38">
        <f t="shared" si="12"/>
        <v>111.4</v>
      </c>
      <c r="AA33" s="38">
        <f t="shared" si="12"/>
        <v>85.3</v>
      </c>
      <c r="AB33" s="38">
        <f t="shared" si="12"/>
        <v>2381.66329833</v>
      </c>
      <c r="AC33" s="27">
        <f t="shared" si="1"/>
        <v>-676.2367016700005</v>
      </c>
      <c r="AD33" s="27">
        <f t="shared" si="10"/>
        <v>-22.114415176101257</v>
      </c>
      <c r="AE33" s="44"/>
      <c r="AF33" s="28"/>
      <c r="AG33" s="28"/>
      <c r="AH33" s="28"/>
      <c r="AI33" s="28"/>
      <c r="AJ33" s="17"/>
      <c r="AK33" s="17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5.75" customHeight="1">
      <c r="A34" s="9"/>
      <c r="B34" s="31" t="s">
        <v>43</v>
      </c>
      <c r="C34" s="32">
        <v>113.7</v>
      </c>
      <c r="D34" s="32">
        <v>150.2</v>
      </c>
      <c r="E34" s="32">
        <v>190</v>
      </c>
      <c r="F34" s="32">
        <v>138.5</v>
      </c>
      <c r="G34" s="32">
        <v>160.8</v>
      </c>
      <c r="H34" s="32">
        <v>159</v>
      </c>
      <c r="I34" s="32">
        <v>120.1</v>
      </c>
      <c r="J34" s="32">
        <v>156.5</v>
      </c>
      <c r="K34" s="32">
        <v>168.4</v>
      </c>
      <c r="L34" s="32">
        <v>134.7</v>
      </c>
      <c r="M34" s="32">
        <v>99.3</v>
      </c>
      <c r="N34" s="32">
        <v>78.5</v>
      </c>
      <c r="O34" s="34">
        <f>SUM(C34:N34)</f>
        <v>1669.7</v>
      </c>
      <c r="P34" s="32">
        <v>0</v>
      </c>
      <c r="Q34" s="32">
        <v>225.5</v>
      </c>
      <c r="R34" s="32">
        <v>136.56485030000002</v>
      </c>
      <c r="S34" s="32">
        <v>96.9</v>
      </c>
      <c r="T34" s="32">
        <v>117.8</v>
      </c>
      <c r="U34" s="32">
        <v>105.9</v>
      </c>
      <c r="V34" s="32">
        <v>116.6</v>
      </c>
      <c r="W34" s="32">
        <v>2.9</v>
      </c>
      <c r="X34" s="32">
        <v>2.6</v>
      </c>
      <c r="Y34" s="32">
        <v>0.2</v>
      </c>
      <c r="Z34" s="32">
        <v>0.7</v>
      </c>
      <c r="AA34" s="32">
        <v>0.1</v>
      </c>
      <c r="AB34" s="32">
        <f>SUM(P34:AA34)</f>
        <v>805.7648503</v>
      </c>
      <c r="AC34" s="37">
        <f t="shared" si="1"/>
        <v>-863.9351497</v>
      </c>
      <c r="AD34" s="37">
        <f t="shared" si="10"/>
        <v>-51.74193865365035</v>
      </c>
      <c r="AE34" s="44"/>
      <c r="AF34" s="28"/>
      <c r="AG34" s="28"/>
      <c r="AH34" s="28"/>
      <c r="AI34" s="28"/>
      <c r="AJ34" s="17"/>
      <c r="AK34" s="1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.75" customHeight="1">
      <c r="A35" s="9"/>
      <c r="B35" s="31" t="s">
        <v>44</v>
      </c>
      <c r="C35" s="32">
        <v>39.9</v>
      </c>
      <c r="D35" s="32">
        <v>37.3</v>
      </c>
      <c r="E35" s="32">
        <v>41.9</v>
      </c>
      <c r="F35" s="32">
        <v>39.3</v>
      </c>
      <c r="G35" s="32">
        <v>41</v>
      </c>
      <c r="H35" s="32">
        <v>39.3</v>
      </c>
      <c r="I35" s="32">
        <v>41.2</v>
      </c>
      <c r="J35" s="32">
        <v>40.6</v>
      </c>
      <c r="K35" s="32">
        <v>39.8</v>
      </c>
      <c r="L35" s="32">
        <v>40.3</v>
      </c>
      <c r="M35" s="32">
        <v>40.3</v>
      </c>
      <c r="N35" s="32">
        <v>44.7</v>
      </c>
      <c r="O35" s="34">
        <f>SUM(C35:N35)</f>
        <v>485.6</v>
      </c>
      <c r="P35" s="32">
        <v>96.3</v>
      </c>
      <c r="Q35" s="32">
        <v>33.6</v>
      </c>
      <c r="R35" s="32">
        <v>67.2</v>
      </c>
      <c r="S35" s="32">
        <v>35</v>
      </c>
      <c r="T35" s="32">
        <v>32</v>
      </c>
      <c r="U35" s="32">
        <v>35.3</v>
      </c>
      <c r="V35" s="32">
        <v>33.5</v>
      </c>
      <c r="W35" s="32">
        <v>34.8</v>
      </c>
      <c r="X35" s="32">
        <v>33.5</v>
      </c>
      <c r="Y35" s="32">
        <v>32.4</v>
      </c>
      <c r="Z35" s="32">
        <v>33.7</v>
      </c>
      <c r="AA35" s="32">
        <v>33.1</v>
      </c>
      <c r="AB35" s="32">
        <f>SUM(P35:AA35)</f>
        <v>500.40000000000003</v>
      </c>
      <c r="AC35" s="37">
        <f t="shared" si="1"/>
        <v>14.800000000000011</v>
      </c>
      <c r="AD35" s="37">
        <f t="shared" si="10"/>
        <v>3.047775947281716</v>
      </c>
      <c r="AE35" s="44"/>
      <c r="AF35" s="28"/>
      <c r="AG35" s="28"/>
      <c r="AH35" s="28"/>
      <c r="AI35" s="28"/>
      <c r="AJ35" s="17"/>
      <c r="AK35" s="1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5.75" customHeight="1">
      <c r="A36" s="9"/>
      <c r="B36" s="31" t="s">
        <v>45</v>
      </c>
      <c r="C36" s="32">
        <v>48.5</v>
      </c>
      <c r="D36" s="33">
        <v>43.1</v>
      </c>
      <c r="E36" s="33">
        <v>52.4</v>
      </c>
      <c r="F36" s="33">
        <v>35.4</v>
      </c>
      <c r="G36" s="33">
        <v>34.8</v>
      </c>
      <c r="H36" s="33">
        <v>36.8</v>
      </c>
      <c r="I36" s="33">
        <v>39.1</v>
      </c>
      <c r="J36" s="33">
        <v>37.6</v>
      </c>
      <c r="K36" s="32">
        <v>31.6</v>
      </c>
      <c r="L36" s="33">
        <v>32.7</v>
      </c>
      <c r="M36" s="33">
        <v>30.7</v>
      </c>
      <c r="N36" s="33">
        <v>32.2</v>
      </c>
      <c r="O36" s="34">
        <f>SUM(C36:N36)</f>
        <v>454.90000000000003</v>
      </c>
      <c r="P36" s="32">
        <v>44.9</v>
      </c>
      <c r="Q36" s="33">
        <v>38.4</v>
      </c>
      <c r="R36" s="33">
        <v>45.4</v>
      </c>
      <c r="S36" s="33">
        <v>40.4</v>
      </c>
      <c r="T36" s="33">
        <v>50.8</v>
      </c>
      <c r="U36" s="33">
        <v>48.7</v>
      </c>
      <c r="V36" s="33">
        <v>52.9</v>
      </c>
      <c r="W36" s="33">
        <v>48.8</v>
      </c>
      <c r="X36" s="32">
        <v>39.1</v>
      </c>
      <c r="Y36" s="33">
        <v>39.6</v>
      </c>
      <c r="Z36" s="33">
        <v>41</v>
      </c>
      <c r="AA36" s="33">
        <v>39.7</v>
      </c>
      <c r="AB36" s="32">
        <f>SUM(P36:AA36)</f>
        <v>529.7</v>
      </c>
      <c r="AC36" s="37">
        <f t="shared" si="1"/>
        <v>74.80000000000001</v>
      </c>
      <c r="AD36" s="37">
        <v>100</v>
      </c>
      <c r="AE36" s="44"/>
      <c r="AF36" s="28"/>
      <c r="AG36" s="28"/>
      <c r="AH36" s="28"/>
      <c r="AI36" s="28"/>
      <c r="AJ36" s="17"/>
      <c r="AK36" s="1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5.75" customHeight="1">
      <c r="A37" s="9"/>
      <c r="B37" s="31" t="s">
        <v>46</v>
      </c>
      <c r="C37" s="32">
        <v>25.3</v>
      </c>
      <c r="D37" s="33">
        <v>17.2</v>
      </c>
      <c r="E37" s="33">
        <v>10.7</v>
      </c>
      <c r="F37" s="33">
        <v>20.6</v>
      </c>
      <c r="G37" s="33">
        <v>27.7</v>
      </c>
      <c r="H37" s="33">
        <v>36.1</v>
      </c>
      <c r="I37" s="33">
        <v>45</v>
      </c>
      <c r="J37" s="33">
        <v>83.1</v>
      </c>
      <c r="K37" s="32">
        <v>47.2</v>
      </c>
      <c r="L37" s="33">
        <v>32.8</v>
      </c>
      <c r="M37" s="33">
        <v>19.5</v>
      </c>
      <c r="N37" s="33">
        <v>33</v>
      </c>
      <c r="O37" s="34">
        <f>SUM(C37:N37)</f>
        <v>398.20000000000005</v>
      </c>
      <c r="P37" s="32">
        <v>40.2</v>
      </c>
      <c r="Q37" s="33">
        <v>20</v>
      </c>
      <c r="R37" s="33">
        <v>52.99844803</v>
      </c>
      <c r="S37" s="33">
        <v>34.2</v>
      </c>
      <c r="T37" s="33">
        <v>37.2</v>
      </c>
      <c r="U37" s="33">
        <v>76</v>
      </c>
      <c r="V37" s="33">
        <v>21.3</v>
      </c>
      <c r="W37" s="33">
        <v>110.4</v>
      </c>
      <c r="X37" s="32">
        <v>38.9</v>
      </c>
      <c r="Y37" s="33">
        <v>32.4</v>
      </c>
      <c r="Z37" s="33">
        <v>35.7</v>
      </c>
      <c r="AA37" s="33">
        <v>11.3</v>
      </c>
      <c r="AB37" s="32">
        <f>SUM(P37:AA37)</f>
        <v>510.59844803</v>
      </c>
      <c r="AC37" s="37">
        <f t="shared" si="1"/>
        <v>112.39844802999994</v>
      </c>
      <c r="AD37" s="37">
        <f>+AC37/O37*100</f>
        <v>28.22663185082871</v>
      </c>
      <c r="AE37" s="44"/>
      <c r="AF37" s="28"/>
      <c r="AG37" s="28"/>
      <c r="AH37" s="28"/>
      <c r="AI37" s="28"/>
      <c r="AJ37" s="17"/>
      <c r="AK37" s="1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15.75" customHeight="1">
      <c r="A38" s="9"/>
      <c r="B38" s="31" t="s">
        <v>47</v>
      </c>
      <c r="C38" s="32">
        <f>54-48.5</f>
        <v>5.5</v>
      </c>
      <c r="D38" s="32">
        <f>49.2-43.1</f>
        <v>6.100000000000001</v>
      </c>
      <c r="E38" s="32">
        <f>57.5-52.4</f>
        <v>5.100000000000001</v>
      </c>
      <c r="F38" s="32">
        <f>40.3-35.4</f>
        <v>4.899999999999999</v>
      </c>
      <c r="G38" s="32">
        <f>38.5-34.8</f>
        <v>3.700000000000003</v>
      </c>
      <c r="H38" s="32">
        <f>39.3-36.8</f>
        <v>2.5</v>
      </c>
      <c r="I38" s="32">
        <f>43.9-39.1</f>
        <v>4.799999999999997</v>
      </c>
      <c r="J38" s="32">
        <f>42-37.6</f>
        <v>4.399999999999999</v>
      </c>
      <c r="K38" s="32">
        <f>34.7-31.6</f>
        <v>3.1000000000000014</v>
      </c>
      <c r="L38" s="32">
        <f>35.9-32.7</f>
        <v>3.1999999999999957</v>
      </c>
      <c r="M38" s="32">
        <f>33.2-30.7</f>
        <v>2.5000000000000036</v>
      </c>
      <c r="N38" s="32">
        <f>35.9-32.2</f>
        <v>3.6999999999999957</v>
      </c>
      <c r="O38" s="34">
        <f>SUM(C38:N38)</f>
        <v>49.49999999999999</v>
      </c>
      <c r="P38" s="32">
        <v>14.2</v>
      </c>
      <c r="Q38" s="32">
        <v>3.7</v>
      </c>
      <c r="R38" s="32">
        <v>4.2</v>
      </c>
      <c r="S38" s="32">
        <v>4.7</v>
      </c>
      <c r="T38" s="32">
        <v>4.5</v>
      </c>
      <c r="U38" s="32">
        <v>0.4</v>
      </c>
      <c r="V38" s="32">
        <v>0.3</v>
      </c>
      <c r="W38" s="32">
        <v>0.6</v>
      </c>
      <c r="X38" s="32">
        <v>0.3</v>
      </c>
      <c r="Y38" s="32">
        <v>0.9</v>
      </c>
      <c r="Z38" s="32">
        <v>0.3</v>
      </c>
      <c r="AA38" s="32">
        <v>1.1</v>
      </c>
      <c r="AB38" s="32">
        <f>SUM(P38:AA38)</f>
        <v>35.19999999999999</v>
      </c>
      <c r="AC38" s="37">
        <f t="shared" si="1"/>
        <v>-14.300000000000004</v>
      </c>
      <c r="AD38" s="37">
        <f>+AC38/O38*100</f>
        <v>-28.888888888888903</v>
      </c>
      <c r="AE38" s="44"/>
      <c r="AF38" s="28"/>
      <c r="AG38" s="28"/>
      <c r="AH38" s="28"/>
      <c r="AI38" s="28"/>
      <c r="AJ38" s="17"/>
      <c r="AK38" s="17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22.5" customHeight="1">
      <c r="A39" s="9"/>
      <c r="B39" s="46" t="s">
        <v>48</v>
      </c>
      <c r="C39" s="38">
        <f aca="true" t="shared" si="13" ref="C39:AB39">+C40+C45+C47+C44</f>
        <v>111.1</v>
      </c>
      <c r="D39" s="38">
        <f t="shared" si="13"/>
        <v>107.6</v>
      </c>
      <c r="E39" s="38">
        <f t="shared" si="13"/>
        <v>96.89999999999999</v>
      </c>
      <c r="F39" s="38">
        <f t="shared" si="13"/>
        <v>316.7</v>
      </c>
      <c r="G39" s="38">
        <f t="shared" si="13"/>
        <v>171.3</v>
      </c>
      <c r="H39" s="38">
        <f t="shared" si="13"/>
        <v>188.045</v>
      </c>
      <c r="I39" s="38">
        <f t="shared" si="13"/>
        <v>240.29999999999998</v>
      </c>
      <c r="J39" s="38">
        <f t="shared" si="13"/>
        <v>496.2</v>
      </c>
      <c r="K39" s="38">
        <f t="shared" si="13"/>
        <v>433.7</v>
      </c>
      <c r="L39" s="38">
        <f t="shared" si="13"/>
        <v>618.6</v>
      </c>
      <c r="M39" s="38">
        <f t="shared" si="13"/>
        <v>870.4000000000001</v>
      </c>
      <c r="N39" s="38">
        <f t="shared" si="13"/>
        <v>1743.2</v>
      </c>
      <c r="O39" s="38">
        <f t="shared" si="13"/>
        <v>5394.045</v>
      </c>
      <c r="P39" s="38">
        <f t="shared" si="13"/>
        <v>803.9937642699999</v>
      </c>
      <c r="Q39" s="38">
        <f t="shared" si="13"/>
        <v>1071.5</v>
      </c>
      <c r="R39" s="38">
        <f t="shared" si="13"/>
        <v>1543.9</v>
      </c>
      <c r="S39" s="38">
        <f t="shared" si="13"/>
        <v>786.3</v>
      </c>
      <c r="T39" s="38">
        <f t="shared" si="13"/>
        <v>1229.7</v>
      </c>
      <c r="U39" s="38">
        <f t="shared" si="13"/>
        <v>1372.43789742</v>
      </c>
      <c r="V39" s="38">
        <f t="shared" si="13"/>
        <v>1284.7</v>
      </c>
      <c r="W39" s="38">
        <f t="shared" si="13"/>
        <v>1709.0000000000002</v>
      </c>
      <c r="X39" s="38">
        <f t="shared" si="13"/>
        <v>1444.6</v>
      </c>
      <c r="Y39" s="38">
        <f t="shared" si="13"/>
        <v>607</v>
      </c>
      <c r="Z39" s="38">
        <f t="shared" si="13"/>
        <v>880.4</v>
      </c>
      <c r="AA39" s="38">
        <f t="shared" si="13"/>
        <v>478.2</v>
      </c>
      <c r="AB39" s="38">
        <f t="shared" si="13"/>
        <v>13211.731661689999</v>
      </c>
      <c r="AC39" s="27">
        <f t="shared" si="1"/>
        <v>7817.686661689999</v>
      </c>
      <c r="AD39" s="27">
        <f>+AC39/O39*100</f>
        <v>144.9318027878892</v>
      </c>
      <c r="AE39" s="44"/>
      <c r="AF39" s="28"/>
      <c r="AG39" s="28"/>
      <c r="AH39" s="28"/>
      <c r="AI39" s="28"/>
      <c r="AJ39" s="17"/>
      <c r="AK39" s="1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21.75" customHeight="1">
      <c r="A40" s="9"/>
      <c r="B40" s="47" t="s">
        <v>49</v>
      </c>
      <c r="C40" s="38">
        <f aca="true" t="shared" si="14" ref="C40:AB40">SUM(C41:C43)</f>
        <v>0</v>
      </c>
      <c r="D40" s="38">
        <f t="shared" si="14"/>
        <v>0</v>
      </c>
      <c r="E40" s="38">
        <f t="shared" si="14"/>
        <v>0</v>
      </c>
      <c r="F40" s="38">
        <f t="shared" si="14"/>
        <v>131.3</v>
      </c>
      <c r="G40" s="38">
        <f t="shared" si="14"/>
        <v>0</v>
      </c>
      <c r="H40" s="38">
        <f t="shared" si="14"/>
        <v>0</v>
      </c>
      <c r="I40" s="38">
        <f t="shared" si="14"/>
        <v>0</v>
      </c>
      <c r="J40" s="38">
        <f t="shared" si="14"/>
        <v>250</v>
      </c>
      <c r="K40" s="38">
        <f t="shared" si="14"/>
        <v>0</v>
      </c>
      <c r="L40" s="38">
        <f t="shared" si="14"/>
        <v>227</v>
      </c>
      <c r="M40" s="38">
        <f t="shared" si="14"/>
        <v>375</v>
      </c>
      <c r="N40" s="38">
        <f t="shared" si="14"/>
        <v>976</v>
      </c>
      <c r="O40" s="38">
        <f t="shared" si="14"/>
        <v>1959.3</v>
      </c>
      <c r="P40" s="38">
        <f t="shared" si="14"/>
        <v>0</v>
      </c>
      <c r="Q40" s="38">
        <f t="shared" si="14"/>
        <v>0</v>
      </c>
      <c r="R40" s="38">
        <f t="shared" si="14"/>
        <v>597</v>
      </c>
      <c r="S40" s="38">
        <f t="shared" si="14"/>
        <v>0</v>
      </c>
      <c r="T40" s="38">
        <f t="shared" si="14"/>
        <v>36.3</v>
      </c>
      <c r="U40" s="38">
        <f t="shared" si="14"/>
        <v>24.5</v>
      </c>
      <c r="V40" s="38">
        <f t="shared" si="14"/>
        <v>0</v>
      </c>
      <c r="W40" s="38">
        <f t="shared" si="14"/>
        <v>400</v>
      </c>
      <c r="X40" s="38">
        <f t="shared" si="14"/>
        <v>0</v>
      </c>
      <c r="Y40" s="38">
        <f t="shared" si="14"/>
        <v>0.9</v>
      </c>
      <c r="Z40" s="38">
        <f t="shared" si="14"/>
        <v>0</v>
      </c>
      <c r="AA40" s="38">
        <f t="shared" si="14"/>
        <v>0</v>
      </c>
      <c r="AB40" s="38">
        <f t="shared" si="14"/>
        <v>1058.7</v>
      </c>
      <c r="AC40" s="27">
        <f t="shared" si="1"/>
        <v>-900.5999999999999</v>
      </c>
      <c r="AD40" s="27">
        <f>+AC40/O40*100</f>
        <v>-45.9653958046241</v>
      </c>
      <c r="AE40" s="44"/>
      <c r="AF40" s="28"/>
      <c r="AG40" s="28"/>
      <c r="AH40" s="28"/>
      <c r="AI40" s="28"/>
      <c r="AJ40" s="17"/>
      <c r="AK40" s="1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9.5" customHeight="1">
      <c r="A41" s="9"/>
      <c r="B41" s="48" t="s">
        <v>50</v>
      </c>
      <c r="C41" s="32">
        <v>0</v>
      </c>
      <c r="D41" s="32">
        <v>0</v>
      </c>
      <c r="E41" s="32">
        <v>0</v>
      </c>
      <c r="F41" s="32">
        <v>131.3</v>
      </c>
      <c r="G41" s="32">
        <v>0</v>
      </c>
      <c r="H41" s="32">
        <v>0</v>
      </c>
      <c r="I41" s="32">
        <v>0</v>
      </c>
      <c r="J41" s="32">
        <v>250</v>
      </c>
      <c r="K41" s="32">
        <v>0</v>
      </c>
      <c r="L41" s="32">
        <v>0</v>
      </c>
      <c r="M41" s="32">
        <v>375</v>
      </c>
      <c r="N41" s="32">
        <v>976</v>
      </c>
      <c r="O41" s="34">
        <f>SUM(C41:N41)</f>
        <v>1732.3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f>SUM(P41:AA41)</f>
        <v>0</v>
      </c>
      <c r="AC41" s="37">
        <f t="shared" si="1"/>
        <v>-1732.3</v>
      </c>
      <c r="AD41" s="37">
        <f>+AC41/O41*100</f>
        <v>-100</v>
      </c>
      <c r="AE41" s="44"/>
      <c r="AF41" s="28"/>
      <c r="AG41" s="28"/>
      <c r="AH41" s="28"/>
      <c r="AI41" s="28"/>
      <c r="AJ41" s="17"/>
      <c r="AK41" s="1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9.5" customHeight="1">
      <c r="A42" s="9"/>
      <c r="B42" s="48" t="s">
        <v>51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4">
        <f>SUM(C42:N42)</f>
        <v>0</v>
      </c>
      <c r="P42" s="32">
        <v>0</v>
      </c>
      <c r="Q42" s="32">
        <v>0</v>
      </c>
      <c r="R42" s="32">
        <v>585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f>SUM(P42:AA42)</f>
        <v>585</v>
      </c>
      <c r="AC42" s="37">
        <f t="shared" si="1"/>
        <v>585</v>
      </c>
      <c r="AD42" s="37">
        <v>100</v>
      </c>
      <c r="AE42" s="44"/>
      <c r="AF42" s="28"/>
      <c r="AG42" s="28"/>
      <c r="AH42" s="28"/>
      <c r="AI42" s="28"/>
      <c r="AJ42" s="17"/>
      <c r="AK42" s="1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9.5" customHeight="1">
      <c r="A43" s="9"/>
      <c r="B43" s="48" t="s">
        <v>32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227</v>
      </c>
      <c r="M43" s="32">
        <v>0</v>
      </c>
      <c r="N43" s="32">
        <v>0</v>
      </c>
      <c r="O43" s="34">
        <f>SUM(C43:N43)</f>
        <v>227</v>
      </c>
      <c r="P43" s="32">
        <v>0</v>
      </c>
      <c r="Q43" s="32">
        <v>0</v>
      </c>
      <c r="R43" s="32">
        <v>12</v>
      </c>
      <c r="S43" s="32">
        <v>0</v>
      </c>
      <c r="T43" s="32">
        <v>36.3</v>
      </c>
      <c r="U43" s="32">
        <v>24.5</v>
      </c>
      <c r="V43" s="32">
        <v>0</v>
      </c>
      <c r="W43" s="32">
        <v>400</v>
      </c>
      <c r="X43" s="32">
        <v>0</v>
      </c>
      <c r="Y43" s="32">
        <v>0.9</v>
      </c>
      <c r="Z43" s="32">
        <v>0</v>
      </c>
      <c r="AA43" s="32">
        <v>0</v>
      </c>
      <c r="AB43" s="32">
        <f>SUM(P43:AA43)</f>
        <v>473.7</v>
      </c>
      <c r="AC43" s="37">
        <f t="shared" si="1"/>
        <v>246.7</v>
      </c>
      <c r="AD43" s="37">
        <f>+AC43/O43*100</f>
        <v>108.6784140969163</v>
      </c>
      <c r="AE43" s="44"/>
      <c r="AF43" s="28"/>
      <c r="AG43" s="28"/>
      <c r="AH43" s="28"/>
      <c r="AI43" s="28"/>
      <c r="AJ43" s="17"/>
      <c r="AK43" s="17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9.5" customHeight="1">
      <c r="A44" s="9"/>
      <c r="B44" s="47" t="s">
        <v>52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8">
        <f>SUM(C44:N44)</f>
        <v>0</v>
      </c>
      <c r="P44" s="26">
        <v>0</v>
      </c>
      <c r="Q44" s="26">
        <v>0</v>
      </c>
      <c r="R44" s="26">
        <v>43.7</v>
      </c>
      <c r="S44" s="26">
        <v>16.1</v>
      </c>
      <c r="T44" s="26">
        <v>16</v>
      </c>
      <c r="U44" s="26">
        <v>20.3</v>
      </c>
      <c r="V44" s="26">
        <v>20.7</v>
      </c>
      <c r="W44" s="26">
        <v>20.9</v>
      </c>
      <c r="X44" s="26">
        <v>21</v>
      </c>
      <c r="Y44" s="26">
        <v>17</v>
      </c>
      <c r="Z44" s="26">
        <v>16.6</v>
      </c>
      <c r="AA44" s="26">
        <v>10.5</v>
      </c>
      <c r="AB44" s="26">
        <f>SUM(P44:AA44)</f>
        <v>202.8</v>
      </c>
      <c r="AC44" s="27">
        <f t="shared" si="1"/>
        <v>202.8</v>
      </c>
      <c r="AD44" s="27">
        <v>100</v>
      </c>
      <c r="AE44" s="44"/>
      <c r="AF44" s="28"/>
      <c r="AG44" s="28"/>
      <c r="AH44" s="28"/>
      <c r="AI44" s="28"/>
      <c r="AJ44" s="17"/>
      <c r="AK44" s="1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19.5" customHeight="1">
      <c r="A45" s="9"/>
      <c r="B45" s="47" t="s">
        <v>53</v>
      </c>
      <c r="C45" s="38">
        <f aca="true" t="shared" si="15" ref="C45:AB45">+C46</f>
        <v>105.8</v>
      </c>
      <c r="D45" s="38">
        <f t="shared" si="15"/>
        <v>96</v>
      </c>
      <c r="E45" s="38">
        <f t="shared" si="15"/>
        <v>83.3</v>
      </c>
      <c r="F45" s="38">
        <f t="shared" si="15"/>
        <v>178.1</v>
      </c>
      <c r="G45" s="38">
        <f t="shared" si="15"/>
        <v>152.9</v>
      </c>
      <c r="H45" s="38">
        <f t="shared" si="15"/>
        <v>175.045</v>
      </c>
      <c r="I45" s="38">
        <f t="shared" si="15"/>
        <v>225.6</v>
      </c>
      <c r="J45" s="38">
        <f t="shared" si="15"/>
        <v>231.4</v>
      </c>
      <c r="K45" s="38">
        <f t="shared" si="15"/>
        <v>418.7</v>
      </c>
      <c r="L45" s="38">
        <f t="shared" si="15"/>
        <v>379</v>
      </c>
      <c r="M45" s="38">
        <f t="shared" si="15"/>
        <v>477.7</v>
      </c>
      <c r="N45" s="38">
        <f t="shared" si="15"/>
        <v>754.7</v>
      </c>
      <c r="O45" s="38">
        <f t="shared" si="15"/>
        <v>3278.245</v>
      </c>
      <c r="P45" s="38">
        <f t="shared" si="15"/>
        <v>787.2937642699999</v>
      </c>
      <c r="Q45" s="38">
        <f t="shared" si="15"/>
        <v>1061.3</v>
      </c>
      <c r="R45" s="38">
        <f t="shared" si="15"/>
        <v>887</v>
      </c>
      <c r="S45" s="38">
        <f t="shared" si="15"/>
        <v>760.3</v>
      </c>
      <c r="T45" s="38">
        <f t="shared" si="15"/>
        <v>1167.7</v>
      </c>
      <c r="U45" s="38">
        <f t="shared" si="15"/>
        <v>1325.13789742</v>
      </c>
      <c r="V45" s="38">
        <f t="shared" si="15"/>
        <v>1263.5</v>
      </c>
      <c r="W45" s="38">
        <f t="shared" si="15"/>
        <v>1286.4</v>
      </c>
      <c r="X45" s="38">
        <f t="shared" si="15"/>
        <v>1423</v>
      </c>
      <c r="Y45" s="38">
        <f t="shared" si="15"/>
        <v>588.5</v>
      </c>
      <c r="Z45" s="38">
        <f t="shared" si="15"/>
        <v>863.8</v>
      </c>
      <c r="AA45" s="38">
        <f t="shared" si="15"/>
        <v>465.4</v>
      </c>
      <c r="AB45" s="38">
        <f t="shared" si="15"/>
        <v>11879.33166169</v>
      </c>
      <c r="AC45" s="27">
        <f t="shared" si="1"/>
        <v>8601.086661689998</v>
      </c>
      <c r="AD45" s="27">
        <f aca="true" t="shared" si="16" ref="AD45:AD50">+AC45/O45*100</f>
        <v>262.36863509865793</v>
      </c>
      <c r="AE45" s="44"/>
      <c r="AF45" s="28"/>
      <c r="AG45" s="28"/>
      <c r="AH45" s="28"/>
      <c r="AI45" s="28"/>
      <c r="AJ45" s="17"/>
      <c r="AK45" s="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16.5" customHeight="1">
      <c r="A46" s="9"/>
      <c r="B46" s="48" t="s">
        <v>54</v>
      </c>
      <c r="C46" s="32">
        <v>105.8</v>
      </c>
      <c r="D46" s="32">
        <v>96</v>
      </c>
      <c r="E46" s="32">
        <v>83.3</v>
      </c>
      <c r="F46" s="32">
        <v>178.1</v>
      </c>
      <c r="G46" s="32">
        <v>152.9</v>
      </c>
      <c r="H46" s="32">
        <v>175.045</v>
      </c>
      <c r="I46" s="32">
        <v>225.6</v>
      </c>
      <c r="J46" s="32">
        <v>231.4</v>
      </c>
      <c r="K46" s="32">
        <v>418.7</v>
      </c>
      <c r="L46" s="32">
        <v>379</v>
      </c>
      <c r="M46" s="32">
        <v>477.7</v>
      </c>
      <c r="N46" s="32">
        <v>754.7</v>
      </c>
      <c r="O46" s="34">
        <f>SUM(C46:N46)</f>
        <v>3278.245</v>
      </c>
      <c r="P46" s="32">
        <v>787.2937642699999</v>
      </c>
      <c r="Q46" s="32">
        <v>1061.3</v>
      </c>
      <c r="R46" s="32">
        <v>887</v>
      </c>
      <c r="S46" s="32">
        <v>760.3</v>
      </c>
      <c r="T46" s="32">
        <v>1167.7</v>
      </c>
      <c r="U46" s="32">
        <v>1325.13789742</v>
      </c>
      <c r="V46" s="32">
        <v>1263.5</v>
      </c>
      <c r="W46" s="32">
        <v>1286.4</v>
      </c>
      <c r="X46" s="32">
        <v>1423</v>
      </c>
      <c r="Y46" s="32">
        <v>588.5</v>
      </c>
      <c r="Z46" s="32">
        <v>863.8</v>
      </c>
      <c r="AA46" s="32">
        <v>465.4</v>
      </c>
      <c r="AB46" s="32">
        <f>SUM(P46:AA46)</f>
        <v>11879.33166169</v>
      </c>
      <c r="AC46" s="37">
        <f t="shared" si="1"/>
        <v>8601.086661689998</v>
      </c>
      <c r="AD46" s="37">
        <f t="shared" si="16"/>
        <v>262.36863509865793</v>
      </c>
      <c r="AE46" s="44"/>
      <c r="AF46" s="28"/>
      <c r="AG46" s="28"/>
      <c r="AH46" s="28"/>
      <c r="AI46" s="28"/>
      <c r="AJ46" s="17"/>
      <c r="AK46" s="1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20.25" customHeight="1">
      <c r="A47" s="9"/>
      <c r="B47" s="47" t="s">
        <v>47</v>
      </c>
      <c r="C47" s="49">
        <v>5.3</v>
      </c>
      <c r="D47" s="49">
        <v>11.6</v>
      </c>
      <c r="E47" s="49">
        <v>13.6</v>
      </c>
      <c r="F47" s="49">
        <v>7.3</v>
      </c>
      <c r="G47" s="49">
        <v>18.4</v>
      </c>
      <c r="H47" s="49">
        <v>13</v>
      </c>
      <c r="I47" s="49">
        <v>14.7</v>
      </c>
      <c r="J47" s="49">
        <v>14.8</v>
      </c>
      <c r="K47" s="49">
        <v>15</v>
      </c>
      <c r="L47" s="49">
        <v>12.6</v>
      </c>
      <c r="M47" s="49">
        <v>17.7</v>
      </c>
      <c r="N47" s="49">
        <v>12.5</v>
      </c>
      <c r="O47" s="38">
        <f>SUM(C47:N47)</f>
        <v>156.49999999999997</v>
      </c>
      <c r="P47" s="49">
        <v>16.7</v>
      </c>
      <c r="Q47" s="49">
        <v>10.2</v>
      </c>
      <c r="R47" s="49">
        <v>16.2</v>
      </c>
      <c r="S47" s="49">
        <v>9.9</v>
      </c>
      <c r="T47" s="49">
        <v>9.7</v>
      </c>
      <c r="U47" s="49">
        <v>2.5</v>
      </c>
      <c r="V47" s="49">
        <v>0.5</v>
      </c>
      <c r="W47" s="49">
        <v>1.7</v>
      </c>
      <c r="X47" s="49">
        <v>0.6</v>
      </c>
      <c r="Y47" s="49">
        <v>0.6</v>
      </c>
      <c r="Z47" s="49">
        <v>0</v>
      </c>
      <c r="AA47" s="49">
        <v>2.3</v>
      </c>
      <c r="AB47" s="26">
        <f>SUM(P47:AA47)</f>
        <v>70.89999999999998</v>
      </c>
      <c r="AC47" s="27">
        <f t="shared" si="1"/>
        <v>-85.6</v>
      </c>
      <c r="AD47" s="27">
        <f t="shared" si="16"/>
        <v>-54.6964856230032</v>
      </c>
      <c r="AE47" s="44"/>
      <c r="AF47" s="28"/>
      <c r="AG47" s="28"/>
      <c r="AH47" s="28"/>
      <c r="AI47" s="28"/>
      <c r="AJ47" s="17"/>
      <c r="AK47" s="1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9.5" customHeight="1">
      <c r="A48" s="9"/>
      <c r="B48" s="46" t="s">
        <v>55</v>
      </c>
      <c r="C48" s="49">
        <f aca="true" t="shared" si="17" ref="C48:AB48">SUM(C49:C52)</f>
        <v>7.3631</v>
      </c>
      <c r="D48" s="49">
        <f t="shared" si="17"/>
        <v>0.9</v>
      </c>
      <c r="E48" s="49">
        <f t="shared" si="17"/>
        <v>0.3</v>
      </c>
      <c r="F48" s="49">
        <f t="shared" si="17"/>
        <v>28.8</v>
      </c>
      <c r="G48" s="49">
        <f t="shared" si="17"/>
        <v>0.3</v>
      </c>
      <c r="H48" s="49">
        <f t="shared" si="17"/>
        <v>0.1</v>
      </c>
      <c r="I48" s="49">
        <f t="shared" si="17"/>
        <v>0.2</v>
      </c>
      <c r="J48" s="49">
        <f t="shared" si="17"/>
        <v>0.4</v>
      </c>
      <c r="K48" s="49">
        <f t="shared" si="17"/>
        <v>1.5</v>
      </c>
      <c r="L48" s="49">
        <f t="shared" si="17"/>
        <v>0.7</v>
      </c>
      <c r="M48" s="49">
        <f t="shared" si="17"/>
        <v>0.5</v>
      </c>
      <c r="N48" s="49">
        <f t="shared" si="17"/>
        <v>0.3</v>
      </c>
      <c r="O48" s="49">
        <f t="shared" si="17"/>
        <v>41.3631</v>
      </c>
      <c r="P48" s="49">
        <f t="shared" si="17"/>
        <v>4.4</v>
      </c>
      <c r="Q48" s="49">
        <f t="shared" si="17"/>
        <v>9.6</v>
      </c>
      <c r="R48" s="49">
        <f t="shared" si="17"/>
        <v>36.1</v>
      </c>
      <c r="S48" s="49">
        <f t="shared" si="17"/>
        <v>5.7</v>
      </c>
      <c r="T48" s="49">
        <f t="shared" si="17"/>
        <v>8.200000000000001</v>
      </c>
      <c r="U48" s="49">
        <f t="shared" si="17"/>
        <v>2.5</v>
      </c>
      <c r="V48" s="49">
        <f t="shared" si="17"/>
        <v>3.8000000000000003</v>
      </c>
      <c r="W48" s="49">
        <f t="shared" si="17"/>
        <v>1.9</v>
      </c>
      <c r="X48" s="49">
        <f t="shared" si="17"/>
        <v>1.2</v>
      </c>
      <c r="Y48" s="49">
        <f t="shared" si="17"/>
        <v>3.5</v>
      </c>
      <c r="Z48" s="49">
        <f t="shared" si="17"/>
        <v>0.4</v>
      </c>
      <c r="AA48" s="49">
        <f t="shared" si="17"/>
        <v>3.3</v>
      </c>
      <c r="AB48" s="49">
        <f t="shared" si="17"/>
        <v>80.60000000000001</v>
      </c>
      <c r="AC48" s="27">
        <f t="shared" si="1"/>
        <v>39.236900000000006</v>
      </c>
      <c r="AD48" s="27">
        <f t="shared" si="16"/>
        <v>94.85966960890264</v>
      </c>
      <c r="AE48" s="44"/>
      <c r="AF48" s="28"/>
      <c r="AG48" s="28"/>
      <c r="AH48" s="28"/>
      <c r="AI48" s="28"/>
      <c r="AJ48" s="17"/>
      <c r="AK48" s="17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6.5" customHeight="1">
      <c r="A49" s="9"/>
      <c r="B49" s="31" t="s">
        <v>56</v>
      </c>
      <c r="C49" s="32">
        <v>0.0631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0.2</v>
      </c>
      <c r="K49" s="32">
        <v>0.1</v>
      </c>
      <c r="L49" s="32">
        <v>0</v>
      </c>
      <c r="M49" s="32">
        <v>0</v>
      </c>
      <c r="N49" s="32">
        <v>0</v>
      </c>
      <c r="O49" s="34">
        <f>SUM(C49:N49)</f>
        <v>0.3631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0.2</v>
      </c>
      <c r="W49" s="32">
        <v>0</v>
      </c>
      <c r="X49" s="32">
        <v>0</v>
      </c>
      <c r="Y49" s="32">
        <v>0</v>
      </c>
      <c r="Z49" s="32">
        <v>0.3</v>
      </c>
      <c r="AA49" s="32">
        <v>0.5</v>
      </c>
      <c r="AB49" s="32">
        <f>SUM(P49:AA49)</f>
        <v>1</v>
      </c>
      <c r="AC49" s="37">
        <f t="shared" si="1"/>
        <v>0.6369</v>
      </c>
      <c r="AD49" s="37">
        <f t="shared" si="16"/>
        <v>175.4062241806665</v>
      </c>
      <c r="AE49" s="44"/>
      <c r="AF49" s="28"/>
      <c r="AG49" s="28"/>
      <c r="AH49" s="28"/>
      <c r="AI49" s="28"/>
      <c r="AJ49" s="17"/>
      <c r="AK49" s="17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16.5" customHeight="1">
      <c r="A50" s="9"/>
      <c r="B50" s="31" t="s">
        <v>57</v>
      </c>
      <c r="C50" s="32">
        <v>1.4</v>
      </c>
      <c r="D50" s="32">
        <v>0.5</v>
      </c>
      <c r="E50" s="32">
        <v>0</v>
      </c>
      <c r="F50" s="32">
        <v>0</v>
      </c>
      <c r="G50" s="32">
        <v>0.3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0.2</v>
      </c>
      <c r="N50" s="32">
        <v>0</v>
      </c>
      <c r="O50" s="34">
        <f>SUM(C50:N50)</f>
        <v>2.4</v>
      </c>
      <c r="P50" s="32">
        <v>0</v>
      </c>
      <c r="Q50" s="32">
        <v>0</v>
      </c>
      <c r="R50" s="32">
        <v>3.1</v>
      </c>
      <c r="S50" s="32">
        <v>0.1</v>
      </c>
      <c r="T50" s="32">
        <v>1.4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f>SUM(P50:AA50)</f>
        <v>4.6</v>
      </c>
      <c r="AC50" s="37">
        <f t="shared" si="1"/>
        <v>2.1999999999999997</v>
      </c>
      <c r="AD50" s="37">
        <f t="shared" si="16"/>
        <v>91.66666666666666</v>
      </c>
      <c r="AE50" s="44"/>
      <c r="AF50" s="28"/>
      <c r="AG50" s="28"/>
      <c r="AH50" s="28"/>
      <c r="AI50" s="28"/>
      <c r="AJ50" s="17"/>
      <c r="AK50" s="1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6.5" customHeight="1">
      <c r="A51" s="9"/>
      <c r="B51" s="31" t="s">
        <v>58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4">
        <f>SUM(C51:N51)</f>
        <v>0</v>
      </c>
      <c r="P51" s="32">
        <v>3.2</v>
      </c>
      <c r="Q51" s="32">
        <v>0</v>
      </c>
      <c r="R51" s="32">
        <v>31.4</v>
      </c>
      <c r="S51" s="32">
        <v>4.7</v>
      </c>
      <c r="T51" s="32">
        <v>6</v>
      </c>
      <c r="U51" s="32">
        <v>0.6</v>
      </c>
      <c r="V51" s="32">
        <v>2.6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f>SUM(P51:AA51)</f>
        <v>48.50000000000001</v>
      </c>
      <c r="AC51" s="37">
        <f t="shared" si="1"/>
        <v>48.50000000000001</v>
      </c>
      <c r="AD51" s="37">
        <v>100</v>
      </c>
      <c r="AE51" s="44"/>
      <c r="AF51" s="28"/>
      <c r="AG51" s="28"/>
      <c r="AH51" s="28"/>
      <c r="AI51" s="28"/>
      <c r="AJ51" s="17"/>
      <c r="AK51" s="1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ht="16.5" customHeight="1">
      <c r="A52" s="9"/>
      <c r="B52" s="31" t="s">
        <v>47</v>
      </c>
      <c r="C52" s="32">
        <v>5.9</v>
      </c>
      <c r="D52" s="32">
        <v>0.4</v>
      </c>
      <c r="E52" s="32">
        <v>0.3</v>
      </c>
      <c r="F52" s="32">
        <v>28.8</v>
      </c>
      <c r="G52" s="32">
        <v>0</v>
      </c>
      <c r="H52" s="32">
        <v>0.1</v>
      </c>
      <c r="I52" s="32">
        <v>0.2</v>
      </c>
      <c r="J52" s="32">
        <v>0.2</v>
      </c>
      <c r="K52" s="32">
        <v>1.4</v>
      </c>
      <c r="L52" s="32">
        <v>0.7</v>
      </c>
      <c r="M52" s="32">
        <v>0.3</v>
      </c>
      <c r="N52" s="32">
        <v>0.3</v>
      </c>
      <c r="O52" s="34">
        <f>SUM(C52:N52)</f>
        <v>38.6</v>
      </c>
      <c r="P52" s="32">
        <v>1.2</v>
      </c>
      <c r="Q52" s="32">
        <v>9.6</v>
      </c>
      <c r="R52" s="32">
        <v>1.6</v>
      </c>
      <c r="S52" s="32">
        <v>0.9</v>
      </c>
      <c r="T52" s="32">
        <v>0.8</v>
      </c>
      <c r="U52" s="32">
        <v>1.9</v>
      </c>
      <c r="V52" s="32">
        <v>1</v>
      </c>
      <c r="W52" s="32">
        <v>1.9</v>
      </c>
      <c r="X52" s="32">
        <v>1.2</v>
      </c>
      <c r="Y52" s="32">
        <v>3.5</v>
      </c>
      <c r="Z52" s="32">
        <v>0.1</v>
      </c>
      <c r="AA52" s="32">
        <v>2.8</v>
      </c>
      <c r="AB52" s="32">
        <f>SUM(P52:AA52)</f>
        <v>26.5</v>
      </c>
      <c r="AC52" s="37">
        <f t="shared" si="1"/>
        <v>-12.100000000000001</v>
      </c>
      <c r="AD52" s="37">
        <f>+AC52/O52*100</f>
        <v>-31.34715025906736</v>
      </c>
      <c r="AE52" s="44"/>
      <c r="AF52" s="28"/>
      <c r="AG52" s="28"/>
      <c r="AH52" s="28"/>
      <c r="AI52" s="28"/>
      <c r="AJ52" s="17"/>
      <c r="AK52" s="1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ht="20.25" customHeight="1">
      <c r="A53" s="9"/>
      <c r="B53" s="25" t="s">
        <v>59</v>
      </c>
      <c r="C53" s="38">
        <f aca="true" t="shared" si="18" ref="C53:AB53">+C54+C55</f>
        <v>0</v>
      </c>
      <c r="D53" s="38">
        <f t="shared" si="18"/>
        <v>0</v>
      </c>
      <c r="E53" s="38">
        <f t="shared" si="18"/>
        <v>0.8</v>
      </c>
      <c r="F53" s="38">
        <f t="shared" si="18"/>
        <v>0</v>
      </c>
      <c r="G53" s="38">
        <f t="shared" si="18"/>
        <v>0</v>
      </c>
      <c r="H53" s="38">
        <f t="shared" si="18"/>
        <v>0</v>
      </c>
      <c r="I53" s="38">
        <f t="shared" si="18"/>
        <v>0</v>
      </c>
      <c r="J53" s="38">
        <f t="shared" si="18"/>
        <v>0</v>
      </c>
      <c r="K53" s="38">
        <f t="shared" si="18"/>
        <v>14.5</v>
      </c>
      <c r="L53" s="38">
        <f t="shared" si="18"/>
        <v>3.2</v>
      </c>
      <c r="M53" s="38">
        <f t="shared" si="18"/>
        <v>2.5</v>
      </c>
      <c r="N53" s="38">
        <f t="shared" si="18"/>
        <v>11</v>
      </c>
      <c r="O53" s="38">
        <f t="shared" si="18"/>
        <v>32</v>
      </c>
      <c r="P53" s="38">
        <f t="shared" si="18"/>
        <v>0</v>
      </c>
      <c r="Q53" s="38">
        <f t="shared" si="18"/>
        <v>0</v>
      </c>
      <c r="R53" s="38">
        <f t="shared" si="18"/>
        <v>0</v>
      </c>
      <c r="S53" s="38">
        <f t="shared" si="18"/>
        <v>0</v>
      </c>
      <c r="T53" s="38">
        <f t="shared" si="18"/>
        <v>0</v>
      </c>
      <c r="U53" s="38">
        <f t="shared" si="18"/>
        <v>0</v>
      </c>
      <c r="V53" s="38">
        <f t="shared" si="18"/>
        <v>0</v>
      </c>
      <c r="W53" s="38">
        <f t="shared" si="18"/>
        <v>0</v>
      </c>
      <c r="X53" s="38">
        <f t="shared" si="18"/>
        <v>0</v>
      </c>
      <c r="Y53" s="38">
        <f t="shared" si="18"/>
        <v>0</v>
      </c>
      <c r="Z53" s="38">
        <f t="shared" si="18"/>
        <v>0</v>
      </c>
      <c r="AA53" s="38">
        <f t="shared" si="18"/>
        <v>0</v>
      </c>
      <c r="AB53" s="38">
        <f t="shared" si="18"/>
        <v>0</v>
      </c>
      <c r="AC53" s="27">
        <f t="shared" si="1"/>
        <v>-32</v>
      </c>
      <c r="AD53" s="27">
        <f>+AC53/O53*100</f>
        <v>-100</v>
      </c>
      <c r="AE53" s="44"/>
      <c r="AF53" s="28"/>
      <c r="AG53" s="28"/>
      <c r="AH53" s="28"/>
      <c r="AI53" s="28"/>
      <c r="AJ53" s="17"/>
      <c r="AK53" s="17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18.75" customHeight="1">
      <c r="A54" s="9"/>
      <c r="B54" s="45" t="s">
        <v>60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14.5</v>
      </c>
      <c r="L54" s="34">
        <v>3.2</v>
      </c>
      <c r="M54" s="34">
        <v>2.5</v>
      </c>
      <c r="N54" s="34">
        <v>11</v>
      </c>
      <c r="O54" s="34">
        <f>SUM(C54:N54)</f>
        <v>31.2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2">
        <f>SUM(P54:AA54)</f>
        <v>0</v>
      </c>
      <c r="AC54" s="37">
        <f t="shared" si="1"/>
        <v>-31.2</v>
      </c>
      <c r="AD54" s="37">
        <f>+AC54/O54*100</f>
        <v>-100</v>
      </c>
      <c r="AE54" s="44"/>
      <c r="AF54" s="28"/>
      <c r="AG54" s="28"/>
      <c r="AH54" s="28"/>
      <c r="AI54" s="28"/>
      <c r="AJ54" s="17"/>
      <c r="AK54" s="17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18.75" customHeight="1">
      <c r="A55" s="9"/>
      <c r="B55" s="45" t="s">
        <v>61</v>
      </c>
      <c r="C55" s="34">
        <v>0</v>
      </c>
      <c r="D55" s="34">
        <v>0</v>
      </c>
      <c r="E55" s="34">
        <v>0.8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f>SUM(C55:N55)</f>
        <v>0.8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2">
        <f>SUM(P55:AA55)</f>
        <v>0</v>
      </c>
      <c r="AC55" s="37">
        <f t="shared" si="1"/>
        <v>-0.8</v>
      </c>
      <c r="AD55" s="37">
        <f>+AC55/O55*100</f>
        <v>-100</v>
      </c>
      <c r="AE55" s="44"/>
      <c r="AF55" s="28"/>
      <c r="AG55" s="28"/>
      <c r="AH55" s="28"/>
      <c r="AI55" s="28"/>
      <c r="AJ55" s="17"/>
      <c r="AK55" s="17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6" customHeight="1">
      <c r="A56" s="9"/>
      <c r="B56" s="5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2"/>
      <c r="AC56" s="37"/>
      <c r="AD56" s="37"/>
      <c r="AE56" s="44"/>
      <c r="AF56" s="28"/>
      <c r="AG56" s="28"/>
      <c r="AH56" s="28"/>
      <c r="AI56" s="28"/>
      <c r="AJ56" s="17"/>
      <c r="AK56" s="17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24.75" customHeight="1" thickBot="1">
      <c r="A57" s="9"/>
      <c r="B57" s="51" t="s">
        <v>62</v>
      </c>
      <c r="C57" s="52">
        <f aca="true" t="shared" si="19" ref="C57:AB57">+C53+C14</f>
        <v>1941.8630999999998</v>
      </c>
      <c r="D57" s="52">
        <f t="shared" si="19"/>
        <v>1515.6999999999998</v>
      </c>
      <c r="E57" s="52">
        <f t="shared" si="19"/>
        <v>1884.9</v>
      </c>
      <c r="F57" s="52">
        <f t="shared" si="19"/>
        <v>1824.3999999999999</v>
      </c>
      <c r="G57" s="52">
        <f t="shared" si="19"/>
        <v>1952.4</v>
      </c>
      <c r="H57" s="52">
        <f t="shared" si="19"/>
        <v>1740.4450000000002</v>
      </c>
      <c r="I57" s="52">
        <f t="shared" si="19"/>
        <v>2110.4</v>
      </c>
      <c r="J57" s="52">
        <f t="shared" si="19"/>
        <v>2011.1000000000001</v>
      </c>
      <c r="K57" s="52">
        <f t="shared" si="19"/>
        <v>2276.9</v>
      </c>
      <c r="L57" s="52">
        <f t="shared" si="19"/>
        <v>2615.3999999999996</v>
      </c>
      <c r="M57" s="52">
        <f t="shared" si="19"/>
        <v>2323.7</v>
      </c>
      <c r="N57" s="52">
        <f t="shared" si="19"/>
        <v>4814.9</v>
      </c>
      <c r="O57" s="52">
        <f t="shared" si="19"/>
        <v>27012.108099999998</v>
      </c>
      <c r="P57" s="52">
        <f t="shared" si="19"/>
        <v>2364.5859400400004</v>
      </c>
      <c r="Q57" s="52">
        <f t="shared" si="19"/>
        <v>3025.8999999999996</v>
      </c>
      <c r="R57" s="52">
        <f t="shared" si="19"/>
        <v>3737.56329833</v>
      </c>
      <c r="S57" s="52">
        <f t="shared" si="19"/>
        <v>2193.7</v>
      </c>
      <c r="T57" s="52">
        <f t="shared" si="19"/>
        <v>3284.2000000000003</v>
      </c>
      <c r="U57" s="52">
        <f t="shared" si="19"/>
        <v>3507.3378974199995</v>
      </c>
      <c r="V57" s="52">
        <f t="shared" si="19"/>
        <v>3343.2</v>
      </c>
      <c r="W57" s="52">
        <f t="shared" si="19"/>
        <v>3722.7000000000007</v>
      </c>
      <c r="X57" s="52">
        <f t="shared" si="19"/>
        <v>3160</v>
      </c>
      <c r="Y57" s="52">
        <f t="shared" si="19"/>
        <v>2627.1</v>
      </c>
      <c r="Z57" s="52">
        <f t="shared" si="19"/>
        <v>2400.7</v>
      </c>
      <c r="AA57" s="52">
        <f t="shared" si="19"/>
        <v>2478.2</v>
      </c>
      <c r="AB57" s="52">
        <f t="shared" si="19"/>
        <v>35845.187135789994</v>
      </c>
      <c r="AC57" s="52">
        <f>+AB57-O57</f>
        <v>8833.079035789997</v>
      </c>
      <c r="AD57" s="53">
        <f>+AC57/O57*100</f>
        <v>32.700443086817046</v>
      </c>
      <c r="AE57" s="44"/>
      <c r="AF57" s="28"/>
      <c r="AG57" s="28"/>
      <c r="AH57" s="28"/>
      <c r="AI57" s="28"/>
      <c r="AJ57" s="17"/>
      <c r="AK57" s="17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10.5" customHeight="1" thickTop="1">
      <c r="A58" s="9"/>
      <c r="B58" s="5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27"/>
      <c r="AD58" s="27"/>
      <c r="AE58" s="44"/>
      <c r="AF58" s="28"/>
      <c r="AG58" s="28"/>
      <c r="AH58" s="28"/>
      <c r="AI58" s="28"/>
      <c r="AJ58" s="17"/>
      <c r="AK58" s="17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8" customHeight="1">
      <c r="A59" s="9"/>
      <c r="B59" s="25" t="s">
        <v>63</v>
      </c>
      <c r="C59" s="26">
        <v>5.7</v>
      </c>
      <c r="D59" s="41">
        <v>20.7</v>
      </c>
      <c r="E59" s="41">
        <v>421.7</v>
      </c>
      <c r="F59" s="41">
        <v>76.2</v>
      </c>
      <c r="G59" s="41">
        <v>9.6</v>
      </c>
      <c r="H59" s="41">
        <v>852.5</v>
      </c>
      <c r="I59" s="41">
        <v>35</v>
      </c>
      <c r="J59" s="41">
        <v>104.6</v>
      </c>
      <c r="K59" s="41">
        <v>818.6</v>
      </c>
      <c r="L59" s="41">
        <v>56.6</v>
      </c>
      <c r="M59" s="41">
        <v>7.7</v>
      </c>
      <c r="N59" s="41">
        <v>965.3</v>
      </c>
      <c r="O59" s="38">
        <f>SUM(C59:N59)</f>
        <v>3374.2</v>
      </c>
      <c r="P59" s="26">
        <v>461.3</v>
      </c>
      <c r="Q59" s="41">
        <v>63.2</v>
      </c>
      <c r="R59" s="41">
        <v>30.7</v>
      </c>
      <c r="S59" s="41">
        <v>604.1</v>
      </c>
      <c r="T59" s="41">
        <v>37.9</v>
      </c>
      <c r="U59" s="41">
        <v>99</v>
      </c>
      <c r="V59" s="41">
        <v>6.6</v>
      </c>
      <c r="W59" s="41">
        <v>74.8</v>
      </c>
      <c r="X59" s="41">
        <v>160.5</v>
      </c>
      <c r="Y59" s="41">
        <v>21.6</v>
      </c>
      <c r="Z59" s="41">
        <v>496.9</v>
      </c>
      <c r="AA59" s="41">
        <v>26.1</v>
      </c>
      <c r="AB59" s="26">
        <f>SUM(P59:AA59)</f>
        <v>2082.7</v>
      </c>
      <c r="AC59" s="27">
        <f aca="true" t="shared" si="20" ref="AC59:AC67">+AB59-O59</f>
        <v>-1291.5</v>
      </c>
      <c r="AD59" s="27">
        <f aca="true" t="shared" si="21" ref="AD59:AD67">+AC59/O59*100</f>
        <v>-38.27573943453263</v>
      </c>
      <c r="AE59" s="40"/>
      <c r="AF59" s="55"/>
      <c r="AG59" s="55"/>
      <c r="AH59" s="28"/>
      <c r="AI59" s="28"/>
      <c r="AJ59" s="17"/>
      <c r="AK59" s="17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21.75" customHeight="1">
      <c r="A60" s="9"/>
      <c r="B60" s="25" t="s">
        <v>64</v>
      </c>
      <c r="C60" s="26">
        <f aca="true" t="shared" si="22" ref="C60:AB60">+C61+C62</f>
        <v>1676.3</v>
      </c>
      <c r="D60" s="41">
        <f t="shared" si="22"/>
        <v>1955.3</v>
      </c>
      <c r="E60" s="41">
        <f t="shared" si="22"/>
        <v>1850.2</v>
      </c>
      <c r="F60" s="41">
        <f t="shared" si="22"/>
        <v>1678.3</v>
      </c>
      <c r="G60" s="41">
        <f t="shared" si="22"/>
        <v>1568.3</v>
      </c>
      <c r="H60" s="41">
        <f t="shared" si="22"/>
        <v>1487.1</v>
      </c>
      <c r="I60" s="41">
        <f t="shared" si="22"/>
        <v>3245.9</v>
      </c>
      <c r="J60" s="41">
        <f t="shared" si="22"/>
        <v>2909.8</v>
      </c>
      <c r="K60" s="41">
        <f t="shared" si="22"/>
        <v>14025.1</v>
      </c>
      <c r="L60" s="41">
        <f t="shared" si="22"/>
        <v>4412.6</v>
      </c>
      <c r="M60" s="41">
        <f t="shared" si="22"/>
        <v>2366.4</v>
      </c>
      <c r="N60" s="41">
        <f t="shared" si="22"/>
        <v>6888.5</v>
      </c>
      <c r="O60" s="56">
        <f t="shared" si="22"/>
        <v>44063.799999999996</v>
      </c>
      <c r="P60" s="26">
        <f t="shared" si="22"/>
        <v>1714.2</v>
      </c>
      <c r="Q60" s="41">
        <f t="shared" si="22"/>
        <v>1542.9</v>
      </c>
      <c r="R60" s="41">
        <f t="shared" si="22"/>
        <v>3085</v>
      </c>
      <c r="S60" s="41">
        <f t="shared" si="22"/>
        <v>2368.8</v>
      </c>
      <c r="T60" s="41">
        <f t="shared" si="22"/>
        <v>1460.5</v>
      </c>
      <c r="U60" s="41">
        <f t="shared" si="22"/>
        <v>1763.3</v>
      </c>
      <c r="V60" s="41">
        <f t="shared" si="22"/>
        <v>1607.9</v>
      </c>
      <c r="W60" s="41">
        <f t="shared" si="22"/>
        <v>2764.1</v>
      </c>
      <c r="X60" s="41">
        <f t="shared" si="22"/>
        <v>2008.7</v>
      </c>
      <c r="Y60" s="41">
        <f t="shared" si="22"/>
        <v>6700.9</v>
      </c>
      <c r="Z60" s="41">
        <f t="shared" si="22"/>
        <v>3571.1</v>
      </c>
      <c r="AA60" s="41">
        <f t="shared" si="22"/>
        <v>4778.2</v>
      </c>
      <c r="AB60" s="56">
        <f t="shared" si="22"/>
        <v>33365.600000000006</v>
      </c>
      <c r="AC60" s="57">
        <f t="shared" si="20"/>
        <v>-10698.19999999999</v>
      </c>
      <c r="AD60" s="57">
        <f t="shared" si="21"/>
        <v>-24.278886523631623</v>
      </c>
      <c r="AE60" s="44"/>
      <c r="AF60" s="28"/>
      <c r="AG60" s="28"/>
      <c r="AH60" s="28"/>
      <c r="AI60" s="28"/>
      <c r="AJ60" s="17"/>
      <c r="AK60" s="17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ht="18" customHeight="1">
      <c r="A61" s="9"/>
      <c r="B61" s="29" t="s">
        <v>74</v>
      </c>
      <c r="C61" s="58">
        <v>0</v>
      </c>
      <c r="D61" s="59">
        <v>18.2</v>
      </c>
      <c r="E61" s="59">
        <v>0</v>
      </c>
      <c r="F61" s="59">
        <v>0</v>
      </c>
      <c r="G61" s="59">
        <v>0</v>
      </c>
      <c r="H61" s="59">
        <v>0</v>
      </c>
      <c r="I61" s="59">
        <v>150</v>
      </c>
      <c r="J61" s="59">
        <v>0</v>
      </c>
      <c r="K61" s="59">
        <v>23.9</v>
      </c>
      <c r="L61" s="59">
        <v>0</v>
      </c>
      <c r="M61" s="59">
        <v>66</v>
      </c>
      <c r="N61" s="59">
        <v>0</v>
      </c>
      <c r="O61" s="60">
        <f>SUM(C61:N61)</f>
        <v>258.1</v>
      </c>
      <c r="P61" s="58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8">
        <v>0</v>
      </c>
      <c r="AC61" s="61">
        <f t="shared" si="20"/>
        <v>-258.1</v>
      </c>
      <c r="AD61" s="61">
        <f t="shared" si="21"/>
        <v>-100</v>
      </c>
      <c r="AE61" s="44"/>
      <c r="AF61" s="28"/>
      <c r="AG61" s="28"/>
      <c r="AH61" s="28"/>
      <c r="AI61" s="28"/>
      <c r="AJ61" s="17"/>
      <c r="AK61" s="17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16.5" customHeight="1">
      <c r="A62" s="9"/>
      <c r="B62" s="29" t="s">
        <v>75</v>
      </c>
      <c r="C62" s="58">
        <f aca="true" t="shared" si="23" ref="C62:N62">ROUND(+C63+C64+C65,1)</f>
        <v>1676.3</v>
      </c>
      <c r="D62" s="58">
        <f t="shared" si="23"/>
        <v>1937.1</v>
      </c>
      <c r="E62" s="58">
        <f t="shared" si="23"/>
        <v>1850.2</v>
      </c>
      <c r="F62" s="58">
        <f t="shared" si="23"/>
        <v>1678.3</v>
      </c>
      <c r="G62" s="58">
        <f t="shared" si="23"/>
        <v>1568.3</v>
      </c>
      <c r="H62" s="58">
        <f t="shared" si="23"/>
        <v>1487.1</v>
      </c>
      <c r="I62" s="58">
        <f t="shared" si="23"/>
        <v>3095.9</v>
      </c>
      <c r="J62" s="58">
        <f t="shared" si="23"/>
        <v>2909.8</v>
      </c>
      <c r="K62" s="58">
        <f t="shared" si="23"/>
        <v>14001.2</v>
      </c>
      <c r="L62" s="58">
        <f t="shared" si="23"/>
        <v>4412.6</v>
      </c>
      <c r="M62" s="58">
        <f t="shared" si="23"/>
        <v>2300.4</v>
      </c>
      <c r="N62" s="58">
        <f t="shared" si="23"/>
        <v>6888.5</v>
      </c>
      <c r="O62" s="60">
        <f>+O63+O64+O65</f>
        <v>43805.7</v>
      </c>
      <c r="P62" s="58">
        <f aca="true" t="shared" si="24" ref="P62:AA62">ROUND(+P63+P64+P65,1)</f>
        <v>1714.2</v>
      </c>
      <c r="Q62" s="58">
        <f t="shared" si="24"/>
        <v>1542.9</v>
      </c>
      <c r="R62" s="58">
        <f t="shared" si="24"/>
        <v>3085</v>
      </c>
      <c r="S62" s="58">
        <f t="shared" si="24"/>
        <v>2368.8</v>
      </c>
      <c r="T62" s="58">
        <f t="shared" si="24"/>
        <v>1460.5</v>
      </c>
      <c r="U62" s="58">
        <f t="shared" si="24"/>
        <v>1763.3</v>
      </c>
      <c r="V62" s="58">
        <f t="shared" si="24"/>
        <v>1607.9</v>
      </c>
      <c r="W62" s="58">
        <f t="shared" si="24"/>
        <v>2764.1</v>
      </c>
      <c r="X62" s="58">
        <f t="shared" si="24"/>
        <v>2008.7</v>
      </c>
      <c r="Y62" s="58">
        <f t="shared" si="24"/>
        <v>6700.9</v>
      </c>
      <c r="Z62" s="58">
        <f t="shared" si="24"/>
        <v>3571.1</v>
      </c>
      <c r="AA62" s="58">
        <f t="shared" si="24"/>
        <v>4778.2</v>
      </c>
      <c r="AB62" s="60">
        <f>+AB63+AB64+AB65</f>
        <v>33365.600000000006</v>
      </c>
      <c r="AC62" s="61">
        <f t="shared" si="20"/>
        <v>-10440.099999999991</v>
      </c>
      <c r="AD62" s="61">
        <f t="shared" si="21"/>
        <v>-23.83274322747951</v>
      </c>
      <c r="AE62" s="44"/>
      <c r="AF62" s="28"/>
      <c r="AG62" s="28"/>
      <c r="AH62" s="28"/>
      <c r="AI62" s="28"/>
      <c r="AJ62" s="17"/>
      <c r="AK62" s="17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18" customHeight="1">
      <c r="A63" s="9"/>
      <c r="B63" s="62" t="s">
        <v>65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1264.1</v>
      </c>
      <c r="L63" s="64">
        <v>1610</v>
      </c>
      <c r="M63" s="64">
        <v>1218.5</v>
      </c>
      <c r="N63" s="64">
        <v>1558.6</v>
      </c>
      <c r="O63" s="65">
        <f>SUM(C63:N63)</f>
        <v>5651.2</v>
      </c>
      <c r="P63" s="63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367.1</v>
      </c>
      <c r="W63" s="64">
        <v>748.8</v>
      </c>
      <c r="X63" s="64">
        <v>808.8</v>
      </c>
      <c r="Y63" s="64">
        <v>627.9</v>
      </c>
      <c r="Z63" s="64">
        <v>611.7</v>
      </c>
      <c r="AA63" s="64">
        <v>0</v>
      </c>
      <c r="AB63" s="63">
        <f>SUM(P63:AA63)</f>
        <v>3164.3</v>
      </c>
      <c r="AC63" s="66">
        <f t="shared" si="20"/>
        <v>-2486.8999999999996</v>
      </c>
      <c r="AD63" s="66">
        <f t="shared" si="21"/>
        <v>-44.00658267270668</v>
      </c>
      <c r="AE63" s="44"/>
      <c r="AF63" s="28"/>
      <c r="AG63" s="28"/>
      <c r="AH63" s="28"/>
      <c r="AI63" s="28"/>
      <c r="AJ63" s="17"/>
      <c r="AK63" s="17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18" customHeight="1">
      <c r="A64" s="9"/>
      <c r="B64" s="62" t="s">
        <v>66</v>
      </c>
      <c r="C64" s="63">
        <v>1676.3</v>
      </c>
      <c r="D64" s="64">
        <v>1937.1</v>
      </c>
      <c r="E64" s="64">
        <v>1850.2</v>
      </c>
      <c r="F64" s="64">
        <v>1678.3</v>
      </c>
      <c r="G64" s="64">
        <v>1568.3</v>
      </c>
      <c r="H64" s="64">
        <v>1487.1</v>
      </c>
      <c r="I64" s="64">
        <v>3095.9</v>
      </c>
      <c r="J64" s="64">
        <v>2265</v>
      </c>
      <c r="K64" s="64">
        <v>2856.6</v>
      </c>
      <c r="L64" s="64">
        <v>2390.4</v>
      </c>
      <c r="M64" s="64">
        <v>1081.9</v>
      </c>
      <c r="N64" s="64">
        <v>5329.9</v>
      </c>
      <c r="O64" s="65">
        <f>SUM(C64:N64)</f>
        <v>27217</v>
      </c>
      <c r="P64" s="63">
        <v>1627.6</v>
      </c>
      <c r="Q64" s="64">
        <v>1542.9</v>
      </c>
      <c r="R64" s="64">
        <v>3084.3</v>
      </c>
      <c r="S64" s="64">
        <v>1918.1</v>
      </c>
      <c r="T64" s="64">
        <v>1387.1</v>
      </c>
      <c r="U64" s="64">
        <v>1763.3</v>
      </c>
      <c r="V64" s="64">
        <v>1202.1</v>
      </c>
      <c r="W64" s="64">
        <v>1915.3</v>
      </c>
      <c r="X64" s="64">
        <v>1146.6</v>
      </c>
      <c r="Y64" s="64">
        <v>5106.6</v>
      </c>
      <c r="Z64" s="64">
        <v>2959.4</v>
      </c>
      <c r="AA64" s="64">
        <v>4778.2</v>
      </c>
      <c r="AB64" s="63">
        <f>SUM(P64:AA64)</f>
        <v>28431.500000000004</v>
      </c>
      <c r="AC64" s="66">
        <f t="shared" si="20"/>
        <v>1214.5000000000036</v>
      </c>
      <c r="AD64" s="66">
        <f t="shared" si="21"/>
        <v>4.462284601535818</v>
      </c>
      <c r="AE64" s="44"/>
      <c r="AF64" s="28"/>
      <c r="AG64" s="28"/>
      <c r="AH64" s="28"/>
      <c r="AI64" s="28"/>
      <c r="AJ64" s="17"/>
      <c r="AK64" s="17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ht="18" customHeight="1">
      <c r="A65" s="9"/>
      <c r="B65" s="62" t="s">
        <v>67</v>
      </c>
      <c r="C65" s="63">
        <f aca="true" t="shared" si="25" ref="C65:N65">SUM(C66:C67)</f>
        <v>0</v>
      </c>
      <c r="D65" s="64">
        <f t="shared" si="25"/>
        <v>0</v>
      </c>
      <c r="E65" s="64">
        <f t="shared" si="25"/>
        <v>0</v>
      </c>
      <c r="F65" s="64">
        <f t="shared" si="25"/>
        <v>0</v>
      </c>
      <c r="G65" s="64">
        <f t="shared" si="25"/>
        <v>0</v>
      </c>
      <c r="H65" s="64">
        <f t="shared" si="25"/>
        <v>0</v>
      </c>
      <c r="I65" s="64">
        <f t="shared" si="25"/>
        <v>0</v>
      </c>
      <c r="J65" s="64">
        <f t="shared" si="25"/>
        <v>644.8</v>
      </c>
      <c r="K65" s="64">
        <f t="shared" si="25"/>
        <v>9880.5</v>
      </c>
      <c r="L65" s="64">
        <f t="shared" si="25"/>
        <v>412.2</v>
      </c>
      <c r="M65" s="64">
        <f t="shared" si="25"/>
        <v>0</v>
      </c>
      <c r="N65" s="64">
        <f t="shared" si="25"/>
        <v>0</v>
      </c>
      <c r="O65" s="65">
        <f>+O66+O67</f>
        <v>10937.5</v>
      </c>
      <c r="P65" s="63">
        <f aca="true" t="shared" si="26" ref="P65:AA65">SUM(P66:P67)</f>
        <v>86.6</v>
      </c>
      <c r="Q65" s="64">
        <f t="shared" si="26"/>
        <v>0</v>
      </c>
      <c r="R65" s="64">
        <f t="shared" si="26"/>
        <v>0.7</v>
      </c>
      <c r="S65" s="64">
        <f t="shared" si="26"/>
        <v>450.7</v>
      </c>
      <c r="T65" s="64">
        <f t="shared" si="26"/>
        <v>73.4</v>
      </c>
      <c r="U65" s="64">
        <f t="shared" si="26"/>
        <v>0</v>
      </c>
      <c r="V65" s="64">
        <f t="shared" si="26"/>
        <v>38.7</v>
      </c>
      <c r="W65" s="64">
        <f t="shared" si="26"/>
        <v>100</v>
      </c>
      <c r="X65" s="64">
        <f t="shared" si="26"/>
        <v>53.3</v>
      </c>
      <c r="Y65" s="64">
        <f t="shared" si="26"/>
        <v>966.4</v>
      </c>
      <c r="Z65" s="64">
        <f t="shared" si="26"/>
        <v>0</v>
      </c>
      <c r="AA65" s="64">
        <f t="shared" si="26"/>
        <v>0</v>
      </c>
      <c r="AB65" s="65">
        <f>+AB66+AB67</f>
        <v>1769.8</v>
      </c>
      <c r="AC65" s="66">
        <f t="shared" si="20"/>
        <v>-9167.7</v>
      </c>
      <c r="AD65" s="66">
        <f t="shared" si="21"/>
        <v>-83.81897142857143</v>
      </c>
      <c r="AE65" s="44"/>
      <c r="AF65" s="28"/>
      <c r="AG65" s="28"/>
      <c r="AH65" s="28"/>
      <c r="AI65" s="28"/>
      <c r="AJ65" s="17"/>
      <c r="AK65" s="17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 ht="16.5" customHeight="1">
      <c r="A66" s="9"/>
      <c r="B66" s="31" t="s">
        <v>68</v>
      </c>
      <c r="C66" s="32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644.8</v>
      </c>
      <c r="K66" s="33">
        <v>0</v>
      </c>
      <c r="L66" s="33">
        <v>412.2</v>
      </c>
      <c r="M66" s="33">
        <v>0</v>
      </c>
      <c r="N66" s="33">
        <v>0</v>
      </c>
      <c r="O66" s="34">
        <f>SUM(C66:N66)</f>
        <v>1057</v>
      </c>
      <c r="P66" s="32">
        <v>86.6</v>
      </c>
      <c r="Q66" s="33">
        <v>0</v>
      </c>
      <c r="R66" s="33">
        <v>0.7</v>
      </c>
      <c r="S66" s="33">
        <v>450.7</v>
      </c>
      <c r="T66" s="33">
        <v>73.4</v>
      </c>
      <c r="U66" s="33">
        <v>0</v>
      </c>
      <c r="V66" s="33">
        <v>38.7</v>
      </c>
      <c r="W66" s="33">
        <v>100</v>
      </c>
      <c r="X66" s="33">
        <v>53.3</v>
      </c>
      <c r="Y66" s="33">
        <v>966.4</v>
      </c>
      <c r="Z66" s="33">
        <v>0</v>
      </c>
      <c r="AA66" s="33">
        <v>0</v>
      </c>
      <c r="AB66" s="32">
        <f>SUM(P66:AA66)</f>
        <v>1769.8</v>
      </c>
      <c r="AC66" s="37">
        <f t="shared" si="20"/>
        <v>712.8</v>
      </c>
      <c r="AD66" s="37">
        <f t="shared" si="21"/>
        <v>67.43614001892148</v>
      </c>
      <c r="AE66" s="44"/>
      <c r="AF66" s="28"/>
      <c r="AG66" s="28"/>
      <c r="AH66" s="28"/>
      <c r="AI66" s="28"/>
      <c r="AJ66" s="17"/>
      <c r="AK66" s="17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ht="16.5" customHeight="1">
      <c r="A67" s="9"/>
      <c r="B67" s="31" t="s">
        <v>69</v>
      </c>
      <c r="C67" s="32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9880.5</v>
      </c>
      <c r="L67" s="33">
        <v>0</v>
      </c>
      <c r="M67" s="33">
        <v>0</v>
      </c>
      <c r="N67" s="33">
        <v>0</v>
      </c>
      <c r="O67" s="34">
        <f>SUM(C67:N67)</f>
        <v>9880.5</v>
      </c>
      <c r="P67" s="32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2">
        <f>SUM(P67:AA67)</f>
        <v>0</v>
      </c>
      <c r="AC67" s="37">
        <f t="shared" si="20"/>
        <v>-9880.5</v>
      </c>
      <c r="AD67" s="37">
        <f t="shared" si="21"/>
        <v>-100</v>
      </c>
      <c r="AE67" s="44"/>
      <c r="AF67" s="28"/>
      <c r="AG67" s="28"/>
      <c r="AH67" s="28"/>
      <c r="AI67" s="28"/>
      <c r="AJ67" s="17"/>
      <c r="AK67" s="17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4.5" customHeight="1">
      <c r="A68" s="9"/>
      <c r="B68" s="6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2"/>
      <c r="AC68" s="37"/>
      <c r="AD68" s="37"/>
      <c r="AE68" s="44"/>
      <c r="AF68" s="28"/>
      <c r="AG68" s="28"/>
      <c r="AH68" s="28"/>
      <c r="AI68" s="28"/>
      <c r="AJ68" s="17"/>
      <c r="AK68" s="17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9.5" customHeight="1" thickBot="1">
      <c r="A69" s="9"/>
      <c r="B69" s="51" t="s">
        <v>62</v>
      </c>
      <c r="C69" s="68">
        <f aca="true" t="shared" si="27" ref="C69:AB69">+C60+C59+C57</f>
        <v>3623.8630999999996</v>
      </c>
      <c r="D69" s="68">
        <f t="shared" si="27"/>
        <v>3491.7</v>
      </c>
      <c r="E69" s="68">
        <f t="shared" si="27"/>
        <v>4156.8</v>
      </c>
      <c r="F69" s="68">
        <f t="shared" si="27"/>
        <v>3578.8999999999996</v>
      </c>
      <c r="G69" s="68">
        <f t="shared" si="27"/>
        <v>3530.3</v>
      </c>
      <c r="H69" s="68">
        <f t="shared" si="27"/>
        <v>4080.045</v>
      </c>
      <c r="I69" s="68">
        <f t="shared" si="27"/>
        <v>5391.3</v>
      </c>
      <c r="J69" s="68">
        <f t="shared" si="27"/>
        <v>5025.5</v>
      </c>
      <c r="K69" s="68">
        <f t="shared" si="27"/>
        <v>17120.600000000002</v>
      </c>
      <c r="L69" s="68">
        <f t="shared" si="27"/>
        <v>7084.6</v>
      </c>
      <c r="M69" s="68">
        <f t="shared" si="27"/>
        <v>4697.799999999999</v>
      </c>
      <c r="N69" s="68">
        <f t="shared" si="27"/>
        <v>12668.7</v>
      </c>
      <c r="O69" s="68">
        <f t="shared" si="27"/>
        <v>74450.10809999998</v>
      </c>
      <c r="P69" s="68">
        <f t="shared" si="27"/>
        <v>4540.08594004</v>
      </c>
      <c r="Q69" s="68">
        <f t="shared" si="27"/>
        <v>4632</v>
      </c>
      <c r="R69" s="68">
        <f t="shared" si="27"/>
        <v>6853.26329833</v>
      </c>
      <c r="S69" s="68">
        <f t="shared" si="27"/>
        <v>5166.6</v>
      </c>
      <c r="T69" s="68">
        <f t="shared" si="27"/>
        <v>4782.6</v>
      </c>
      <c r="U69" s="68">
        <f t="shared" si="27"/>
        <v>5369.63789742</v>
      </c>
      <c r="V69" s="68">
        <f t="shared" si="27"/>
        <v>4957.7</v>
      </c>
      <c r="W69" s="68">
        <f t="shared" si="27"/>
        <v>6561.6</v>
      </c>
      <c r="X69" s="68">
        <f t="shared" si="27"/>
        <v>5329.2</v>
      </c>
      <c r="Y69" s="68">
        <f t="shared" si="27"/>
        <v>9349.6</v>
      </c>
      <c r="Z69" s="68">
        <f t="shared" si="27"/>
        <v>6468.7</v>
      </c>
      <c r="AA69" s="68">
        <f t="shared" si="27"/>
        <v>7282.5</v>
      </c>
      <c r="AB69" s="68">
        <f t="shared" si="27"/>
        <v>71293.48713579</v>
      </c>
      <c r="AC69" s="68">
        <f>+AB69-O69</f>
        <v>-3156.6209642099857</v>
      </c>
      <c r="AD69" s="69">
        <f>+AC69/O69*100</f>
        <v>-4.239914547833929</v>
      </c>
      <c r="AE69" s="44"/>
      <c r="AF69" s="28"/>
      <c r="AG69" s="28"/>
      <c r="AH69" s="28"/>
      <c r="AI69" s="28"/>
      <c r="AJ69" s="17"/>
      <c r="AK69" s="17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5" customHeight="1" thickTop="1">
      <c r="A70" s="9"/>
      <c r="B70" s="70" t="s">
        <v>70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71"/>
      <c r="AC70" s="44"/>
      <c r="AD70" s="16"/>
      <c r="AE70" s="72"/>
      <c r="AF70" s="17"/>
      <c r="AG70" s="17"/>
      <c r="AH70" s="17"/>
      <c r="AI70" s="17"/>
      <c r="AJ70" s="17"/>
      <c r="AK70" s="17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ht="14.25" customHeight="1">
      <c r="A71" s="9"/>
      <c r="B71" s="73" t="s">
        <v>71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16"/>
      <c r="AD71" s="16"/>
      <c r="AE71" s="72"/>
      <c r="AF71" s="17"/>
      <c r="AG71" s="17"/>
      <c r="AH71" s="17"/>
      <c r="AI71" s="17"/>
      <c r="AJ71" s="17"/>
      <c r="AK71" s="17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23.25" customHeight="1">
      <c r="A72" s="9"/>
      <c r="B72" s="75" t="s">
        <v>72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17"/>
      <c r="Q72" s="17"/>
      <c r="R72" s="28"/>
      <c r="S72" s="28"/>
      <c r="T72" s="28"/>
      <c r="U72" s="76"/>
      <c r="V72" s="28"/>
      <c r="W72" s="28"/>
      <c r="X72" s="28"/>
      <c r="Y72" s="28"/>
      <c r="Z72" s="28"/>
      <c r="AA72" s="28"/>
      <c r="AB72" s="17"/>
      <c r="AC72" s="28"/>
      <c r="AD72" s="17"/>
      <c r="AE72" s="17"/>
      <c r="AF72" s="16"/>
      <c r="AG72" s="16"/>
      <c r="AH72" s="17"/>
      <c r="AI72" s="17"/>
      <c r="AJ72" s="17"/>
      <c r="AK72" s="1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ht="17.25" customHeight="1">
      <c r="A73" s="9"/>
      <c r="B73" s="7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ht="12.75">
      <c r="A74" s="9"/>
      <c r="B74" s="78"/>
      <c r="C74" s="28"/>
      <c r="D74" s="28"/>
      <c r="E74" s="28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ht="12.75">
      <c r="A75" s="9"/>
      <c r="B75" s="8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ht="12.75">
      <c r="A76" s="9"/>
      <c r="B76" s="81"/>
      <c r="C76" s="28"/>
      <c r="D76" s="28"/>
      <c r="E76" s="28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 ht="12.75">
      <c r="A77" s="9"/>
      <c r="B77" s="83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2:63" ht="12.75">
      <c r="B78" s="83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2:63" ht="12.7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2:63" ht="12.7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2:63" ht="12.75">
      <c r="B81" s="7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2:63" ht="12.75">
      <c r="B82" s="7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2:63" ht="12.75">
      <c r="B83" s="7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2:63" ht="12.75">
      <c r="B84" s="7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2:63" ht="12.75">
      <c r="B85" s="7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2:63" ht="12.7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2:63" ht="12.7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2:63" ht="12.7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2:63" ht="12.75">
      <c r="B89" s="8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2:63" ht="12.7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2:63" ht="12.75">
      <c r="B91" s="7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2:63" ht="12.75">
      <c r="B92" s="7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2:63" ht="12.7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2:63" ht="12.75">
      <c r="B94" s="7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2:63" ht="12.75">
      <c r="B95" s="7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2:63" ht="12.75">
      <c r="B96" s="7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2:63" ht="12.7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2:63" ht="12.75">
      <c r="B98" s="7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2:63" ht="12.75">
      <c r="B99" s="7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2:63" ht="12.75">
      <c r="B100" s="7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2:63" ht="12.7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2:63" ht="12.75">
      <c r="B102" s="7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2:63" ht="12.75">
      <c r="B103" s="7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2:63" ht="12.75">
      <c r="B104" s="7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2:63" ht="12.75">
      <c r="B105" s="7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2:63" ht="12.7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2:63" ht="12.7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2:63" ht="12.7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2:63" ht="12.7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2:63" ht="12.7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2:63" ht="12.7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2:63" ht="12.7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2:63" ht="12.7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2:63" ht="12.7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2:63" ht="12.7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2:63" ht="12.7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2:63" ht="12.7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2:63" ht="12.7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2:63" ht="12.7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2:63" ht="12.7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2:63" ht="12.7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2:63" ht="12.7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2:63" ht="12.7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2:63" ht="12.7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2:63" ht="12.7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2:63" ht="12.7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2:63" ht="12.7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2:63" ht="12.7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2:63" ht="12.7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2:63" ht="12.7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2:63" ht="12.7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2:63" ht="12.7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2:63" ht="12.7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2:63" ht="12.7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2:63" ht="12.7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2:63" ht="12.7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2:63" ht="12.7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2:63" ht="12.7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2:63" ht="12.7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2:63" ht="12.7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2:63" ht="12.7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2:63" ht="12.7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2:63" ht="12.7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2:63" ht="12.7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2:63" ht="12.7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2:63" ht="12.7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2:63" ht="12.7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2:63" ht="12.7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2:63" ht="12.7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2:63" ht="12.7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2:63" ht="12.7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2:63" ht="12.7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2:63" ht="12.7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2:63" ht="12.7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2:63" ht="12.7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2:63" ht="12.7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2:63" ht="12.7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2:63" ht="12.7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2:63" ht="12.7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2:63" ht="12.7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2:63" ht="12.7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2:63" ht="12.7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2:63" ht="12.7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2:63" ht="12.7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2:63" ht="12.7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2:63" ht="12.7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2:63" ht="12.7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2:63" ht="12.7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2:63" ht="12.7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2:63" ht="12.7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2:63" ht="12.7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2:63" ht="12.7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2:63" ht="12.7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2:63" ht="12.7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2:63" ht="12.7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2:63" ht="12.7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2:63" ht="12.7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2:63" ht="12.7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2:63" ht="12.7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2:63" ht="12.7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2:63" ht="12.7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2:63" ht="12.7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2:63" ht="12.7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2:63" ht="12.7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2:63" ht="12.7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2:63" ht="12.7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2:63" ht="12.7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2:63" ht="12.7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2:63" ht="12.7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2:63" ht="12.7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2:63" ht="12.7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2:63" ht="12.7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2:63" ht="12.7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2:63" ht="12.7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2:63" ht="12.7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2:63" ht="12.7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2:63" ht="12.7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2:63" ht="12.7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2:63" ht="12.7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2:63" ht="12.7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2:63" ht="12.7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2:63" ht="12.7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2:63" ht="12.7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2:63" ht="12.7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2:63" ht="12.7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2:63" ht="12.7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2:63" ht="12.7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2:63" ht="12.7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2:63" ht="12.7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2:63" ht="12.7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2:63" ht="12.7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2:63" ht="12.7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2:63" ht="12.7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2:63" ht="12.7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2:63" ht="12.7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2:63" ht="12.7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 spans="2:63" ht="12.7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2:63" ht="12.7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2:63" ht="12.7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2:63" ht="12.7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 spans="2:63" ht="12.7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2:63" ht="12.7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2:63" ht="12.7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2:63" ht="12.7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2:63" ht="12.7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2:63" ht="12.7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2:63" ht="12.7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2:63" ht="12.7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2:63" ht="12.7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2:63" ht="12.7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2:63" ht="12.7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2:63" ht="12.7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2:63" ht="12.7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2:63" ht="12.7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2:63" ht="12.7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2:63" ht="12.7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2:63" ht="12.7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2:63" ht="12.7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2:63" ht="12.7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2:63" ht="12.7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2:63" ht="12.7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2:63" ht="12.7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2:63" ht="12.7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2:63" ht="12.7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2:63" ht="12.7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2:63" ht="12.7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2:63" ht="12.7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2:63" ht="12.7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2:63" ht="12.7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2:63" ht="12.7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2:63" ht="12.7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2:63" ht="12.7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2:63" ht="12.7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2:63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2:63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2:63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2:63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2:63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2:63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2:63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2:63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2:63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2:63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2:63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2:63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2:63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2:63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2:63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2:63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2:63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2:63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2:63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2:63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2:63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2:63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2:63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</row>
    <row r="277" spans="2:63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</row>
    <row r="278" spans="2:63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</row>
    <row r="279" spans="2:63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</row>
    <row r="280" spans="2:63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</row>
    <row r="281" spans="2:63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</row>
    <row r="282" spans="2:63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</row>
    <row r="283" spans="2:63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</row>
    <row r="284" spans="2:63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</row>
    <row r="285" spans="2:63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</row>
    <row r="286" spans="2:63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</row>
    <row r="287" spans="2:63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</row>
    <row r="288" spans="2:63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</row>
    <row r="289" spans="2:63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</row>
    <row r="290" spans="2:63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</row>
    <row r="291" spans="2:6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</row>
    <row r="292" spans="2:63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</row>
    <row r="293" spans="2:63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</row>
    <row r="294" spans="2:6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</row>
    <row r="295" spans="2:63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</row>
    <row r="296" spans="2:63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</row>
    <row r="297" spans="2:63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</row>
    <row r="298" spans="2:63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</row>
    <row r="299" spans="2:63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</row>
    <row r="300" spans="2:63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</row>
    <row r="301" spans="2:63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</row>
    <row r="302" spans="2:63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</row>
    <row r="303" spans="2:63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</row>
    <row r="304" spans="2:63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</row>
    <row r="305" spans="2:63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</row>
    <row r="306" spans="2:63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</row>
    <row r="307" spans="2:63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</row>
    <row r="308" spans="2:6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</row>
    <row r="309" spans="2:63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</row>
    <row r="310" spans="2:6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</row>
    <row r="311" spans="2:63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</row>
    <row r="312" spans="2:63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</row>
    <row r="313" spans="2:63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</row>
    <row r="314" spans="2:63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</row>
    <row r="315" spans="2:63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</row>
    <row r="316" spans="2:63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</row>
    <row r="317" spans="2:63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</row>
    <row r="318" spans="2:63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</row>
    <row r="319" spans="2:63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</row>
    <row r="320" spans="2:63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</row>
    <row r="321" spans="2:63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</row>
    <row r="322" spans="2:63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</row>
  </sheetData>
  <mergeCells count="14">
    <mergeCell ref="B1:AD1"/>
    <mergeCell ref="B2:AD2"/>
    <mergeCell ref="B3:AD3"/>
    <mergeCell ref="B12:B13"/>
    <mergeCell ref="B5:AD5"/>
    <mergeCell ref="B8:AD8"/>
    <mergeCell ref="B7:AD7"/>
    <mergeCell ref="AC12:AD12"/>
    <mergeCell ref="B9:AD9"/>
    <mergeCell ref="B10:AD10"/>
    <mergeCell ref="AB12:AB13"/>
    <mergeCell ref="P12:AA12"/>
    <mergeCell ref="O12:O13"/>
    <mergeCell ref="C12:N12"/>
  </mergeCells>
  <printOptions horizontalCentered="1"/>
  <pageMargins left="0" right="0" top="0.3937007874015748" bottom="0" header="0" footer="0"/>
  <pageSetup fitToHeight="2" fitToWidth="1" horizontalDpi="600" verticalDpi="600" orientation="landscape" paperSize="5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2010-05-14T13:19:32Z</dcterms:created>
  <dcterms:modified xsi:type="dcterms:W3CDTF">2010-05-14T13:20:03Z</dcterms:modified>
  <cp:category/>
  <cp:version/>
  <cp:contentType/>
  <cp:contentStatus/>
</cp:coreProperties>
</file>