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070"/>
  </bookViews>
  <sheets>
    <sheet name="TESORERIA" sheetId="1" r:id="rId1"/>
  </sheets>
  <externalReferences>
    <externalReference r:id="rId2"/>
    <externalReference r:id="rId3"/>
  </externalReferences>
  <definedNames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1">#N/A</definedName>
    <definedName name="_1987">#N/A</definedName>
    <definedName name="_Order1" hidden="1">255</definedName>
    <definedName name="AccessDatabase" hidden="1">"\\De2kp-42538\BOLETIN\Claga\CLAGA2000.mdb"</definedName>
    <definedName name="ACUMULADO">#N/A</definedName>
    <definedName name="_xlnm.Print_Area" localSheetId="0">TESORERIA!$A$1:$AE$58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ROS1">#N/A</definedName>
    <definedName name="_ROS2">#N/A</definedName>
    <definedName name="_ROS3">#N/A</definedName>
    <definedName name="_ROS4">#N/A</definedName>
  </definedNames>
  <calcPr calcId="125725"/>
</workbook>
</file>

<file path=xl/calcChain.xml><?xml version="1.0" encoding="utf-8"?>
<calcChain xmlns="http://schemas.openxmlformats.org/spreadsheetml/2006/main">
  <c r="AB53" i="1"/>
  <c r="AC53" s="1"/>
  <c r="AD53" s="1"/>
  <c r="O53"/>
  <c r="AB50"/>
  <c r="AC50" s="1"/>
  <c r="AD50" s="1"/>
  <c r="O50"/>
  <c r="AB49"/>
  <c r="AC49" s="1"/>
  <c r="AD49" s="1"/>
  <c r="O49"/>
  <c r="AB48"/>
  <c r="AC48" s="1"/>
  <c r="AD48" s="1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B47"/>
  <c r="AC47" s="1"/>
  <c r="AD47" s="1"/>
  <c r="O47"/>
  <c r="AB46"/>
  <c r="AC46" s="1"/>
  <c r="AD46" s="1"/>
  <c r="O46"/>
  <c r="AA45"/>
  <c r="Z45"/>
  <c r="Y45"/>
  <c r="X45"/>
  <c r="W45"/>
  <c r="V45"/>
  <c r="U45"/>
  <c r="T45"/>
  <c r="S45"/>
  <c r="R45"/>
  <c r="Q45"/>
  <c r="P45"/>
  <c r="AB45" s="1"/>
  <c r="N45"/>
  <c r="M45"/>
  <c r="L45"/>
  <c r="K45"/>
  <c r="J45"/>
  <c r="I45"/>
  <c r="H45"/>
  <c r="G45"/>
  <c r="F45"/>
  <c r="E45"/>
  <c r="D45"/>
  <c r="C45"/>
  <c r="O45" s="1"/>
  <c r="O43" s="1"/>
  <c r="O39" s="1"/>
  <c r="AB44"/>
  <c r="AC44" s="1"/>
  <c r="AD44" s="1"/>
  <c r="O44"/>
  <c r="AA43"/>
  <c r="Z43"/>
  <c r="Y43"/>
  <c r="X43"/>
  <c r="W43"/>
  <c r="V43"/>
  <c r="U43"/>
  <c r="T43"/>
  <c r="S43"/>
  <c r="R43"/>
  <c r="Q43"/>
  <c r="P43"/>
  <c r="N43"/>
  <c r="M43"/>
  <c r="L43"/>
  <c r="K43"/>
  <c r="J43"/>
  <c r="I43"/>
  <c r="H43"/>
  <c r="G43"/>
  <c r="F43"/>
  <c r="E43"/>
  <c r="D43"/>
  <c r="C43"/>
  <c r="AB42"/>
  <c r="AC42" s="1"/>
  <c r="AD42" s="1"/>
  <c r="O42"/>
  <c r="AB41"/>
  <c r="AC41" s="1"/>
  <c r="AD41" s="1"/>
  <c r="O41"/>
  <c r="AB40"/>
  <c r="AC40" s="1"/>
  <c r="AD40" s="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A39"/>
  <c r="Z39"/>
  <c r="Y39"/>
  <c r="X39"/>
  <c r="W39"/>
  <c r="V39"/>
  <c r="U39"/>
  <c r="T39"/>
  <c r="S39"/>
  <c r="R39"/>
  <c r="Q39"/>
  <c r="P39"/>
  <c r="N39"/>
  <c r="M39"/>
  <c r="L39"/>
  <c r="K39"/>
  <c r="J39"/>
  <c r="I39"/>
  <c r="H39"/>
  <c r="G39"/>
  <c r="F39"/>
  <c r="E39"/>
  <c r="D39"/>
  <c r="C39"/>
  <c r="AB38"/>
  <c r="AC38" s="1"/>
  <c r="AD38" s="1"/>
  <c r="O38"/>
  <c r="AB36"/>
  <c r="AB37" s="1"/>
  <c r="O36"/>
  <c r="AB35"/>
  <c r="AC35" s="1"/>
  <c r="AD35" s="1"/>
  <c r="H35"/>
  <c r="O35" s="1"/>
  <c r="O20" s="1"/>
  <c r="O18" s="1"/>
  <c r="O8" s="1"/>
  <c r="AB34"/>
  <c r="AC34" s="1"/>
  <c r="O34"/>
  <c r="AB33"/>
  <c r="AC33" s="1"/>
  <c r="AD33" s="1"/>
  <c r="O33"/>
  <c r="AB32"/>
  <c r="AC32" s="1"/>
  <c r="O32"/>
  <c r="AC31"/>
  <c r="AB30"/>
  <c r="AC30" s="1"/>
  <c r="AD30" s="1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B29"/>
  <c r="AC29" s="1"/>
  <c r="AD29" s="1"/>
  <c r="O29"/>
  <c r="AB28"/>
  <c r="AC28" s="1"/>
  <c r="AD28" s="1"/>
  <c r="O28"/>
  <c r="AB27"/>
  <c r="AC27" s="1"/>
  <c r="AD27" s="1"/>
  <c r="O27"/>
  <c r="AB26"/>
  <c r="AC26" s="1"/>
  <c r="AD26" s="1"/>
  <c r="O26"/>
  <c r="AB25"/>
  <c r="AC25" s="1"/>
  <c r="O25"/>
  <c r="AB24"/>
  <c r="AC24" s="1"/>
  <c r="AD24" s="1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B23"/>
  <c r="AC23" s="1"/>
  <c r="AD23" s="1"/>
  <c r="O23"/>
  <c r="AB22"/>
  <c r="AC22" s="1"/>
  <c r="AD22" s="1"/>
  <c r="O22"/>
  <c r="AB21"/>
  <c r="AC21" s="1"/>
  <c r="AD21" s="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B20"/>
  <c r="AC20" s="1"/>
  <c r="AD20" s="1"/>
  <c r="AA20"/>
  <c r="Z20"/>
  <c r="Y20"/>
  <c r="X20"/>
  <c r="W20"/>
  <c r="V20"/>
  <c r="U20"/>
  <c r="T20"/>
  <c r="S20"/>
  <c r="R20"/>
  <c r="Q20"/>
  <c r="P20"/>
  <c r="N20"/>
  <c r="M20"/>
  <c r="L20"/>
  <c r="K20"/>
  <c r="J20"/>
  <c r="I20"/>
  <c r="H20"/>
  <c r="G20"/>
  <c r="F20"/>
  <c r="E20"/>
  <c r="D20"/>
  <c r="C20"/>
  <c r="AB19"/>
  <c r="AC19" s="1"/>
  <c r="O19"/>
  <c r="AB18"/>
  <c r="AC18" s="1"/>
  <c r="AD18" s="1"/>
  <c r="AA18"/>
  <c r="Z18"/>
  <c r="Y18"/>
  <c r="X18"/>
  <c r="W18"/>
  <c r="V18"/>
  <c r="U18"/>
  <c r="T18"/>
  <c r="S18"/>
  <c r="R18"/>
  <c r="Q18"/>
  <c r="P18"/>
  <c r="N18"/>
  <c r="M18"/>
  <c r="L18"/>
  <c r="K18"/>
  <c r="J18"/>
  <c r="I18"/>
  <c r="H18"/>
  <c r="G18"/>
  <c r="F18"/>
  <c r="E18"/>
  <c r="D18"/>
  <c r="C18"/>
  <c r="AB17"/>
  <c r="AC17" s="1"/>
  <c r="AD17" s="1"/>
  <c r="O17"/>
  <c r="AB16"/>
  <c r="AC16" s="1"/>
  <c r="AD16" s="1"/>
  <c r="O16"/>
  <c r="AB15"/>
  <c r="AC15" s="1"/>
  <c r="AD15" s="1"/>
  <c r="O15"/>
  <c r="AB14"/>
  <c r="AC14" s="1"/>
  <c r="AD14" s="1"/>
  <c r="O14"/>
  <c r="AB13"/>
  <c r="AC13" s="1"/>
  <c r="AD13" s="1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B12"/>
  <c r="AC12" s="1"/>
  <c r="AD12" s="1"/>
  <c r="O12"/>
  <c r="AB11"/>
  <c r="AC11" s="1"/>
  <c r="AD11" s="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B10"/>
  <c r="AC10" s="1"/>
  <c r="AD10" s="1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B9"/>
  <c r="AC9" s="1"/>
  <c r="AD9" s="1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B8"/>
  <c r="AC8" s="1"/>
  <c r="AD8" s="1"/>
  <c r="AA8"/>
  <c r="AA37" s="1"/>
  <c r="Z8"/>
  <c r="Z37" s="1"/>
  <c r="Y8"/>
  <c r="Y37" s="1"/>
  <c r="X8"/>
  <c r="X37" s="1"/>
  <c r="W8"/>
  <c r="W37" s="1"/>
  <c r="V8"/>
  <c r="V37" s="1"/>
  <c r="U8"/>
  <c r="U37" s="1"/>
  <c r="T8"/>
  <c r="T37" s="1"/>
  <c r="S8"/>
  <c r="S37" s="1"/>
  <c r="R8"/>
  <c r="R37" s="1"/>
  <c r="Q8"/>
  <c r="Q37" s="1"/>
  <c r="P8"/>
  <c r="P37" s="1"/>
  <c r="N8"/>
  <c r="N37" s="1"/>
  <c r="M8"/>
  <c r="M37" s="1"/>
  <c r="L8"/>
  <c r="L37" s="1"/>
  <c r="K8"/>
  <c r="K37" s="1"/>
  <c r="J8"/>
  <c r="J37" s="1"/>
  <c r="I8"/>
  <c r="I37" s="1"/>
  <c r="H8"/>
  <c r="H37" s="1"/>
  <c r="G8"/>
  <c r="G37" s="1"/>
  <c r="F8"/>
  <c r="F37" s="1"/>
  <c r="E8"/>
  <c r="E37" s="1"/>
  <c r="D8"/>
  <c r="D37" s="1"/>
  <c r="C8"/>
  <c r="C37" s="1"/>
  <c r="D52" l="1"/>
  <c r="F52"/>
  <c r="H52"/>
  <c r="J52"/>
  <c r="L52"/>
  <c r="N52"/>
  <c r="Q52"/>
  <c r="S52"/>
  <c r="U52"/>
  <c r="W52"/>
  <c r="Y52"/>
  <c r="AA52"/>
  <c r="AB43"/>
  <c r="AC45"/>
  <c r="AD45" s="1"/>
  <c r="O37"/>
  <c r="AC37" s="1"/>
  <c r="AD37" s="1"/>
  <c r="C52"/>
  <c r="E52"/>
  <c r="G52"/>
  <c r="I52"/>
  <c r="K52"/>
  <c r="M52"/>
  <c r="P52"/>
  <c r="R52"/>
  <c r="T52"/>
  <c r="V52"/>
  <c r="X52"/>
  <c r="Z52"/>
  <c r="O52"/>
  <c r="AC36"/>
  <c r="AD36" s="1"/>
  <c r="AB39" l="1"/>
  <c r="AC43"/>
  <c r="AD43" s="1"/>
  <c r="AB52" l="1"/>
  <c r="AC39"/>
  <c r="AD39" s="1"/>
  <c r="AC52" l="1"/>
  <c r="AD52" s="1"/>
</calcChain>
</file>

<file path=xl/sharedStrings.xml><?xml version="1.0" encoding="utf-8"?>
<sst xmlns="http://schemas.openxmlformats.org/spreadsheetml/2006/main" count="83" uniqueCount="70">
  <si>
    <t>CUADRO No.4</t>
  </si>
  <si>
    <t xml:space="preserve"> INGRESOS FISCALES COMPARADOS POR PARTIDAS, TESORERÍA NACIONAL</t>
  </si>
  <si>
    <t>ENERO-DICIEMBRE 2012/2011</t>
  </si>
  <si>
    <r>
      <t xml:space="preserve">(En millones de RD$) </t>
    </r>
    <r>
      <rPr>
        <i/>
        <vertAlign val="superscript"/>
        <sz val="12"/>
        <color indexed="8"/>
        <rFont val="Arial"/>
        <family val="2"/>
      </rPr>
      <t>(1)</t>
    </r>
  </si>
  <si>
    <t>PARTIDAS</t>
  </si>
  <si>
    <t>VARIACION</t>
  </si>
  <si>
    <t>ENERO</t>
  </si>
  <si>
    <t>FERBRERO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</si>
  <si>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</si>
  <si>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</si>
  <si>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</si>
  <si>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</si>
  <si>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</si>
  <si>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</si>
  <si>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</si>
  <si>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</si>
  <si>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</si>
  <si>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</si>
  <si>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</si>
  <si>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 xml:space="preserve">   Abs.</t>
  </si>
  <si>
    <t xml:space="preserve">      %</t>
  </si>
  <si>
    <t xml:space="preserve"> I-  INGRESOS CORRIENTES</t>
  </si>
  <si>
    <t xml:space="preserve"> II-  INGRESOS TRIBUTARIOS</t>
  </si>
  <si>
    <t>1) IMPUESTOS SOBRE MERCANCIAS Y SERVICIOS</t>
  </si>
  <si>
    <t>Impuestos Sobre los Servicios</t>
  </si>
  <si>
    <t>- Impuesto para Contribuir al Desarrollo de las Telecomunicaciones</t>
  </si>
  <si>
    <t>Impuestos Sobre el Uso de Bienes y Licencias</t>
  </si>
  <si>
    <t>- Licencias para Portar Armas de Fuego</t>
  </si>
  <si>
    <t>- Licencias para Operar Maquinas de Apuestas</t>
  </si>
  <si>
    <t>2) OTROS IMPUESTOS</t>
  </si>
  <si>
    <t>3) CONTRIBUCION A LA SEGURIDAD SOCIAL</t>
  </si>
  <si>
    <t>III. INGRESOS NO TRIBUTARIOS</t>
  </si>
  <si>
    <t>1) Transferencias Corrientes</t>
  </si>
  <si>
    <t>2) Otros Ingresos</t>
  </si>
  <si>
    <t>- Ventas de Mercancías del Sector Público</t>
  </si>
  <si>
    <t>- PROMESE</t>
  </si>
  <si>
    <t>- Otras Ventas de Mercancías de la Administración Central</t>
  </si>
  <si>
    <t>- Ventas de Servicios del Sector Público</t>
  </si>
  <si>
    <t>- Derechos Aeroportuarios</t>
  </si>
  <si>
    <t xml:space="preserve">- Peaje </t>
  </si>
  <si>
    <t>- Tasas por Expedición y Renovación de Pasaportes</t>
  </si>
  <si>
    <t>- Otras Ventas de Servicios de la Administración General</t>
  </si>
  <si>
    <t xml:space="preserve">- Otros </t>
  </si>
  <si>
    <t>- Rentas de Propiedad</t>
  </si>
  <si>
    <t>- Dividendos por Inversiones Empresariales</t>
  </si>
  <si>
    <t>- Intereses</t>
  </si>
  <si>
    <t>-</t>
  </si>
  <si>
    <t>- Conseciones</t>
  </si>
  <si>
    <t>- Ingresos Diversos</t>
  </si>
  <si>
    <t>V. INGRESOS DE CAPITAL</t>
  </si>
  <si>
    <t>TOTAL</t>
  </si>
  <si>
    <t>DONACIONES</t>
  </si>
  <si>
    <t>FUENTES FINANCIERAS</t>
  </si>
  <si>
    <r>
      <t xml:space="preserve">- </t>
    </r>
    <r>
      <rPr>
        <u/>
        <sz val="11"/>
        <color indexed="8"/>
        <rFont val="Arial"/>
        <family val="2"/>
      </rPr>
      <t xml:space="preserve"> Activos Financieros</t>
    </r>
  </si>
  <si>
    <t>- Venta de Acciones</t>
  </si>
  <si>
    <t>- Recuperación de Prestamos</t>
  </si>
  <si>
    <r>
      <t xml:space="preserve">- </t>
    </r>
    <r>
      <rPr>
        <u/>
        <sz val="11"/>
        <color indexed="8"/>
        <rFont val="Arial"/>
        <family val="2"/>
      </rPr>
      <t xml:space="preserve"> Pasivos Financieros</t>
    </r>
  </si>
  <si>
    <t>- Obtención de Préstamos Internos</t>
  </si>
  <si>
    <t>- Obtención de Préstamos Externos</t>
  </si>
  <si>
    <t>- PETROCARIBE</t>
  </si>
  <si>
    <t>- Otros</t>
  </si>
  <si>
    <t>- Colocación de Títulos y Valores</t>
  </si>
  <si>
    <t>- Internos</t>
  </si>
  <si>
    <t>- Externos</t>
  </si>
  <si>
    <t xml:space="preserve">   Fondos Especiales y de Terceros</t>
  </si>
  <si>
    <t>(1) Cifras sujetas a rectificación. A partir de julio 2012 el Peaje fue consecionado al Consorcio Dominicano de Vías Concesionadas (Dovicon)</t>
  </si>
  <si>
    <t xml:space="preserve">     El monto que aparece en peaje a  partir de septiembre corresponde al peaje de la Autopista de las americas.</t>
  </si>
  <si>
    <r>
      <t xml:space="preserve">   </t>
    </r>
    <r>
      <rPr>
        <sz val="10"/>
        <color indexed="8"/>
        <rFont val="Arial"/>
        <family val="2"/>
      </rPr>
      <t xml:space="preserve">  Incluye los dolares convertidos a la tasa oficial.</t>
    </r>
    <r>
      <rPr>
        <b/>
        <sz val="10"/>
        <color indexed="8"/>
        <rFont val="Arial"/>
        <family val="2"/>
      </rPr>
      <t xml:space="preserve"> </t>
    </r>
  </si>
  <si>
    <t xml:space="preserve">      Excluye los Fondos Especiales y de Terceros e Ingresos de otras Direcciones e Instituciones.</t>
  </si>
  <si>
    <t>FUENTE: Ministerio de Hacienda, Sistema Integrado de Gestión Financiera (SIGEF), Informe de Ejecución de Ingresos.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</si>
</sst>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9">
      <protection hidden="1"/>
    </xf>
    <xf numFmtId="0" fontId="26" fillId="16" borderId="9" applyNumberFormat="0" applyFont="0" applyBorder="0" applyAlignment="0" applyProtection="0">
      <protection hidden="1"/>
    </xf>
    <xf numFmtId="166" fontId="6" fillId="0" borderId="15" applyBorder="0">
      <alignment horizontal="center" vertical="center"/>
    </xf>
    <xf numFmtId="0" fontId="27" fillId="4" borderId="0" applyNumberFormat="0" applyBorder="0" applyAlignment="0" applyProtection="0"/>
    <xf numFmtId="0" fontId="28" fillId="16" borderId="16" applyNumberFormat="0" applyAlignment="0" applyProtection="0"/>
    <xf numFmtId="0" fontId="29" fillId="17" borderId="17" applyNumberFormat="0" applyAlignment="0" applyProtection="0"/>
    <xf numFmtId="0" fontId="30" fillId="0" borderId="18" applyNumberFormat="0" applyFill="0" applyAlignment="0" applyProtection="0"/>
    <xf numFmtId="167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2" fillId="7" borderId="16" applyNumberFormat="0" applyAlignment="0" applyProtection="0"/>
    <xf numFmtId="0" fontId="33" fillId="3" borderId="0" applyNumberFormat="0" applyBorder="0" applyAlignment="0" applyProtection="0"/>
    <xf numFmtId="0" fontId="34" fillId="0" borderId="9">
      <alignment horizontal="left"/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11" fillId="0" borderId="0">
      <alignment vertical="top"/>
    </xf>
    <xf numFmtId="39" fontId="36" fillId="0" borderId="0"/>
    <xf numFmtId="0" fontId="4" fillId="0" borderId="0"/>
    <xf numFmtId="0" fontId="1" fillId="0" borderId="0"/>
    <xf numFmtId="0" fontId="1" fillId="0" borderId="0"/>
    <xf numFmtId="0" fontId="4" fillId="23" borderId="19" applyNumberFormat="0" applyFont="0" applyAlignment="0" applyProtection="0"/>
    <xf numFmtId="0" fontId="4" fillId="23" borderId="19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9" applyNumberFormat="0" applyFill="0" applyBorder="0" applyAlignment="0" applyProtection="0">
      <protection hidden="1"/>
    </xf>
    <xf numFmtId="0" fontId="38" fillId="16" borderId="2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31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9"/>
    <xf numFmtId="0" fontId="45" fillId="0" borderId="24" applyNumberFormat="0" applyFill="0" applyAlignment="0" applyProtection="0"/>
  </cellStyleXfs>
  <cellXfs count="83">
    <xf numFmtId="0" fontId="0" fillId="0" borderId="0" xfId="0"/>
    <xf numFmtId="0" fontId="3" fillId="0" borderId="0" xfId="0" applyFont="1" applyFill="1" applyAlignment="1" applyProtection="1">
      <alignment horizontal="center"/>
    </xf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0" fillId="0" borderId="0" xfId="0" applyFill="1" applyBorder="1"/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4" fillId="0" borderId="0" xfId="0" applyFont="1" applyFill="1" applyBorder="1"/>
    <xf numFmtId="0" fontId="12" fillId="0" borderId="5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/>
    <xf numFmtId="0" fontId="10" fillId="0" borderId="8" xfId="0" applyFont="1" applyFill="1" applyBorder="1" applyAlignment="1" applyProtection="1"/>
    <xf numFmtId="49" fontId="10" fillId="0" borderId="0" xfId="0" applyNumberFormat="1" applyFont="1" applyFill="1" applyBorder="1" applyAlignment="1" applyProtection="1"/>
    <xf numFmtId="164" fontId="10" fillId="0" borderId="9" xfId="0" applyNumberFormat="1" applyFont="1" applyFill="1" applyBorder="1" applyProtection="1"/>
    <xf numFmtId="164" fontId="10" fillId="0" borderId="0" xfId="0" applyNumberFormat="1" applyFont="1" applyFill="1" applyBorder="1"/>
    <xf numFmtId="164" fontId="4" fillId="0" borderId="0" xfId="0" applyNumberFormat="1" applyFont="1" applyFill="1" applyBorder="1"/>
    <xf numFmtId="49" fontId="10" fillId="0" borderId="0" xfId="0" applyNumberFormat="1" applyFont="1" applyFill="1" applyBorder="1" applyAlignment="1" applyProtection="1">
      <alignment horizontal="left" indent="1"/>
    </xf>
    <xf numFmtId="0" fontId="13" fillId="0" borderId="10" xfId="0" applyFont="1" applyFill="1" applyBorder="1" applyAlignment="1" applyProtection="1">
      <alignment horizontal="left" indent="2"/>
    </xf>
    <xf numFmtId="164" fontId="13" fillId="0" borderId="9" xfId="0" applyNumberFormat="1" applyFont="1" applyFill="1" applyBorder="1" applyProtection="1"/>
    <xf numFmtId="164" fontId="13" fillId="0" borderId="0" xfId="0" applyNumberFormat="1" applyFont="1" applyFill="1" applyBorder="1"/>
    <xf numFmtId="49" fontId="14" fillId="0" borderId="10" xfId="0" applyNumberFormat="1" applyFont="1" applyBorder="1" applyAlignment="1">
      <alignment horizontal="left" indent="2"/>
    </xf>
    <xf numFmtId="164" fontId="14" fillId="0" borderId="9" xfId="0" applyNumberFormat="1" applyFont="1" applyFill="1" applyBorder="1" applyProtection="1"/>
    <xf numFmtId="164" fontId="14" fillId="0" borderId="10" xfId="0" applyNumberFormat="1" applyFont="1" applyFill="1" applyBorder="1" applyProtection="1"/>
    <xf numFmtId="164" fontId="14" fillId="0" borderId="9" xfId="0" applyNumberFormat="1" applyFont="1" applyFill="1" applyBorder="1"/>
    <xf numFmtId="164" fontId="14" fillId="0" borderId="0" xfId="0" applyNumberFormat="1" applyFont="1" applyFill="1" applyBorder="1"/>
    <xf numFmtId="49" fontId="13" fillId="0" borderId="0" xfId="0" applyNumberFormat="1" applyFont="1" applyFill="1" applyBorder="1" applyAlignment="1" applyProtection="1">
      <alignment horizontal="left" indent="2"/>
    </xf>
    <xf numFmtId="164" fontId="10" fillId="0" borderId="9" xfId="0" applyNumberFormat="1" applyFont="1" applyFill="1" applyBorder="1"/>
    <xf numFmtId="49" fontId="14" fillId="0" borderId="0" xfId="0" applyNumberFormat="1" applyFont="1" applyFill="1" applyBorder="1" applyAlignment="1" applyProtection="1">
      <alignment horizontal="left" indent="2"/>
    </xf>
    <xf numFmtId="164" fontId="10" fillId="0" borderId="10" xfId="0" applyNumberFormat="1" applyFont="1" applyFill="1" applyBorder="1" applyProtection="1"/>
    <xf numFmtId="164" fontId="11" fillId="0" borderId="0" xfId="0" applyNumberFormat="1" applyFont="1" applyFill="1" applyBorder="1"/>
    <xf numFmtId="49" fontId="10" fillId="0" borderId="0" xfId="0" applyNumberFormat="1" applyFont="1" applyFill="1" applyBorder="1" applyAlignment="1" applyProtection="1">
      <alignment horizontal="left" indent="2"/>
    </xf>
    <xf numFmtId="49" fontId="14" fillId="0" borderId="0" xfId="0" applyNumberFormat="1" applyFont="1" applyFill="1" applyBorder="1" applyAlignment="1" applyProtection="1">
      <alignment horizontal="left" indent="3"/>
    </xf>
    <xf numFmtId="49" fontId="14" fillId="0" borderId="10" xfId="0" applyNumberFormat="1" applyFont="1" applyFill="1" applyBorder="1" applyAlignment="1" applyProtection="1">
      <alignment horizontal="left" indent="3"/>
    </xf>
    <xf numFmtId="164" fontId="14" fillId="0" borderId="0" xfId="0" applyNumberFormat="1" applyFont="1" applyFill="1" applyBorder="1" applyAlignment="1">
      <alignment horizontal="left" indent="3"/>
    </xf>
    <xf numFmtId="164" fontId="12" fillId="0" borderId="9" xfId="0" applyNumberFormat="1" applyFont="1" applyFill="1" applyBorder="1"/>
    <xf numFmtId="164" fontId="15" fillId="0" borderId="9" xfId="0" applyNumberFormat="1" applyFont="1" applyFill="1" applyBorder="1"/>
    <xf numFmtId="49" fontId="10" fillId="0" borderId="11" xfId="0" applyNumberFormat="1" applyFont="1" applyFill="1" applyBorder="1" applyAlignment="1" applyProtection="1">
      <alignment horizontal="center" vertical="center"/>
    </xf>
    <xf numFmtId="164" fontId="10" fillId="0" borderId="7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164" fontId="5" fillId="0" borderId="0" xfId="0" applyNumberFormat="1" applyFont="1" applyFill="1" applyBorder="1"/>
    <xf numFmtId="164" fontId="16" fillId="0" borderId="0" xfId="0" applyNumberFormat="1" applyFont="1" applyFill="1" applyBorder="1"/>
    <xf numFmtId="164" fontId="10" fillId="0" borderId="9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left" indent="1"/>
    </xf>
    <xf numFmtId="164" fontId="17" fillId="0" borderId="9" xfId="0" applyNumberFormat="1" applyFont="1" applyFill="1" applyBorder="1" applyProtection="1"/>
    <xf numFmtId="164" fontId="17" fillId="0" borderId="0" xfId="0" applyNumberFormat="1" applyFont="1" applyFill="1" applyBorder="1"/>
    <xf numFmtId="165" fontId="4" fillId="0" borderId="0" xfId="1" applyNumberFormat="1" applyFont="1" applyFill="1" applyBorder="1"/>
    <xf numFmtId="164" fontId="17" fillId="0" borderId="9" xfId="0" applyNumberFormat="1" applyFont="1" applyFill="1" applyBorder="1"/>
    <xf numFmtId="164" fontId="17" fillId="0" borderId="10" xfId="0" applyNumberFormat="1" applyFont="1" applyFill="1" applyBorder="1" applyProtection="1"/>
    <xf numFmtId="49" fontId="14" fillId="0" borderId="0" xfId="0" applyNumberFormat="1" applyFont="1" applyFill="1" applyBorder="1" applyAlignment="1" applyProtection="1">
      <alignment horizontal="left" indent="6"/>
    </xf>
    <xf numFmtId="49" fontId="14" fillId="0" borderId="0" xfId="0" applyNumberFormat="1" applyFont="1" applyFill="1" applyBorder="1" applyProtection="1"/>
    <xf numFmtId="164" fontId="10" fillId="0" borderId="7" xfId="0" applyNumberFormat="1" applyFont="1" applyFill="1" applyBorder="1" applyAlignment="1" applyProtection="1">
      <alignment vertical="center"/>
    </xf>
    <xf numFmtId="164" fontId="10" fillId="0" borderId="11" xfId="0" applyNumberFormat="1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vertical="center"/>
    </xf>
    <xf numFmtId="164" fontId="14" fillId="0" borderId="13" xfId="0" applyNumberFormat="1" applyFont="1" applyFill="1" applyBorder="1" applyAlignment="1">
      <alignment vertical="center"/>
    </xf>
    <xf numFmtId="164" fontId="14" fillId="0" borderId="13" xfId="0" applyNumberFormat="1" applyFont="1" applyFill="1" applyBorder="1" applyAlignment="1" applyProtection="1">
      <alignment vertical="center"/>
    </xf>
    <xf numFmtId="164" fontId="14" fillId="0" borderId="14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/>
    <xf numFmtId="0" fontId="5" fillId="0" borderId="0" xfId="0" applyFont="1" applyFill="1" applyBorder="1"/>
    <xf numFmtId="0" fontId="5" fillId="0" borderId="0" xfId="0" applyFont="1" applyFill="1" applyBorder="1" applyAlignment="1" applyProtection="1"/>
    <xf numFmtId="165" fontId="11" fillId="0" borderId="0" xfId="1" applyNumberFormat="1" applyFont="1" applyFill="1" applyBorder="1"/>
    <xf numFmtId="0" fontId="18" fillId="0" borderId="0" xfId="0" applyFont="1" applyFill="1" applyAlignment="1" applyProtection="1"/>
    <xf numFmtId="43" fontId="18" fillId="0" borderId="0" xfId="0" applyNumberFormat="1" applyFont="1" applyAlignment="1">
      <alignment horizontal="right"/>
    </xf>
    <xf numFmtId="43" fontId="4" fillId="0" borderId="0" xfId="0" applyNumberFormat="1" applyFont="1" applyFill="1" applyBorder="1"/>
    <xf numFmtId="0" fontId="19" fillId="0" borderId="0" xfId="0" applyFont="1" applyFill="1" applyBorder="1"/>
    <xf numFmtId="0" fontId="21" fillId="0" borderId="0" xfId="2" applyFont="1" applyFill="1" applyBorder="1" applyAlignment="1" applyProtection="1"/>
    <xf numFmtId="0" fontId="4" fillId="0" borderId="0" xfId="0" applyFont="1" applyBorder="1"/>
    <xf numFmtId="0" fontId="22" fillId="0" borderId="0" xfId="0" applyFont="1" applyFill="1" applyBorder="1" applyAlignment="1" applyProtection="1"/>
    <xf numFmtId="39" fontId="18" fillId="0" borderId="0" xfId="0" applyNumberFormat="1" applyFont="1" applyAlignment="1">
      <alignment horizontal="right"/>
    </xf>
    <xf numFmtId="39" fontId="18" fillId="0" borderId="0" xfId="0" applyNumberFormat="1" applyFont="1" applyFill="1" applyAlignment="1">
      <alignment horizontal="right"/>
    </xf>
    <xf numFmtId="164" fontId="4" fillId="0" borderId="0" xfId="0" applyNumberFormat="1" applyFont="1" applyBorder="1"/>
    <xf numFmtId="0" fontId="11" fillId="0" borderId="0" xfId="0" applyFont="1" applyFill="1" applyBorder="1" applyAlignment="1" applyProtection="1"/>
    <xf numFmtId="43" fontId="4" fillId="0" borderId="0" xfId="0" applyNumberFormat="1" applyFont="1" applyBorder="1"/>
  </cellXfs>
  <cellStyles count="93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Array" xfId="21"/>
    <cellStyle name="Array Enter" xfId="22"/>
    <cellStyle name="base paren" xfId="23"/>
    <cellStyle name="Buena 2" xfId="24"/>
    <cellStyle name="Cálculo 2" xfId="25"/>
    <cellStyle name="Celda de comprobación 2" xfId="26"/>
    <cellStyle name="Celda vinculada 2" xfId="27"/>
    <cellStyle name="Comma 2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Hipervínculo" xfId="2" builtinId="8"/>
    <cellStyle name="Incorrecto 2" xfId="37"/>
    <cellStyle name="MacroCode" xfId="38"/>
    <cellStyle name="Millares" xfId="1" builtinId="3"/>
    <cellStyle name="Millares 10" xfId="39"/>
    <cellStyle name="Millares 11" xfId="40"/>
    <cellStyle name="Millares 2" xfId="41"/>
    <cellStyle name="Millares 2 2" xfId="42"/>
    <cellStyle name="Millares 2 2 2" xfId="43"/>
    <cellStyle name="Millares 2 3" xfId="44"/>
    <cellStyle name="Millares 2 4" xfId="45"/>
    <cellStyle name="Millares 2 5" xfId="46"/>
    <cellStyle name="Millares 2_DGA" xfId="47"/>
    <cellStyle name="Millares 3" xfId="48"/>
    <cellStyle name="Millares 3 2" xfId="49"/>
    <cellStyle name="Millares 3 3" xfId="50"/>
    <cellStyle name="Millares 3_DGA" xfId="51"/>
    <cellStyle name="Millares 4" xfId="52"/>
    <cellStyle name="Millares 4 2" xfId="53"/>
    <cellStyle name="Millares 4 3" xfId="54"/>
    <cellStyle name="Millares 4_DGA" xfId="55"/>
    <cellStyle name="Millares 5" xfId="56"/>
    <cellStyle name="Millares 5 2" xfId="57"/>
    <cellStyle name="Millares 5 3" xfId="58"/>
    <cellStyle name="Millares 5_DGA" xfId="59"/>
    <cellStyle name="Millares 6" xfId="60"/>
    <cellStyle name="Millares 7" xfId="61"/>
    <cellStyle name="Millares 8" xfId="62"/>
    <cellStyle name="Millares 9" xfId="63"/>
    <cellStyle name="Neutral 2" xfId="64"/>
    <cellStyle name="Normal" xfId="0" builtinId="0"/>
    <cellStyle name="Normal 2" xfId="65"/>
    <cellStyle name="Normal 2 2" xfId="66"/>
    <cellStyle name="Normal 2 3" xfId="67"/>
    <cellStyle name="Normal 2 4" xfId="68"/>
    <cellStyle name="Normal 2_DGA" xfId="69"/>
    <cellStyle name="Normal 3" xfId="70"/>
    <cellStyle name="Normal 3 2" xfId="71"/>
    <cellStyle name="Normal 3 3" xfId="72"/>
    <cellStyle name="Normal 4" xfId="73"/>
    <cellStyle name="Normal 5" xfId="74"/>
    <cellStyle name="Normal 6" xfId="75"/>
    <cellStyle name="Normal 7" xfId="76"/>
    <cellStyle name="Notas 2" xfId="77"/>
    <cellStyle name="Notas 2 2" xfId="78"/>
    <cellStyle name="Porcentual 2" xfId="79"/>
    <cellStyle name="Porcentual 2 2" xfId="80"/>
    <cellStyle name="Porcentual 3" xfId="81"/>
    <cellStyle name="Porcentual 3 2" xfId="82"/>
    <cellStyle name="Red Text" xfId="83"/>
    <cellStyle name="Salida 2" xfId="84"/>
    <cellStyle name="Texto de advertencia 2" xfId="85"/>
    <cellStyle name="Texto explicativo 2" xfId="86"/>
    <cellStyle name="Título 1 2" xfId="87"/>
    <cellStyle name="Título 2 2" xfId="88"/>
    <cellStyle name="Título 3 2" xfId="89"/>
    <cellStyle name="Título 4" xfId="90"/>
    <cellStyle name="TopGrey" xfId="91"/>
    <cellStyle name="Total 2" xfId="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perez/My%20Documents/My%20Documents%20Raulina%20Perez/INGRESOS%20ACUMULADOS%202012/ENERO-DICIEMBRE%20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ERO (2011-2012)"/>
      <sheetName val="FINANCIERO 2012- est."/>
      <sheetName val="2011-2012 (fondo)"/>
      <sheetName val="nuevos impuestos"/>
      <sheetName val="Ley No.139-11"/>
      <sheetName val="PP (2)"/>
      <sheetName val="PP"/>
      <sheetName val="PP (EST.)"/>
      <sheetName val="DGII"/>
      <sheetName val="DGII (estimacion)"/>
      <sheetName val="DGA"/>
      <sheetName val="DGA (EST.)"/>
      <sheetName val="TESORERIA"/>
      <sheetName val="TESORERIA (EST,)"/>
      <sheetName val="2012 RESUMEN"/>
      <sheetName val="2012 (REC)"/>
      <sheetName val="2012 REC-EST"/>
      <sheetName val="2012 REC-EST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08"/>
  <sheetViews>
    <sheetView showGridLines="0" tabSelected="1" topLeftCell="A40" workbookViewId="0">
      <selection activeCell="B58" sqref="B58"/>
    </sheetView>
  </sheetViews>
  <sheetFormatPr baseColWidth="10" defaultColWidth="11.42578125" defaultRowHeight="12.75"/>
  <cols>
    <col min="1" max="1" width="3.42578125" customWidth="1"/>
    <col min="2" max="2" width="67.140625" customWidth="1"/>
    <col min="3" max="3" width="8.7109375" customWidth="1"/>
    <col min="4" max="4" width="13" customWidth="1"/>
    <col min="5" max="5" width="9.5703125" customWidth="1"/>
    <col min="6" max="6" width="8.5703125" customWidth="1"/>
    <col min="7" max="7" width="9.140625" customWidth="1"/>
    <col min="8" max="10" width="10.140625" customWidth="1"/>
    <col min="11" max="11" width="14.5703125" customWidth="1"/>
    <col min="12" max="12" width="12.28515625" customWidth="1"/>
    <col min="13" max="13" width="14.5703125" customWidth="1"/>
    <col min="14" max="14" width="13.85546875" customWidth="1"/>
    <col min="15" max="15" width="10.7109375" customWidth="1"/>
    <col min="16" max="16" width="9.28515625" customWidth="1"/>
    <col min="17" max="17" width="11.85546875" customWidth="1"/>
    <col min="18" max="18" width="9.5703125" customWidth="1"/>
    <col min="19" max="19" width="9.42578125" customWidth="1"/>
    <col min="20" max="20" width="8.85546875" customWidth="1"/>
    <col min="21" max="22" width="9.42578125" customWidth="1"/>
    <col min="23" max="23" width="10.28515625" customWidth="1"/>
    <col min="24" max="24" width="15" customWidth="1"/>
    <col min="25" max="25" width="13.140625" customWidth="1"/>
    <col min="26" max="26" width="14.140625" customWidth="1"/>
    <col min="27" max="27" width="13.85546875" customWidth="1"/>
    <col min="28" max="28" width="11.140625" customWidth="1"/>
    <col min="29" max="29" width="11" customWidth="1"/>
    <col min="30" max="30" width="9.28515625" customWidth="1"/>
    <col min="31" max="31" width="0.85546875" customWidth="1"/>
    <col min="32" max="32" width="11.42578125" customWidth="1"/>
    <col min="33" max="33" width="24.85546875" customWidth="1"/>
  </cols>
  <sheetData>
    <row r="1" spans="1:63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4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  <c r="AC2" s="3"/>
      <c r="AD2" s="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s="4" customFormat="1" ht="15.7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63" s="4" customFormat="1" ht="15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63" s="4" customFormat="1" ht="18" customHeight="1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63" ht="20.25" customHeight="1">
      <c r="A6" s="7"/>
      <c r="B6" s="8" t="s">
        <v>4</v>
      </c>
      <c r="C6" s="9">
        <v>2011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>
        <v>2011</v>
      </c>
      <c r="P6" s="9">
        <v>2012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>
        <v>2012</v>
      </c>
      <c r="AC6" s="12" t="s">
        <v>5</v>
      </c>
      <c r="AD6" s="12"/>
      <c r="AE6" s="13"/>
      <c r="AF6" s="14"/>
      <c r="AG6" s="14"/>
      <c r="AH6" s="14"/>
      <c r="AI6" s="14"/>
      <c r="AJ6" s="14"/>
      <c r="AK6" s="14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21" customHeight="1" thickBot="1">
      <c r="A7" s="7"/>
      <c r="B7" s="15"/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8"/>
      <c r="P7" s="16" t="s">
        <v>6</v>
      </c>
      <c r="Q7" s="19" t="s">
        <v>18</v>
      </c>
      <c r="R7" s="17" t="s">
        <v>8</v>
      </c>
      <c r="S7" s="17" t="s">
        <v>9</v>
      </c>
      <c r="T7" s="17" t="s">
        <v>10</v>
      </c>
      <c r="U7" s="17" t="s">
        <v>11</v>
      </c>
      <c r="V7" s="17" t="s">
        <v>12</v>
      </c>
      <c r="W7" s="17" t="s">
        <v>13</v>
      </c>
      <c r="X7" s="17" t="s">
        <v>14</v>
      </c>
      <c r="Y7" s="17" t="s">
        <v>15</v>
      </c>
      <c r="Z7" s="17" t="s">
        <v>16</v>
      </c>
      <c r="AA7" s="17" t="s">
        <v>17</v>
      </c>
      <c r="AB7" s="18"/>
      <c r="AC7" s="20" t="s">
        <v>19</v>
      </c>
      <c r="AD7" s="21" t="s">
        <v>20</v>
      </c>
      <c r="AE7" s="13"/>
      <c r="AF7" s="14"/>
      <c r="AG7" s="14"/>
      <c r="AH7" s="14"/>
      <c r="AI7" s="14"/>
      <c r="AJ7" s="14"/>
      <c r="AK7" s="14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22.5" customHeight="1" thickTop="1">
      <c r="A8" s="7"/>
      <c r="B8" s="22" t="s">
        <v>21</v>
      </c>
      <c r="C8" s="23">
        <f t="shared" ref="C8:AB8" si="0">+C9+C18</f>
        <v>374.40000000000009</v>
      </c>
      <c r="D8" s="23">
        <f t="shared" si="0"/>
        <v>446</v>
      </c>
      <c r="E8" s="23">
        <f t="shared" si="0"/>
        <v>507.4</v>
      </c>
      <c r="F8" s="23">
        <f t="shared" si="0"/>
        <v>371.6</v>
      </c>
      <c r="G8" s="23">
        <f t="shared" si="0"/>
        <v>398</v>
      </c>
      <c r="H8" s="23">
        <f t="shared" si="0"/>
        <v>400.20000000000005</v>
      </c>
      <c r="I8" s="23">
        <f t="shared" si="0"/>
        <v>1621.1</v>
      </c>
      <c r="J8" s="23">
        <f t="shared" si="0"/>
        <v>437.3</v>
      </c>
      <c r="K8" s="23">
        <f t="shared" si="0"/>
        <v>589.29999999999995</v>
      </c>
      <c r="L8" s="23">
        <f t="shared" si="0"/>
        <v>562.5</v>
      </c>
      <c r="M8" s="23">
        <f t="shared" si="0"/>
        <v>1109.5</v>
      </c>
      <c r="N8" s="23">
        <f t="shared" si="0"/>
        <v>1288.8</v>
      </c>
      <c r="O8" s="23">
        <f t="shared" si="0"/>
        <v>8106.1</v>
      </c>
      <c r="P8" s="23">
        <f t="shared" si="0"/>
        <v>273.40000000000003</v>
      </c>
      <c r="Q8" s="23">
        <f t="shared" si="0"/>
        <v>621.20000000000005</v>
      </c>
      <c r="R8" s="23">
        <f t="shared" si="0"/>
        <v>531.79999999999995</v>
      </c>
      <c r="S8" s="23">
        <f t="shared" si="0"/>
        <v>627.29999999999995</v>
      </c>
      <c r="T8" s="23">
        <f t="shared" si="0"/>
        <v>484.7</v>
      </c>
      <c r="U8" s="23">
        <f t="shared" si="0"/>
        <v>421.69999999999993</v>
      </c>
      <c r="V8" s="23">
        <f t="shared" si="0"/>
        <v>498.30000000000007</v>
      </c>
      <c r="W8" s="23">
        <f t="shared" si="0"/>
        <v>483.09999999999991</v>
      </c>
      <c r="X8" s="23">
        <f t="shared" si="0"/>
        <v>630.09999999999991</v>
      </c>
      <c r="Y8" s="23">
        <f t="shared" si="0"/>
        <v>528.71060000000011</v>
      </c>
      <c r="Z8" s="23">
        <f t="shared" si="0"/>
        <v>1082.5</v>
      </c>
      <c r="AA8" s="23">
        <f t="shared" si="0"/>
        <v>756.8</v>
      </c>
      <c r="AB8" s="23">
        <f t="shared" si="0"/>
        <v>6939.6106</v>
      </c>
      <c r="AC8" s="24">
        <f t="shared" ref="AC8:AC36" si="1">+AB8-O8</f>
        <v>-1166.4894000000004</v>
      </c>
      <c r="AD8" s="24">
        <f t="shared" ref="AD8:AD18" si="2">+AC8/O8*100</f>
        <v>-14.390266589358635</v>
      </c>
      <c r="AE8" s="13"/>
      <c r="AF8" s="25"/>
      <c r="AG8" s="14"/>
      <c r="AH8" s="14"/>
      <c r="AI8" s="14"/>
      <c r="AJ8" s="14"/>
      <c r="AK8" s="14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23.25" customHeight="1">
      <c r="A9" s="7"/>
      <c r="B9" s="22" t="s">
        <v>22</v>
      </c>
      <c r="C9" s="23">
        <f t="shared" ref="C9:AB9" si="3">+C10+C17+C16</f>
        <v>157.4</v>
      </c>
      <c r="D9" s="23">
        <f t="shared" si="3"/>
        <v>246.29999999999998</v>
      </c>
      <c r="E9" s="23">
        <f t="shared" si="3"/>
        <v>260.10000000000002</v>
      </c>
      <c r="F9" s="23">
        <f t="shared" si="3"/>
        <v>192.3</v>
      </c>
      <c r="G9" s="23">
        <f t="shared" si="3"/>
        <v>201.20000000000002</v>
      </c>
      <c r="H9" s="23">
        <f t="shared" si="3"/>
        <v>180.60000000000002</v>
      </c>
      <c r="I9" s="23">
        <f t="shared" si="3"/>
        <v>231.09999999999997</v>
      </c>
      <c r="J9" s="23">
        <f t="shared" si="3"/>
        <v>166.7</v>
      </c>
      <c r="K9" s="23">
        <f t="shared" si="3"/>
        <v>158.9</v>
      </c>
      <c r="L9" s="23">
        <f t="shared" si="3"/>
        <v>214.4</v>
      </c>
      <c r="M9" s="23">
        <f t="shared" si="3"/>
        <v>177</v>
      </c>
      <c r="N9" s="23">
        <f t="shared" si="3"/>
        <v>229.6</v>
      </c>
      <c r="O9" s="23">
        <f t="shared" si="3"/>
        <v>2415.6</v>
      </c>
      <c r="P9" s="23">
        <f t="shared" si="3"/>
        <v>110.7</v>
      </c>
      <c r="Q9" s="23">
        <f t="shared" si="3"/>
        <v>205.5</v>
      </c>
      <c r="R9" s="23">
        <f t="shared" si="3"/>
        <v>172.5</v>
      </c>
      <c r="S9" s="23">
        <f t="shared" si="3"/>
        <v>167.29999999999998</v>
      </c>
      <c r="T9" s="23">
        <f t="shared" si="3"/>
        <v>202.8</v>
      </c>
      <c r="U9" s="23">
        <f t="shared" si="3"/>
        <v>164.4</v>
      </c>
      <c r="V9" s="23">
        <f t="shared" si="3"/>
        <v>169.1</v>
      </c>
      <c r="W9" s="23">
        <f t="shared" si="3"/>
        <v>183.6</v>
      </c>
      <c r="X9" s="23">
        <f t="shared" si="3"/>
        <v>193.9</v>
      </c>
      <c r="Y9" s="23">
        <f t="shared" si="3"/>
        <v>187.01060000000001</v>
      </c>
      <c r="Z9" s="23">
        <f t="shared" si="3"/>
        <v>182.60000000000002</v>
      </c>
      <c r="AA9" s="23">
        <f t="shared" si="3"/>
        <v>245.8</v>
      </c>
      <c r="AB9" s="23">
        <f t="shared" si="3"/>
        <v>2185.2105999999999</v>
      </c>
      <c r="AC9" s="24">
        <f t="shared" si="1"/>
        <v>-230.38940000000002</v>
      </c>
      <c r="AD9" s="24">
        <f t="shared" si="2"/>
        <v>-9.5375641662526913</v>
      </c>
      <c r="AE9" s="13"/>
      <c r="AF9" s="25"/>
      <c r="AG9" s="14"/>
      <c r="AH9" s="14"/>
      <c r="AI9" s="14"/>
      <c r="AJ9" s="14"/>
      <c r="AK9" s="14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23.25" customHeight="1">
      <c r="A10" s="7"/>
      <c r="B10" s="26" t="s">
        <v>23</v>
      </c>
      <c r="C10" s="23">
        <f t="shared" ref="C10:AB10" si="4">+C13+C11</f>
        <v>21.4</v>
      </c>
      <c r="D10" s="23">
        <f t="shared" si="4"/>
        <v>132</v>
      </c>
      <c r="E10" s="23">
        <f t="shared" si="4"/>
        <v>111.4</v>
      </c>
      <c r="F10" s="23">
        <f t="shared" si="4"/>
        <v>81.900000000000006</v>
      </c>
      <c r="G10" s="23">
        <f t="shared" si="4"/>
        <v>80.300000000000011</v>
      </c>
      <c r="H10" s="23">
        <f t="shared" si="4"/>
        <v>61.2</v>
      </c>
      <c r="I10" s="23">
        <f t="shared" si="4"/>
        <v>107.1</v>
      </c>
      <c r="J10" s="23">
        <f t="shared" si="4"/>
        <v>50.699999999999996</v>
      </c>
      <c r="K10" s="23">
        <f t="shared" si="4"/>
        <v>48</v>
      </c>
      <c r="L10" s="23">
        <f t="shared" si="4"/>
        <v>83.4</v>
      </c>
      <c r="M10" s="23">
        <f t="shared" si="4"/>
        <v>68.599999999999994</v>
      </c>
      <c r="N10" s="23">
        <f t="shared" si="4"/>
        <v>103.5</v>
      </c>
      <c r="O10" s="23">
        <f t="shared" si="4"/>
        <v>949.5</v>
      </c>
      <c r="P10" s="23">
        <f t="shared" si="4"/>
        <v>0</v>
      </c>
      <c r="Q10" s="23">
        <f t="shared" si="4"/>
        <v>88.5</v>
      </c>
      <c r="R10" s="23">
        <f t="shared" si="4"/>
        <v>50.8</v>
      </c>
      <c r="S10" s="23">
        <f t="shared" si="4"/>
        <v>52.5</v>
      </c>
      <c r="T10" s="23">
        <f t="shared" si="4"/>
        <v>80.5</v>
      </c>
      <c r="U10" s="23">
        <f t="shared" si="4"/>
        <v>50.2</v>
      </c>
      <c r="V10" s="23">
        <f t="shared" si="4"/>
        <v>50.3</v>
      </c>
      <c r="W10" s="23">
        <f t="shared" si="4"/>
        <v>89.9</v>
      </c>
      <c r="X10" s="23">
        <f t="shared" si="4"/>
        <v>78.699999999999989</v>
      </c>
      <c r="Y10" s="23">
        <f t="shared" si="4"/>
        <v>67.310599999999994</v>
      </c>
      <c r="Z10" s="23">
        <f t="shared" si="4"/>
        <v>66.400000000000006</v>
      </c>
      <c r="AA10" s="23">
        <f t="shared" si="4"/>
        <v>130.4</v>
      </c>
      <c r="AB10" s="23">
        <f t="shared" si="4"/>
        <v>805.51059999999995</v>
      </c>
      <c r="AC10" s="24">
        <f t="shared" si="1"/>
        <v>-143.98940000000005</v>
      </c>
      <c r="AD10" s="24">
        <f t="shared" si="2"/>
        <v>-15.164760400210643</v>
      </c>
      <c r="AE10" s="13"/>
      <c r="AF10" s="25"/>
      <c r="AG10" s="14"/>
      <c r="AH10" s="14"/>
      <c r="AI10" s="14"/>
      <c r="AJ10" s="14"/>
      <c r="AK10" s="14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23.25" customHeight="1">
      <c r="A11" s="7"/>
      <c r="B11" s="27" t="s">
        <v>24</v>
      </c>
      <c r="C11" s="28">
        <f t="shared" ref="C11:AB11" si="5">+C12</f>
        <v>0</v>
      </c>
      <c r="D11" s="28">
        <f t="shared" si="5"/>
        <v>43.4</v>
      </c>
      <c r="E11" s="28">
        <f t="shared" si="5"/>
        <v>46.4</v>
      </c>
      <c r="F11" s="28">
        <f t="shared" si="5"/>
        <v>49.3</v>
      </c>
      <c r="G11" s="28">
        <f t="shared" si="5"/>
        <v>49.1</v>
      </c>
      <c r="H11" s="28">
        <f t="shared" si="5"/>
        <v>46.7</v>
      </c>
      <c r="I11" s="28">
        <f t="shared" si="5"/>
        <v>50.6</v>
      </c>
      <c r="J11" s="28">
        <f t="shared" si="5"/>
        <v>46.8</v>
      </c>
      <c r="K11" s="28">
        <f t="shared" si="5"/>
        <v>48</v>
      </c>
      <c r="L11" s="28">
        <f t="shared" si="5"/>
        <v>47.2</v>
      </c>
      <c r="M11" s="28">
        <f t="shared" si="5"/>
        <v>50.9</v>
      </c>
      <c r="N11" s="28">
        <f t="shared" si="5"/>
        <v>103.5</v>
      </c>
      <c r="O11" s="28">
        <f t="shared" si="5"/>
        <v>581.9</v>
      </c>
      <c r="P11" s="28">
        <f t="shared" si="5"/>
        <v>0</v>
      </c>
      <c r="Q11" s="28">
        <f t="shared" si="5"/>
        <v>47.7</v>
      </c>
      <c r="R11" s="28">
        <f t="shared" si="5"/>
        <v>50.8</v>
      </c>
      <c r="S11" s="28">
        <f t="shared" si="5"/>
        <v>52.5</v>
      </c>
      <c r="T11" s="28">
        <f t="shared" si="5"/>
        <v>50.5</v>
      </c>
      <c r="U11" s="28">
        <f t="shared" si="5"/>
        <v>50.2</v>
      </c>
      <c r="V11" s="28">
        <f t="shared" si="5"/>
        <v>50.3</v>
      </c>
      <c r="W11" s="28">
        <f t="shared" si="5"/>
        <v>49.9</v>
      </c>
      <c r="X11" s="28">
        <f t="shared" si="5"/>
        <v>51.8</v>
      </c>
      <c r="Y11" s="28">
        <f t="shared" si="5"/>
        <v>49.6</v>
      </c>
      <c r="Z11" s="28">
        <f t="shared" si="5"/>
        <v>48.5</v>
      </c>
      <c r="AA11" s="28">
        <f t="shared" si="5"/>
        <v>110.2</v>
      </c>
      <c r="AB11" s="28">
        <f t="shared" si="5"/>
        <v>612</v>
      </c>
      <c r="AC11" s="29">
        <f>+AB11-O11</f>
        <v>30.100000000000023</v>
      </c>
      <c r="AD11" s="29">
        <f t="shared" si="2"/>
        <v>5.1727100876439298</v>
      </c>
      <c r="AE11" s="13"/>
      <c r="AF11" s="25"/>
      <c r="AG11" s="14"/>
      <c r="AH11" s="14"/>
      <c r="AI11" s="14"/>
      <c r="AJ11" s="14"/>
      <c r="AK11" s="14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 customHeight="1">
      <c r="A12" s="7"/>
      <c r="B12" s="30" t="s">
        <v>25</v>
      </c>
      <c r="C12" s="31">
        <v>0</v>
      </c>
      <c r="D12" s="31">
        <v>43.4</v>
      </c>
      <c r="E12" s="31">
        <v>46.4</v>
      </c>
      <c r="F12" s="32">
        <v>49.3</v>
      </c>
      <c r="G12" s="32">
        <v>49.1</v>
      </c>
      <c r="H12" s="32">
        <v>46.7</v>
      </c>
      <c r="I12" s="32">
        <v>50.6</v>
      </c>
      <c r="J12" s="32">
        <v>46.8</v>
      </c>
      <c r="K12" s="32">
        <v>48</v>
      </c>
      <c r="L12" s="32">
        <v>47.2</v>
      </c>
      <c r="M12" s="32">
        <v>50.9</v>
      </c>
      <c r="N12" s="32">
        <v>103.5</v>
      </c>
      <c r="O12" s="33">
        <f>SUM(C12:N12)</f>
        <v>581.9</v>
      </c>
      <c r="P12" s="31">
        <v>0</v>
      </c>
      <c r="Q12" s="32">
        <v>47.7</v>
      </c>
      <c r="R12" s="32">
        <v>50.8</v>
      </c>
      <c r="S12" s="32">
        <v>52.5</v>
      </c>
      <c r="T12" s="32">
        <v>50.5</v>
      </c>
      <c r="U12" s="32">
        <v>50.2</v>
      </c>
      <c r="V12" s="32">
        <v>50.3</v>
      </c>
      <c r="W12" s="32">
        <v>49.9</v>
      </c>
      <c r="X12" s="32">
        <v>51.8</v>
      </c>
      <c r="Y12" s="32">
        <v>49.6</v>
      </c>
      <c r="Z12" s="32">
        <v>48.5</v>
      </c>
      <c r="AA12" s="32">
        <v>110.2</v>
      </c>
      <c r="AB12" s="31">
        <f>SUM(P12:AA12)</f>
        <v>612</v>
      </c>
      <c r="AC12" s="34">
        <f>+AB12-O12</f>
        <v>30.100000000000023</v>
      </c>
      <c r="AD12" s="34">
        <f t="shared" si="2"/>
        <v>5.1727100876439298</v>
      </c>
      <c r="AE12" s="13"/>
      <c r="AF12" s="25"/>
      <c r="AG12" s="14"/>
      <c r="AH12" s="14"/>
      <c r="AI12" s="14"/>
      <c r="AJ12" s="14"/>
      <c r="AK12" s="14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8.75" customHeight="1">
      <c r="A13" s="7"/>
      <c r="B13" s="35" t="s">
        <v>26</v>
      </c>
      <c r="C13" s="36">
        <f t="shared" ref="C13:AB13" si="6">SUM(C14:C15)</f>
        <v>21.4</v>
      </c>
      <c r="D13" s="36">
        <f t="shared" si="6"/>
        <v>88.600000000000009</v>
      </c>
      <c r="E13" s="36">
        <f t="shared" si="6"/>
        <v>65</v>
      </c>
      <c r="F13" s="36">
        <f t="shared" si="6"/>
        <v>32.6</v>
      </c>
      <c r="G13" s="36">
        <f t="shared" si="6"/>
        <v>31.200000000000003</v>
      </c>
      <c r="H13" s="36">
        <f t="shared" si="6"/>
        <v>14.5</v>
      </c>
      <c r="I13" s="36">
        <f t="shared" si="6"/>
        <v>56.5</v>
      </c>
      <c r="J13" s="36">
        <f t="shared" si="6"/>
        <v>3.9</v>
      </c>
      <c r="K13" s="36">
        <f t="shared" si="6"/>
        <v>0</v>
      </c>
      <c r="L13" s="36">
        <f t="shared" si="6"/>
        <v>36.200000000000003</v>
      </c>
      <c r="M13" s="36">
        <f t="shared" si="6"/>
        <v>17.7</v>
      </c>
      <c r="N13" s="36">
        <f t="shared" si="6"/>
        <v>0</v>
      </c>
      <c r="O13" s="36">
        <f t="shared" si="6"/>
        <v>367.6</v>
      </c>
      <c r="P13" s="36">
        <f t="shared" si="6"/>
        <v>0</v>
      </c>
      <c r="Q13" s="36">
        <f t="shared" si="6"/>
        <v>40.799999999999997</v>
      </c>
      <c r="R13" s="36">
        <f t="shared" si="6"/>
        <v>0</v>
      </c>
      <c r="S13" s="36">
        <f t="shared" si="6"/>
        <v>0</v>
      </c>
      <c r="T13" s="36">
        <f t="shared" si="6"/>
        <v>30</v>
      </c>
      <c r="U13" s="36">
        <f t="shared" si="6"/>
        <v>0</v>
      </c>
      <c r="V13" s="36">
        <f t="shared" si="6"/>
        <v>0</v>
      </c>
      <c r="W13" s="36">
        <f t="shared" si="6"/>
        <v>40</v>
      </c>
      <c r="X13" s="36">
        <f t="shared" si="6"/>
        <v>26.9</v>
      </c>
      <c r="Y13" s="36">
        <f t="shared" si="6"/>
        <v>17.710599999999999</v>
      </c>
      <c r="Z13" s="36">
        <f t="shared" si="6"/>
        <v>17.899999999999999</v>
      </c>
      <c r="AA13" s="36">
        <f t="shared" si="6"/>
        <v>20.2</v>
      </c>
      <c r="AB13" s="36">
        <f t="shared" si="6"/>
        <v>193.51059999999998</v>
      </c>
      <c r="AC13" s="24">
        <f t="shared" si="1"/>
        <v>-174.08940000000004</v>
      </c>
      <c r="AD13" s="24">
        <f t="shared" si="2"/>
        <v>-47.358378672470089</v>
      </c>
      <c r="AE13" s="13"/>
      <c r="AF13" s="25"/>
      <c r="AG13" s="14"/>
      <c r="AH13" s="14"/>
      <c r="AI13" s="14"/>
      <c r="AJ13" s="14"/>
      <c r="AK13" s="14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8" customHeight="1">
      <c r="A14" s="7"/>
      <c r="B14" s="37" t="s">
        <v>27</v>
      </c>
      <c r="C14" s="31">
        <v>0</v>
      </c>
      <c r="D14" s="31">
        <v>77.2</v>
      </c>
      <c r="E14" s="31">
        <v>46.2</v>
      </c>
      <c r="F14" s="31">
        <v>18.8</v>
      </c>
      <c r="G14" s="31">
        <v>15.8</v>
      </c>
      <c r="H14" s="31">
        <v>0</v>
      </c>
      <c r="I14" s="31">
        <v>40.799999999999997</v>
      </c>
      <c r="J14" s="31">
        <v>0</v>
      </c>
      <c r="K14" s="31">
        <v>0</v>
      </c>
      <c r="L14" s="31">
        <v>36.200000000000003</v>
      </c>
      <c r="M14" s="31">
        <v>17.7</v>
      </c>
      <c r="N14" s="31">
        <v>0</v>
      </c>
      <c r="O14" s="33">
        <f>SUM(C14:N14)</f>
        <v>252.7</v>
      </c>
      <c r="P14" s="32">
        <v>0</v>
      </c>
      <c r="Q14" s="31">
        <v>40.799999999999997</v>
      </c>
      <c r="R14" s="31">
        <v>0</v>
      </c>
      <c r="S14" s="31">
        <v>0</v>
      </c>
      <c r="T14" s="31">
        <v>30</v>
      </c>
      <c r="U14" s="31">
        <v>0</v>
      </c>
      <c r="V14" s="31">
        <v>0</v>
      </c>
      <c r="W14" s="31">
        <v>40</v>
      </c>
      <c r="X14" s="31">
        <v>26.9</v>
      </c>
      <c r="Y14" s="31">
        <v>17.710599999999999</v>
      </c>
      <c r="Z14" s="31">
        <v>17.899999999999999</v>
      </c>
      <c r="AA14" s="31">
        <v>20.2</v>
      </c>
      <c r="AB14" s="31">
        <f>SUM(P14:AA14)</f>
        <v>193.51059999999998</v>
      </c>
      <c r="AC14" s="34">
        <f t="shared" si="1"/>
        <v>-59.189400000000006</v>
      </c>
      <c r="AD14" s="34">
        <f t="shared" si="2"/>
        <v>-23.422793826671949</v>
      </c>
      <c r="AE14" s="13"/>
      <c r="AF14" s="25"/>
      <c r="AG14" s="14"/>
      <c r="AH14" s="14"/>
      <c r="AI14" s="14"/>
      <c r="AJ14" s="14"/>
      <c r="AK14" s="14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7.100000000000001" customHeight="1">
      <c r="A15" s="7"/>
      <c r="B15" s="37" t="s">
        <v>28</v>
      </c>
      <c r="C15" s="31">
        <v>21.4</v>
      </c>
      <c r="D15" s="31">
        <v>11.4</v>
      </c>
      <c r="E15" s="31">
        <v>18.8</v>
      </c>
      <c r="F15" s="31">
        <v>13.8</v>
      </c>
      <c r="G15" s="31">
        <v>15.4</v>
      </c>
      <c r="H15" s="31">
        <v>14.5</v>
      </c>
      <c r="I15" s="31">
        <v>15.7</v>
      </c>
      <c r="J15" s="31">
        <v>3.9</v>
      </c>
      <c r="K15" s="31">
        <v>0</v>
      </c>
      <c r="L15" s="31">
        <v>0</v>
      </c>
      <c r="M15" s="31">
        <v>0</v>
      </c>
      <c r="N15" s="31">
        <v>0</v>
      </c>
      <c r="O15" s="33">
        <f>SUM(C15:N15)</f>
        <v>114.9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f>SUM(P15:AA15)</f>
        <v>0</v>
      </c>
      <c r="AC15" s="34">
        <f t="shared" si="1"/>
        <v>-114.9</v>
      </c>
      <c r="AD15" s="34">
        <f t="shared" si="2"/>
        <v>-100</v>
      </c>
      <c r="AE15" s="13"/>
      <c r="AF15" s="25"/>
      <c r="AG15" s="14"/>
      <c r="AH15" s="14"/>
      <c r="AI15" s="14"/>
      <c r="AJ15" s="14"/>
      <c r="AK15" s="14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20.25" customHeight="1">
      <c r="A16" s="7"/>
      <c r="B16" s="26" t="s">
        <v>29</v>
      </c>
      <c r="C16" s="23">
        <v>11.6</v>
      </c>
      <c r="D16" s="23">
        <v>11.7</v>
      </c>
      <c r="E16" s="23">
        <v>13.2</v>
      </c>
      <c r="F16" s="23">
        <v>10.4</v>
      </c>
      <c r="G16" s="23">
        <v>12</v>
      </c>
      <c r="H16" s="23">
        <v>11.5</v>
      </c>
      <c r="I16" s="23">
        <v>11.2</v>
      </c>
      <c r="J16" s="23">
        <v>11.9</v>
      </c>
      <c r="K16" s="23">
        <v>11.8</v>
      </c>
      <c r="L16" s="23">
        <v>10.9</v>
      </c>
      <c r="M16" s="23">
        <v>11.3</v>
      </c>
      <c r="N16" s="23">
        <v>10.4</v>
      </c>
      <c r="O16" s="36">
        <f>SUM(C16:N16)</f>
        <v>137.9</v>
      </c>
      <c r="P16" s="23">
        <v>11.8</v>
      </c>
      <c r="Q16" s="23">
        <v>11.9</v>
      </c>
      <c r="R16" s="23">
        <v>12.4</v>
      </c>
      <c r="S16" s="23">
        <v>9.6999999999999993</v>
      </c>
      <c r="T16" s="23">
        <v>11.5</v>
      </c>
      <c r="U16" s="23">
        <v>11.1</v>
      </c>
      <c r="V16" s="23">
        <v>12.1</v>
      </c>
      <c r="W16" s="23">
        <v>11.4</v>
      </c>
      <c r="X16" s="23">
        <v>9.9</v>
      </c>
      <c r="Y16" s="23">
        <v>10.5</v>
      </c>
      <c r="Z16" s="23">
        <v>9.3000000000000007</v>
      </c>
      <c r="AA16" s="23">
        <v>7.8</v>
      </c>
      <c r="AB16" s="23">
        <f>SUM(P16:AA16)</f>
        <v>129.4</v>
      </c>
      <c r="AC16" s="24">
        <f>+AB16-O16</f>
        <v>-8.5</v>
      </c>
      <c r="AD16" s="24">
        <f>+AC16/O16*100</f>
        <v>-6.1638868745467725</v>
      </c>
      <c r="AE16" s="13"/>
      <c r="AF16" s="25"/>
      <c r="AG16" s="14"/>
      <c r="AH16" s="14"/>
      <c r="AI16" s="14"/>
      <c r="AJ16" s="14"/>
      <c r="AK16" s="14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8.75" customHeight="1">
      <c r="A17" s="7"/>
      <c r="B17" s="26" t="s">
        <v>30</v>
      </c>
      <c r="C17" s="23">
        <v>124.4</v>
      </c>
      <c r="D17" s="23">
        <v>102.6</v>
      </c>
      <c r="E17" s="23">
        <v>135.5</v>
      </c>
      <c r="F17" s="38">
        <v>100</v>
      </c>
      <c r="G17" s="38">
        <v>108.9</v>
      </c>
      <c r="H17" s="38">
        <v>107.9</v>
      </c>
      <c r="I17" s="38">
        <v>112.8</v>
      </c>
      <c r="J17" s="38">
        <v>104.1</v>
      </c>
      <c r="K17" s="38">
        <v>99.1</v>
      </c>
      <c r="L17" s="38">
        <v>120.1</v>
      </c>
      <c r="M17" s="38">
        <v>97.1</v>
      </c>
      <c r="N17" s="38">
        <v>115.7</v>
      </c>
      <c r="O17" s="36">
        <f>SUM(C17:N17)</f>
        <v>1328.1999999999998</v>
      </c>
      <c r="P17" s="23">
        <v>98.9</v>
      </c>
      <c r="Q17" s="38">
        <v>105.1</v>
      </c>
      <c r="R17" s="38">
        <v>109.3</v>
      </c>
      <c r="S17" s="38">
        <v>105.1</v>
      </c>
      <c r="T17" s="38">
        <v>110.8</v>
      </c>
      <c r="U17" s="38">
        <v>103.1</v>
      </c>
      <c r="V17" s="38">
        <v>106.7</v>
      </c>
      <c r="W17" s="38">
        <v>82.3</v>
      </c>
      <c r="X17" s="38">
        <v>105.3</v>
      </c>
      <c r="Y17" s="38">
        <v>109.2</v>
      </c>
      <c r="Z17" s="38">
        <v>106.9</v>
      </c>
      <c r="AA17" s="38">
        <v>107.6</v>
      </c>
      <c r="AB17" s="23">
        <f>SUM(P17:AA17)</f>
        <v>1250.3</v>
      </c>
      <c r="AC17" s="24">
        <f t="shared" si="1"/>
        <v>-77.899999999999864</v>
      </c>
      <c r="AD17" s="24">
        <f t="shared" si="2"/>
        <v>-5.8650805601565938</v>
      </c>
      <c r="AE17" s="13"/>
      <c r="AF17" s="25"/>
      <c r="AG17" s="14"/>
      <c r="AH17" s="14"/>
      <c r="AI17" s="14"/>
      <c r="AJ17" s="14"/>
      <c r="AK17" s="14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22.5" customHeight="1">
      <c r="A18" s="7"/>
      <c r="B18" s="22" t="s">
        <v>31</v>
      </c>
      <c r="C18" s="23">
        <f t="shared" ref="C18:AB18" si="7">+C19+C20</f>
        <v>217.00000000000006</v>
      </c>
      <c r="D18" s="23">
        <f t="shared" si="7"/>
        <v>199.7</v>
      </c>
      <c r="E18" s="23">
        <f t="shared" si="7"/>
        <v>247.29999999999998</v>
      </c>
      <c r="F18" s="23">
        <f t="shared" si="7"/>
        <v>179.29999999999998</v>
      </c>
      <c r="G18" s="23">
        <f t="shared" si="7"/>
        <v>196.8</v>
      </c>
      <c r="H18" s="23">
        <f t="shared" si="7"/>
        <v>219.6</v>
      </c>
      <c r="I18" s="23">
        <f t="shared" si="7"/>
        <v>1390</v>
      </c>
      <c r="J18" s="23">
        <f t="shared" si="7"/>
        <v>270.60000000000002</v>
      </c>
      <c r="K18" s="23">
        <f t="shared" si="7"/>
        <v>430.4</v>
      </c>
      <c r="L18" s="23">
        <f t="shared" si="7"/>
        <v>348.09999999999997</v>
      </c>
      <c r="M18" s="23">
        <f t="shared" si="7"/>
        <v>932.5</v>
      </c>
      <c r="N18" s="23">
        <f t="shared" si="7"/>
        <v>1059.2</v>
      </c>
      <c r="O18" s="23">
        <f t="shared" si="7"/>
        <v>5690.5</v>
      </c>
      <c r="P18" s="23">
        <f t="shared" si="7"/>
        <v>162.70000000000002</v>
      </c>
      <c r="Q18" s="23">
        <f t="shared" si="7"/>
        <v>415.7</v>
      </c>
      <c r="R18" s="23">
        <f t="shared" si="7"/>
        <v>359.3</v>
      </c>
      <c r="S18" s="23">
        <f t="shared" si="7"/>
        <v>460</v>
      </c>
      <c r="T18" s="23">
        <f t="shared" si="7"/>
        <v>281.89999999999998</v>
      </c>
      <c r="U18" s="23">
        <f t="shared" si="7"/>
        <v>257.29999999999995</v>
      </c>
      <c r="V18" s="23">
        <f t="shared" si="7"/>
        <v>329.20000000000005</v>
      </c>
      <c r="W18" s="23">
        <f t="shared" si="7"/>
        <v>299.49999999999994</v>
      </c>
      <c r="X18" s="23">
        <f t="shared" si="7"/>
        <v>436.19999999999993</v>
      </c>
      <c r="Y18" s="23">
        <f t="shared" si="7"/>
        <v>341.70000000000005</v>
      </c>
      <c r="Z18" s="23">
        <f t="shared" si="7"/>
        <v>899.9</v>
      </c>
      <c r="AA18" s="23">
        <f t="shared" si="7"/>
        <v>510.99999999999994</v>
      </c>
      <c r="AB18" s="23">
        <f t="shared" si="7"/>
        <v>4754.4000000000005</v>
      </c>
      <c r="AC18" s="24">
        <f t="shared" si="1"/>
        <v>-936.09999999999945</v>
      </c>
      <c r="AD18" s="24">
        <f t="shared" si="2"/>
        <v>-16.450224057639918</v>
      </c>
      <c r="AE18" s="39"/>
      <c r="AF18" s="25"/>
      <c r="AG18" s="25"/>
      <c r="AH18" s="25"/>
      <c r="AI18" s="25"/>
      <c r="AJ18" s="14"/>
      <c r="AK18" s="14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8" customHeight="1">
      <c r="A19" s="7"/>
      <c r="B19" s="26" t="s">
        <v>32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36">
        <f>SUM(C19:N19)</f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f>SUM(P19:AA19)</f>
        <v>0</v>
      </c>
      <c r="AC19" s="24">
        <f t="shared" si="1"/>
        <v>0</v>
      </c>
      <c r="AD19" s="24">
        <v>0</v>
      </c>
      <c r="AE19" s="39"/>
      <c r="AF19" s="25"/>
      <c r="AG19" s="25"/>
      <c r="AH19" s="25"/>
      <c r="AI19" s="25"/>
      <c r="AJ19" s="14"/>
      <c r="AK19" s="14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8.75" customHeight="1">
      <c r="A20" s="7"/>
      <c r="B20" s="26" t="s">
        <v>33</v>
      </c>
      <c r="C20" s="23">
        <f>+C21+C24+C30+C35</f>
        <v>217.00000000000006</v>
      </c>
      <c r="D20" s="23">
        <f>+D21+D24+D30+D35</f>
        <v>199.7</v>
      </c>
      <c r="E20" s="23">
        <f>+E21+E24+E30+E35</f>
        <v>247.29999999999998</v>
      </c>
      <c r="F20" s="23">
        <f>+F21+F24+F30+F35</f>
        <v>179.29999999999998</v>
      </c>
      <c r="G20" s="23">
        <f t="shared" ref="G20:Z20" si="8">+G21+G24+G30+G35</f>
        <v>196.8</v>
      </c>
      <c r="H20" s="23">
        <f t="shared" si="8"/>
        <v>219.6</v>
      </c>
      <c r="I20" s="23">
        <f t="shared" si="8"/>
        <v>1390</v>
      </c>
      <c r="J20" s="23">
        <f t="shared" si="8"/>
        <v>270.60000000000002</v>
      </c>
      <c r="K20" s="23">
        <f t="shared" si="8"/>
        <v>430.4</v>
      </c>
      <c r="L20" s="23">
        <f t="shared" si="8"/>
        <v>348.09999999999997</v>
      </c>
      <c r="M20" s="23">
        <f t="shared" si="8"/>
        <v>932.5</v>
      </c>
      <c r="N20" s="23">
        <f t="shared" si="8"/>
        <v>1059.2</v>
      </c>
      <c r="O20" s="23">
        <f t="shared" si="8"/>
        <v>5690.5</v>
      </c>
      <c r="P20" s="23">
        <f t="shared" si="8"/>
        <v>162.70000000000002</v>
      </c>
      <c r="Q20" s="23">
        <f t="shared" si="8"/>
        <v>415.7</v>
      </c>
      <c r="R20" s="23">
        <f t="shared" si="8"/>
        <v>359.3</v>
      </c>
      <c r="S20" s="23">
        <f t="shared" si="8"/>
        <v>460</v>
      </c>
      <c r="T20" s="23">
        <f t="shared" si="8"/>
        <v>281.89999999999998</v>
      </c>
      <c r="U20" s="23">
        <f t="shared" si="8"/>
        <v>257.29999999999995</v>
      </c>
      <c r="V20" s="23">
        <f t="shared" si="8"/>
        <v>329.20000000000005</v>
      </c>
      <c r="W20" s="23">
        <f t="shared" si="8"/>
        <v>299.49999999999994</v>
      </c>
      <c r="X20" s="23">
        <f t="shared" si="8"/>
        <v>436.19999999999993</v>
      </c>
      <c r="Y20" s="23">
        <f t="shared" si="8"/>
        <v>341.70000000000005</v>
      </c>
      <c r="Z20" s="23">
        <f t="shared" si="8"/>
        <v>899.9</v>
      </c>
      <c r="AA20" s="23">
        <f>+AA21+AA24+AA30+AA35</f>
        <v>510.99999999999994</v>
      </c>
      <c r="AB20" s="23">
        <f>+AB21+AB24+AB30+AB35</f>
        <v>4754.4000000000005</v>
      </c>
      <c r="AC20" s="24">
        <f t="shared" si="1"/>
        <v>-936.09999999999945</v>
      </c>
      <c r="AD20" s="24">
        <f t="shared" ref="AD20:AD30" si="9">+AC20/O20*100</f>
        <v>-16.450224057639918</v>
      </c>
      <c r="AE20" s="39"/>
      <c r="AF20" s="25"/>
      <c r="AG20" s="25"/>
      <c r="AH20" s="25"/>
      <c r="AI20" s="25"/>
      <c r="AJ20" s="14"/>
      <c r="AK20" s="14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5.75" customHeight="1">
      <c r="A21" s="7"/>
      <c r="B21" s="40" t="s">
        <v>34</v>
      </c>
      <c r="C21" s="23">
        <f t="shared" ref="C21:AB21" si="10">+C22+C23</f>
        <v>52.7</v>
      </c>
      <c r="D21" s="23">
        <f t="shared" si="10"/>
        <v>66</v>
      </c>
      <c r="E21" s="23">
        <f t="shared" si="10"/>
        <v>93.399999999999991</v>
      </c>
      <c r="F21" s="23">
        <f t="shared" si="10"/>
        <v>86.8</v>
      </c>
      <c r="G21" s="23">
        <f t="shared" si="10"/>
        <v>92</v>
      </c>
      <c r="H21" s="23">
        <f t="shared" si="10"/>
        <v>89.5</v>
      </c>
      <c r="I21" s="23">
        <f t="shared" si="10"/>
        <v>87.4</v>
      </c>
      <c r="J21" s="23">
        <f t="shared" si="10"/>
        <v>85.3</v>
      </c>
      <c r="K21" s="23">
        <f t="shared" si="10"/>
        <v>93.3</v>
      </c>
      <c r="L21" s="23">
        <f t="shared" si="10"/>
        <v>84.3</v>
      </c>
      <c r="M21" s="23">
        <f t="shared" si="10"/>
        <v>86.7</v>
      </c>
      <c r="N21" s="23">
        <f t="shared" si="10"/>
        <v>181.9</v>
      </c>
      <c r="O21" s="23">
        <f t="shared" si="10"/>
        <v>1099.3</v>
      </c>
      <c r="P21" s="23">
        <f t="shared" si="10"/>
        <v>58.5</v>
      </c>
      <c r="Q21" s="23">
        <f t="shared" si="10"/>
        <v>61.7</v>
      </c>
      <c r="R21" s="23">
        <f t="shared" si="10"/>
        <v>91</v>
      </c>
      <c r="S21" s="23">
        <f t="shared" si="10"/>
        <v>76.5</v>
      </c>
      <c r="T21" s="23">
        <f t="shared" si="10"/>
        <v>90.7</v>
      </c>
      <c r="U21" s="23">
        <f t="shared" si="10"/>
        <v>74.8</v>
      </c>
      <c r="V21" s="23">
        <f t="shared" si="10"/>
        <v>88.8</v>
      </c>
      <c r="W21" s="23">
        <f t="shared" si="10"/>
        <v>79.599999999999994</v>
      </c>
      <c r="X21" s="23">
        <f t="shared" si="10"/>
        <v>64.900000000000006</v>
      </c>
      <c r="Y21" s="23">
        <f t="shared" si="10"/>
        <v>145.30000000000001</v>
      </c>
      <c r="Z21" s="23">
        <f t="shared" si="10"/>
        <v>89.8</v>
      </c>
      <c r="AA21" s="23">
        <f t="shared" si="10"/>
        <v>81.100000000000009</v>
      </c>
      <c r="AB21" s="23">
        <f t="shared" si="10"/>
        <v>1002.7</v>
      </c>
      <c r="AC21" s="24">
        <f t="shared" si="1"/>
        <v>-96.599999999999909</v>
      </c>
      <c r="AD21" s="24">
        <f t="shared" si="9"/>
        <v>-8.7874101701082417</v>
      </c>
      <c r="AE21" s="39"/>
      <c r="AF21" s="25"/>
      <c r="AG21" s="25"/>
      <c r="AH21" s="25"/>
      <c r="AI21" s="25"/>
      <c r="AJ21" s="14"/>
      <c r="AK21" s="14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 customHeight="1">
      <c r="A22" s="7"/>
      <c r="B22" s="41" t="s">
        <v>35</v>
      </c>
      <c r="C22" s="31">
        <v>51.7</v>
      </c>
      <c r="D22" s="31">
        <v>63.3</v>
      </c>
      <c r="E22" s="31">
        <v>89.8</v>
      </c>
      <c r="F22" s="31">
        <v>84</v>
      </c>
      <c r="G22" s="31">
        <v>88.8</v>
      </c>
      <c r="H22" s="31">
        <v>86.2</v>
      </c>
      <c r="I22" s="31">
        <v>84</v>
      </c>
      <c r="J22" s="31">
        <v>81.8</v>
      </c>
      <c r="K22" s="31">
        <v>89.3</v>
      </c>
      <c r="L22" s="31">
        <v>80.3</v>
      </c>
      <c r="M22" s="31">
        <v>82.7</v>
      </c>
      <c r="N22" s="31">
        <v>179.9</v>
      </c>
      <c r="O22" s="33">
        <f>SUM(C22:N22)</f>
        <v>1061.8</v>
      </c>
      <c r="P22" s="31">
        <v>55.8</v>
      </c>
      <c r="Q22" s="31">
        <v>58.2</v>
      </c>
      <c r="R22" s="31">
        <v>86.5</v>
      </c>
      <c r="S22" s="31">
        <v>73.400000000000006</v>
      </c>
      <c r="T22" s="31">
        <v>86.5</v>
      </c>
      <c r="U22" s="31">
        <v>71.099999999999994</v>
      </c>
      <c r="V22" s="31">
        <v>84.5</v>
      </c>
      <c r="W22" s="31">
        <v>75.3</v>
      </c>
      <c r="X22" s="31">
        <v>60.6</v>
      </c>
      <c r="Y22" s="31">
        <v>139.80000000000001</v>
      </c>
      <c r="Z22" s="31">
        <v>85</v>
      </c>
      <c r="AA22" s="31">
        <v>78.7</v>
      </c>
      <c r="AB22" s="31">
        <f>SUM(P22:AA22)</f>
        <v>955.40000000000009</v>
      </c>
      <c r="AC22" s="34">
        <f t="shared" si="1"/>
        <v>-106.39999999999986</v>
      </c>
      <c r="AD22" s="34">
        <f t="shared" si="9"/>
        <v>-10.0207195328687</v>
      </c>
      <c r="AE22" s="39"/>
      <c r="AF22" s="25"/>
      <c r="AG22" s="25"/>
      <c r="AH22" s="25"/>
      <c r="AI22" s="25"/>
      <c r="AJ22" s="14"/>
      <c r="AK22" s="14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5.75" customHeight="1">
      <c r="A23" s="7"/>
      <c r="B23" s="41" t="s">
        <v>36</v>
      </c>
      <c r="C23" s="31">
        <v>1</v>
      </c>
      <c r="D23" s="31">
        <v>2.7</v>
      </c>
      <c r="E23" s="31">
        <v>3.6</v>
      </c>
      <c r="F23" s="31">
        <v>2.8</v>
      </c>
      <c r="G23" s="31">
        <v>3.2</v>
      </c>
      <c r="H23" s="31">
        <v>3.3</v>
      </c>
      <c r="I23" s="31">
        <v>3.4</v>
      </c>
      <c r="J23" s="31">
        <v>3.5</v>
      </c>
      <c r="K23" s="31">
        <v>4</v>
      </c>
      <c r="L23" s="31">
        <v>4</v>
      </c>
      <c r="M23" s="31">
        <v>4</v>
      </c>
      <c r="N23" s="31">
        <v>2</v>
      </c>
      <c r="O23" s="33">
        <f>SUM(C23:N23)</f>
        <v>37.5</v>
      </c>
      <c r="P23" s="31">
        <v>2.7</v>
      </c>
      <c r="Q23" s="31">
        <v>3.5</v>
      </c>
      <c r="R23" s="31">
        <v>4.5</v>
      </c>
      <c r="S23" s="31">
        <v>3.1</v>
      </c>
      <c r="T23" s="31">
        <v>4.2</v>
      </c>
      <c r="U23" s="31">
        <v>3.7</v>
      </c>
      <c r="V23" s="31">
        <v>4.3</v>
      </c>
      <c r="W23" s="31">
        <v>4.3</v>
      </c>
      <c r="X23" s="31">
        <v>4.3</v>
      </c>
      <c r="Y23" s="31">
        <v>5.5</v>
      </c>
      <c r="Z23" s="31">
        <v>4.8</v>
      </c>
      <c r="AA23" s="31">
        <v>2.4</v>
      </c>
      <c r="AB23" s="31">
        <f>SUM(P23:AA23)</f>
        <v>47.3</v>
      </c>
      <c r="AC23" s="34">
        <f t="shared" si="1"/>
        <v>9.7999999999999972</v>
      </c>
      <c r="AD23" s="34">
        <f t="shared" si="9"/>
        <v>26.133333333333326</v>
      </c>
      <c r="AE23" s="39"/>
      <c r="AF23" s="25"/>
      <c r="AG23" s="25"/>
      <c r="AH23" s="25"/>
      <c r="AI23" s="25"/>
      <c r="AJ23" s="14"/>
      <c r="AK23" s="14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5.75" customHeight="1">
      <c r="A24" s="7"/>
      <c r="B24" s="40" t="s">
        <v>37</v>
      </c>
      <c r="C24" s="36">
        <f t="shared" ref="C24:AB24" si="11">SUM(C25:C29)</f>
        <v>150.50000000000003</v>
      </c>
      <c r="D24" s="36">
        <f t="shared" si="11"/>
        <v>105.89999999999999</v>
      </c>
      <c r="E24" s="36">
        <f t="shared" si="11"/>
        <v>112</v>
      </c>
      <c r="F24" s="36">
        <f t="shared" si="11"/>
        <v>91.3</v>
      </c>
      <c r="G24" s="36">
        <f t="shared" si="11"/>
        <v>101.30000000000001</v>
      </c>
      <c r="H24" s="36">
        <f t="shared" si="11"/>
        <v>107.2</v>
      </c>
      <c r="I24" s="36">
        <f t="shared" si="11"/>
        <v>125.6</v>
      </c>
      <c r="J24" s="36">
        <f t="shared" si="11"/>
        <v>114.30000000000001</v>
      </c>
      <c r="K24" s="36">
        <f t="shared" si="11"/>
        <v>106.7</v>
      </c>
      <c r="L24" s="36">
        <f t="shared" si="11"/>
        <v>117.6</v>
      </c>
      <c r="M24" s="36">
        <f t="shared" si="11"/>
        <v>187.9</v>
      </c>
      <c r="N24" s="36">
        <f t="shared" si="11"/>
        <v>793.2</v>
      </c>
      <c r="O24" s="36">
        <f t="shared" si="11"/>
        <v>2113.5</v>
      </c>
      <c r="P24" s="36">
        <f t="shared" si="11"/>
        <v>73.5</v>
      </c>
      <c r="Q24" s="36">
        <f t="shared" si="11"/>
        <v>126.69999999999999</v>
      </c>
      <c r="R24" s="36">
        <f t="shared" si="11"/>
        <v>139.69999999999999</v>
      </c>
      <c r="S24" s="36">
        <f t="shared" si="11"/>
        <v>117.5</v>
      </c>
      <c r="T24" s="36">
        <f t="shared" si="11"/>
        <v>143.80000000000001</v>
      </c>
      <c r="U24" s="36">
        <f t="shared" si="11"/>
        <v>163.39999999999998</v>
      </c>
      <c r="V24" s="36">
        <f t="shared" si="11"/>
        <v>98</v>
      </c>
      <c r="W24" s="36">
        <f t="shared" si="11"/>
        <v>137.19999999999999</v>
      </c>
      <c r="X24" s="36">
        <f t="shared" si="11"/>
        <v>174.7</v>
      </c>
      <c r="Y24" s="36">
        <f t="shared" si="11"/>
        <v>142.4</v>
      </c>
      <c r="Z24" s="36">
        <f t="shared" si="11"/>
        <v>777.1</v>
      </c>
      <c r="AA24" s="36">
        <f t="shared" si="11"/>
        <v>394.59999999999997</v>
      </c>
      <c r="AB24" s="36">
        <f t="shared" si="11"/>
        <v>2488.6000000000004</v>
      </c>
      <c r="AC24" s="24">
        <f t="shared" si="1"/>
        <v>375.10000000000036</v>
      </c>
      <c r="AD24" s="24">
        <f t="shared" si="9"/>
        <v>17.74781168677551</v>
      </c>
      <c r="AE24" s="39"/>
      <c r="AF24" s="25"/>
      <c r="AG24" s="25"/>
      <c r="AH24" s="25"/>
      <c r="AI24" s="25"/>
      <c r="AJ24" s="14"/>
      <c r="AK24" s="14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5.75" customHeight="1">
      <c r="A25" s="7"/>
      <c r="B25" s="41" t="s">
        <v>38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3">
        <f>SUM(C25:N25)</f>
        <v>0</v>
      </c>
      <c r="P25" s="31">
        <v>0</v>
      </c>
      <c r="Q25" s="31">
        <v>0</v>
      </c>
      <c r="R25" s="31">
        <v>0</v>
      </c>
      <c r="S25" s="31">
        <v>0.4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f>SUM(P25:AA25)</f>
        <v>0.4</v>
      </c>
      <c r="AC25" s="34">
        <f t="shared" si="1"/>
        <v>0.4</v>
      </c>
      <c r="AD25" s="34">
        <v>100</v>
      </c>
      <c r="AE25" s="39"/>
      <c r="AF25" s="25"/>
      <c r="AG25" s="25"/>
      <c r="AH25" s="25"/>
      <c r="AI25" s="25"/>
      <c r="AJ25" s="14"/>
      <c r="AK25" s="14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5.75" customHeight="1">
      <c r="A26" s="7"/>
      <c r="B26" s="41" t="s">
        <v>39</v>
      </c>
      <c r="C26" s="31">
        <v>36.700000000000003</v>
      </c>
      <c r="D26" s="31">
        <v>33</v>
      </c>
      <c r="E26" s="31">
        <v>32.799999999999997</v>
      </c>
      <c r="F26" s="31">
        <v>34.6</v>
      </c>
      <c r="G26" s="31">
        <v>31.5</v>
      </c>
      <c r="H26" s="31">
        <v>33.5</v>
      </c>
      <c r="I26" s="31">
        <v>31.1</v>
      </c>
      <c r="J26" s="31">
        <v>31.9</v>
      </c>
      <c r="K26" s="31">
        <v>31</v>
      </c>
      <c r="L26" s="31">
        <v>32.299999999999997</v>
      </c>
      <c r="M26" s="31">
        <v>32.5</v>
      </c>
      <c r="N26" s="31">
        <v>61.8</v>
      </c>
      <c r="O26" s="33">
        <f>SUM(C26:N26)</f>
        <v>422.7</v>
      </c>
      <c r="P26" s="31">
        <v>0</v>
      </c>
      <c r="Q26" s="31">
        <v>31.7</v>
      </c>
      <c r="R26" s="31">
        <v>31</v>
      </c>
      <c r="S26" s="31">
        <v>32.9</v>
      </c>
      <c r="T26" s="31">
        <v>29.5</v>
      </c>
      <c r="U26" s="31">
        <v>33.299999999999997</v>
      </c>
      <c r="V26" s="31">
        <v>0</v>
      </c>
      <c r="W26" s="31">
        <v>0</v>
      </c>
      <c r="X26" s="31">
        <v>25.3</v>
      </c>
      <c r="Y26" s="31">
        <v>0</v>
      </c>
      <c r="Z26" s="31">
        <v>0</v>
      </c>
      <c r="AA26" s="31">
        <v>0</v>
      </c>
      <c r="AB26" s="31">
        <f>SUM(P26:AA26)</f>
        <v>183.7</v>
      </c>
      <c r="AC26" s="34">
        <f>+AB26-O26</f>
        <v>-239</v>
      </c>
      <c r="AD26" s="34">
        <f>+AC26/O26*100</f>
        <v>-56.541282233262358</v>
      </c>
      <c r="AE26" s="39"/>
      <c r="AF26" s="25"/>
      <c r="AG26" s="25"/>
      <c r="AH26" s="25"/>
      <c r="AI26" s="25"/>
      <c r="AJ26" s="14"/>
      <c r="AK26" s="14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5.75" customHeight="1">
      <c r="A27" s="7"/>
      <c r="B27" s="42" t="s">
        <v>40</v>
      </c>
      <c r="C27" s="33">
        <v>51.2</v>
      </c>
      <c r="D27" s="31">
        <v>44.8</v>
      </c>
      <c r="E27" s="31">
        <v>53.8</v>
      </c>
      <c r="F27" s="31">
        <v>42.6</v>
      </c>
      <c r="G27" s="31">
        <v>49.2</v>
      </c>
      <c r="H27" s="31">
        <v>47.4</v>
      </c>
      <c r="I27" s="31">
        <v>49.5</v>
      </c>
      <c r="J27" s="31">
        <v>42.5</v>
      </c>
      <c r="K27" s="31">
        <v>41.5</v>
      </c>
      <c r="L27" s="31">
        <v>38</v>
      </c>
      <c r="M27" s="31">
        <v>42.9</v>
      </c>
      <c r="N27" s="31">
        <v>39</v>
      </c>
      <c r="O27" s="33">
        <f>SUM(C27:N27)</f>
        <v>542.4</v>
      </c>
      <c r="P27" s="31">
        <v>45.6</v>
      </c>
      <c r="Q27" s="31">
        <v>47.5</v>
      </c>
      <c r="R27" s="31">
        <v>52.3</v>
      </c>
      <c r="S27" s="31">
        <v>44.2</v>
      </c>
      <c r="T27" s="31">
        <v>49.5</v>
      </c>
      <c r="U27" s="31">
        <v>47.3</v>
      </c>
      <c r="V27" s="31">
        <v>51</v>
      </c>
      <c r="W27" s="31">
        <v>43.9</v>
      </c>
      <c r="X27" s="31">
        <v>38.5</v>
      </c>
      <c r="Y27" s="31">
        <v>44.2</v>
      </c>
      <c r="Z27" s="31">
        <v>34.6</v>
      </c>
      <c r="AA27" s="31">
        <v>36.700000000000003</v>
      </c>
      <c r="AB27" s="31">
        <f>SUM(P27:AA27)</f>
        <v>535.29999999999995</v>
      </c>
      <c r="AC27" s="34">
        <f t="shared" si="1"/>
        <v>-7.1000000000000227</v>
      </c>
      <c r="AD27" s="34">
        <f t="shared" si="9"/>
        <v>-1.3089970501474968</v>
      </c>
      <c r="AE27" s="39"/>
      <c r="AF27" s="25"/>
      <c r="AG27" s="25"/>
      <c r="AH27" s="25"/>
      <c r="AI27" s="25"/>
      <c r="AJ27" s="14"/>
      <c r="AK27" s="14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5.75" customHeight="1">
      <c r="A28" s="7"/>
      <c r="B28" s="42" t="s">
        <v>41</v>
      </c>
      <c r="C28" s="31">
        <v>61.7</v>
      </c>
      <c r="D28" s="31">
        <v>27.3</v>
      </c>
      <c r="E28" s="31">
        <v>23.9</v>
      </c>
      <c r="F28" s="32">
        <v>12.5</v>
      </c>
      <c r="G28" s="32">
        <v>20.6</v>
      </c>
      <c r="H28" s="32">
        <v>26.3</v>
      </c>
      <c r="I28" s="32">
        <v>45</v>
      </c>
      <c r="J28" s="32">
        <v>39.9</v>
      </c>
      <c r="K28" s="32">
        <v>34.200000000000003</v>
      </c>
      <c r="L28" s="32">
        <v>47.3</v>
      </c>
      <c r="M28" s="32">
        <v>112.5</v>
      </c>
      <c r="N28" s="32">
        <v>691.7</v>
      </c>
      <c r="O28" s="33">
        <f>SUM(C28:N28)</f>
        <v>1142.9000000000001</v>
      </c>
      <c r="P28" s="33">
        <v>27.9</v>
      </c>
      <c r="Q28" s="32">
        <v>46.9</v>
      </c>
      <c r="R28" s="32">
        <v>55.8</v>
      </c>
      <c r="S28" s="32">
        <v>39.6</v>
      </c>
      <c r="T28" s="32">
        <v>64.5</v>
      </c>
      <c r="U28" s="32">
        <v>82.8</v>
      </c>
      <c r="V28" s="32">
        <v>47</v>
      </c>
      <c r="W28" s="32">
        <v>93.3</v>
      </c>
      <c r="X28" s="32">
        <v>110.9</v>
      </c>
      <c r="Y28" s="32">
        <v>98.2</v>
      </c>
      <c r="Z28" s="32">
        <v>742.5</v>
      </c>
      <c r="AA28" s="32">
        <v>357.9</v>
      </c>
      <c r="AB28" s="31">
        <f>SUM(P28:AA28)</f>
        <v>1767.3000000000002</v>
      </c>
      <c r="AC28" s="34">
        <f t="shared" si="1"/>
        <v>624.40000000000009</v>
      </c>
      <c r="AD28" s="34">
        <f t="shared" si="9"/>
        <v>54.632951264327588</v>
      </c>
      <c r="AE28" s="39"/>
      <c r="AF28" s="25"/>
      <c r="AG28" s="25"/>
      <c r="AH28" s="25"/>
      <c r="AI28" s="25"/>
      <c r="AJ28" s="14"/>
      <c r="AK28" s="14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5.75" customHeight="1">
      <c r="A29" s="7"/>
      <c r="B29" s="41" t="s">
        <v>42</v>
      </c>
      <c r="C29" s="31">
        <v>0.9</v>
      </c>
      <c r="D29" s="31">
        <v>0.8</v>
      </c>
      <c r="E29" s="31">
        <v>1.5</v>
      </c>
      <c r="F29" s="31">
        <v>1.6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0.7</v>
      </c>
      <c r="O29" s="33">
        <f>SUM(C29:N29)</f>
        <v>5.5000000000000009</v>
      </c>
      <c r="P29" s="31">
        <v>0</v>
      </c>
      <c r="Q29" s="31">
        <v>0.6</v>
      </c>
      <c r="R29" s="31">
        <v>0.6</v>
      </c>
      <c r="S29" s="31">
        <v>0.4</v>
      </c>
      <c r="T29" s="31">
        <v>0.3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f>SUM(P29:AA29)</f>
        <v>1.9000000000000001</v>
      </c>
      <c r="AC29" s="34">
        <f t="shared" si="1"/>
        <v>-3.6000000000000005</v>
      </c>
      <c r="AD29" s="34">
        <f t="shared" si="9"/>
        <v>-65.454545454545453</v>
      </c>
      <c r="AE29" s="39"/>
      <c r="AF29" s="25"/>
      <c r="AG29" s="25"/>
      <c r="AH29" s="25"/>
      <c r="AI29" s="25"/>
      <c r="AJ29" s="14"/>
      <c r="AK29" s="14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5.75" customHeight="1">
      <c r="A30" s="7"/>
      <c r="B30" s="40" t="s">
        <v>43</v>
      </c>
      <c r="C30" s="36">
        <f>+C31+C33+C34+C32</f>
        <v>0</v>
      </c>
      <c r="D30" s="36">
        <f>+D31+D33+D34+D32</f>
        <v>0</v>
      </c>
      <c r="E30" s="36">
        <f>+E31+E33+E34+E32</f>
        <v>0</v>
      </c>
      <c r="F30" s="36">
        <f t="shared" ref="F30:M30" si="12">+F31+F33+F34+F32</f>
        <v>0</v>
      </c>
      <c r="G30" s="36">
        <f t="shared" si="12"/>
        <v>0</v>
      </c>
      <c r="H30" s="36">
        <f t="shared" si="12"/>
        <v>3.5</v>
      </c>
      <c r="I30" s="36">
        <f t="shared" si="12"/>
        <v>138.9</v>
      </c>
      <c r="J30" s="36">
        <f t="shared" si="12"/>
        <v>23.5</v>
      </c>
      <c r="K30" s="36">
        <f t="shared" si="12"/>
        <v>25</v>
      </c>
      <c r="L30" s="36">
        <f t="shared" si="12"/>
        <v>35.799999999999997</v>
      </c>
      <c r="M30" s="36">
        <f t="shared" si="12"/>
        <v>7.5</v>
      </c>
      <c r="N30" s="36">
        <f>+N31+N33+N34+N32</f>
        <v>5.2</v>
      </c>
      <c r="O30" s="36">
        <f>+O31+O33+O34+O32</f>
        <v>239.39999999999998</v>
      </c>
      <c r="P30" s="36">
        <f>+P31+P33+P34+P32</f>
        <v>20.9</v>
      </c>
      <c r="Q30" s="36">
        <f t="shared" ref="Q30:AA30" si="13">SUM(Q31:Q34)</f>
        <v>175.8</v>
      </c>
      <c r="R30" s="36">
        <f t="shared" si="13"/>
        <v>127</v>
      </c>
      <c r="S30" s="36">
        <f t="shared" si="13"/>
        <v>252.5</v>
      </c>
      <c r="T30" s="36">
        <f t="shared" si="13"/>
        <v>45.2</v>
      </c>
      <c r="U30" s="36">
        <f t="shared" si="13"/>
        <v>18.7</v>
      </c>
      <c r="V30" s="36">
        <f>SUM(V31:V34)</f>
        <v>136.30000000000001</v>
      </c>
      <c r="W30" s="36">
        <f>SUM(W31:W34)</f>
        <v>77.3</v>
      </c>
      <c r="X30" s="36">
        <f>SUM(X31:X34)</f>
        <v>192.7</v>
      </c>
      <c r="Y30" s="36">
        <f>SUM(Y31:Y34)</f>
        <v>53.3</v>
      </c>
      <c r="Z30" s="36">
        <f>SUM(Z31:Z34)</f>
        <v>32</v>
      </c>
      <c r="AA30" s="36">
        <f t="shared" si="13"/>
        <v>32.9</v>
      </c>
      <c r="AB30" s="36">
        <f>+AB31+AB33+AB34+AB32</f>
        <v>1164.6000000000001</v>
      </c>
      <c r="AC30" s="24">
        <f t="shared" si="1"/>
        <v>925.20000000000016</v>
      </c>
      <c r="AD30" s="24">
        <f t="shared" si="9"/>
        <v>386.46616541353399</v>
      </c>
      <c r="AE30" s="39"/>
      <c r="AF30" s="25"/>
      <c r="AG30" s="25"/>
      <c r="AH30" s="25"/>
      <c r="AI30" s="25"/>
      <c r="AJ30" s="14"/>
      <c r="AK30" s="14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4.25" customHeight="1">
      <c r="A31" s="7"/>
      <c r="B31" s="41" t="s">
        <v>44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4">
        <f t="shared" si="1"/>
        <v>0</v>
      </c>
      <c r="AD31" s="34">
        <v>0</v>
      </c>
      <c r="AE31" s="39"/>
      <c r="AF31" s="25"/>
      <c r="AG31" s="25"/>
      <c r="AH31" s="25"/>
      <c r="AI31" s="25"/>
      <c r="AJ31" s="14"/>
      <c r="AK31" s="14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4.25" customHeight="1">
      <c r="A32" s="7"/>
      <c r="B32" s="41" t="s">
        <v>45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3.5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3">
        <f>SUM(C32:N32)</f>
        <v>3.5</v>
      </c>
      <c r="P32" s="31">
        <v>0</v>
      </c>
      <c r="Q32" s="31">
        <v>175.8</v>
      </c>
      <c r="R32" s="31">
        <v>85.3</v>
      </c>
      <c r="S32" s="31">
        <v>222.5</v>
      </c>
      <c r="T32" s="31">
        <v>45.2</v>
      </c>
      <c r="U32" s="31">
        <v>18.7</v>
      </c>
      <c r="V32" s="31">
        <v>136.30000000000001</v>
      </c>
      <c r="W32" s="31">
        <v>77.3</v>
      </c>
      <c r="X32" s="31">
        <v>192.7</v>
      </c>
      <c r="Y32" s="31">
        <v>53.3</v>
      </c>
      <c r="Z32" s="31">
        <v>32</v>
      </c>
      <c r="AA32" s="31">
        <v>32.9</v>
      </c>
      <c r="AB32" s="31">
        <f>SUM(P32:AA32)</f>
        <v>1072.0000000000002</v>
      </c>
      <c r="AC32" s="34">
        <f t="shared" si="1"/>
        <v>1068.5000000000002</v>
      </c>
      <c r="AD32" s="43" t="s">
        <v>46</v>
      </c>
      <c r="AE32" s="39"/>
      <c r="AF32" s="25"/>
      <c r="AG32" s="25"/>
      <c r="AH32" s="25"/>
      <c r="AI32" s="25"/>
      <c r="AJ32" s="14"/>
      <c r="AK32" s="14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4.25" customHeight="1">
      <c r="A33" s="7"/>
      <c r="B33" s="41" t="s">
        <v>47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138.9</v>
      </c>
      <c r="J33" s="33">
        <v>23.5</v>
      </c>
      <c r="K33" s="33">
        <v>25</v>
      </c>
      <c r="L33" s="33">
        <v>35.799999999999997</v>
      </c>
      <c r="M33" s="33">
        <v>7.5</v>
      </c>
      <c r="N33" s="33">
        <v>5.2</v>
      </c>
      <c r="O33" s="33">
        <f>SUM(C33:N33)</f>
        <v>235.89999999999998</v>
      </c>
      <c r="P33" s="33">
        <v>20.9</v>
      </c>
      <c r="Q33" s="33">
        <v>0</v>
      </c>
      <c r="R33" s="33">
        <v>41.7</v>
      </c>
      <c r="S33" s="33">
        <v>30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1">
        <f>SUM(P33:AA33)</f>
        <v>92.6</v>
      </c>
      <c r="AC33" s="34">
        <f t="shared" si="1"/>
        <v>-143.29999999999998</v>
      </c>
      <c r="AD33" s="34">
        <f>+AC33/O33*100</f>
        <v>-60.746078846969056</v>
      </c>
      <c r="AE33" s="39"/>
      <c r="AF33" s="25"/>
      <c r="AG33" s="25"/>
      <c r="AH33" s="25"/>
      <c r="AI33" s="25"/>
      <c r="AJ33" s="14"/>
      <c r="AK33" s="14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3.5" customHeight="1">
      <c r="A34" s="7"/>
      <c r="B34" s="41" t="s">
        <v>42</v>
      </c>
      <c r="C34" s="31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33">
        <f>SUM(C34:N34)</f>
        <v>0</v>
      </c>
      <c r="P34" s="31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31">
        <f>SUM(P34:AA34)</f>
        <v>0</v>
      </c>
      <c r="AC34" s="34">
        <f t="shared" si="1"/>
        <v>0</v>
      </c>
      <c r="AD34" s="34">
        <v>0</v>
      </c>
      <c r="AE34" s="39"/>
      <c r="AF34" s="25"/>
      <c r="AG34" s="25"/>
      <c r="AH34" s="25"/>
      <c r="AI34" s="25"/>
      <c r="AJ34" s="14"/>
      <c r="AK34" s="14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8.75" customHeight="1">
      <c r="A35" s="7"/>
      <c r="B35" s="40" t="s">
        <v>48</v>
      </c>
      <c r="C35" s="45">
        <v>13.799999999999999</v>
      </c>
      <c r="D35" s="45">
        <v>27.799999999999997</v>
      </c>
      <c r="E35" s="45">
        <v>41.900000000000006</v>
      </c>
      <c r="F35" s="45">
        <v>1.2</v>
      </c>
      <c r="G35" s="45">
        <v>3.5</v>
      </c>
      <c r="H35" s="45">
        <f>22.9-3.5</f>
        <v>19.399999999999999</v>
      </c>
      <c r="I35" s="45">
        <v>1038.0999999999999</v>
      </c>
      <c r="J35" s="45">
        <v>47.5</v>
      </c>
      <c r="K35" s="45">
        <v>205.39999999999998</v>
      </c>
      <c r="L35" s="45">
        <v>110.39999999999999</v>
      </c>
      <c r="M35" s="45">
        <v>650.4</v>
      </c>
      <c r="N35" s="45">
        <v>78.900000000000006</v>
      </c>
      <c r="O35" s="36">
        <f>SUM(C35:N35)</f>
        <v>2238.3000000000002</v>
      </c>
      <c r="P35" s="45">
        <v>9.8000000000000007</v>
      </c>
      <c r="Q35" s="45">
        <v>51.5</v>
      </c>
      <c r="R35" s="45">
        <v>1.6</v>
      </c>
      <c r="S35" s="45">
        <v>13.5</v>
      </c>
      <c r="T35" s="45">
        <v>2.2000000000000002</v>
      </c>
      <c r="U35" s="45">
        <v>0.4</v>
      </c>
      <c r="V35" s="45">
        <v>6.1</v>
      </c>
      <c r="W35" s="45">
        <v>5.4</v>
      </c>
      <c r="X35" s="45">
        <v>3.9</v>
      </c>
      <c r="Y35" s="45">
        <v>0.7</v>
      </c>
      <c r="Z35" s="45">
        <v>1</v>
      </c>
      <c r="AA35" s="45">
        <v>2.4</v>
      </c>
      <c r="AB35" s="23">
        <f>SUM(P35:AA35)</f>
        <v>98.500000000000028</v>
      </c>
      <c r="AC35" s="24">
        <f t="shared" si="1"/>
        <v>-2139.8000000000002</v>
      </c>
      <c r="AD35" s="24">
        <f t="shared" ref="AD35:AD50" si="14">+AC35/O35*100</f>
        <v>-95.599338783898489</v>
      </c>
      <c r="AE35" s="39"/>
      <c r="AF35" s="25"/>
      <c r="AG35" s="25"/>
      <c r="AH35" s="25"/>
      <c r="AI35" s="25"/>
      <c r="AJ35" s="14"/>
      <c r="AK35" s="14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20.25" customHeight="1">
      <c r="A36" s="7"/>
      <c r="B36" s="22" t="s">
        <v>49</v>
      </c>
      <c r="C36" s="36">
        <v>1.7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1</v>
      </c>
      <c r="K36" s="36">
        <v>0</v>
      </c>
      <c r="L36" s="36">
        <v>0</v>
      </c>
      <c r="M36" s="36">
        <v>0</v>
      </c>
      <c r="N36" s="36">
        <v>3.9</v>
      </c>
      <c r="O36" s="36">
        <f>SUM(C36:N36)</f>
        <v>6.6</v>
      </c>
      <c r="P36" s="36">
        <v>0</v>
      </c>
      <c r="Q36" s="36">
        <v>0</v>
      </c>
      <c r="R36" s="36">
        <v>0</v>
      </c>
      <c r="S36" s="36">
        <v>0</v>
      </c>
      <c r="T36" s="36">
        <v>1.3</v>
      </c>
      <c r="U36" s="36">
        <v>4.2</v>
      </c>
      <c r="V36" s="36">
        <v>1.6</v>
      </c>
      <c r="W36" s="36">
        <v>3.4</v>
      </c>
      <c r="X36" s="36">
        <v>0</v>
      </c>
      <c r="Y36" s="36">
        <v>0</v>
      </c>
      <c r="Z36" s="36">
        <v>0</v>
      </c>
      <c r="AA36" s="36">
        <v>3.4</v>
      </c>
      <c r="AB36" s="36">
        <f>SUM(P36:AA36)</f>
        <v>13.9</v>
      </c>
      <c r="AC36" s="24">
        <f t="shared" si="1"/>
        <v>7.3000000000000007</v>
      </c>
      <c r="AD36" s="24">
        <f t="shared" si="14"/>
        <v>110.60606060606062</v>
      </c>
      <c r="AE36" s="39"/>
      <c r="AF36" s="25"/>
      <c r="AG36" s="25"/>
      <c r="AH36" s="25"/>
      <c r="AI36" s="25"/>
      <c r="AJ36" s="14"/>
      <c r="AK36" s="14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24.75" customHeight="1" thickBot="1">
      <c r="A37" s="7"/>
      <c r="B37" s="46" t="s">
        <v>50</v>
      </c>
      <c r="C37" s="47">
        <f>+C36+C8</f>
        <v>376.10000000000008</v>
      </c>
      <c r="D37" s="47">
        <f>+D36+D8</f>
        <v>446</v>
      </c>
      <c r="E37" s="47">
        <f>+E36+E8</f>
        <v>507.4</v>
      </c>
      <c r="F37" s="47">
        <f>+F36+F8</f>
        <v>371.6</v>
      </c>
      <c r="G37" s="47">
        <f t="shared" ref="G37:Z37" si="15">+G36+G8</f>
        <v>398</v>
      </c>
      <c r="H37" s="47">
        <f t="shared" si="15"/>
        <v>400.20000000000005</v>
      </c>
      <c r="I37" s="47">
        <f t="shared" si="15"/>
        <v>1621.1</v>
      </c>
      <c r="J37" s="47">
        <f t="shared" si="15"/>
        <v>438.3</v>
      </c>
      <c r="K37" s="47">
        <f t="shared" si="15"/>
        <v>589.29999999999995</v>
      </c>
      <c r="L37" s="47">
        <f t="shared" si="15"/>
        <v>562.5</v>
      </c>
      <c r="M37" s="47">
        <f t="shared" si="15"/>
        <v>1109.5</v>
      </c>
      <c r="N37" s="47">
        <f t="shared" si="15"/>
        <v>1292.7</v>
      </c>
      <c r="O37" s="47">
        <f t="shared" si="15"/>
        <v>8112.7000000000007</v>
      </c>
      <c r="P37" s="47">
        <f t="shared" si="15"/>
        <v>273.40000000000003</v>
      </c>
      <c r="Q37" s="47">
        <f t="shared" si="15"/>
        <v>621.20000000000005</v>
      </c>
      <c r="R37" s="47">
        <f t="shared" si="15"/>
        <v>531.79999999999995</v>
      </c>
      <c r="S37" s="47">
        <f t="shared" si="15"/>
        <v>627.29999999999995</v>
      </c>
      <c r="T37" s="47">
        <f t="shared" si="15"/>
        <v>486</v>
      </c>
      <c r="U37" s="47">
        <f t="shared" si="15"/>
        <v>425.89999999999992</v>
      </c>
      <c r="V37" s="47">
        <f t="shared" si="15"/>
        <v>499.90000000000009</v>
      </c>
      <c r="W37" s="47">
        <f t="shared" si="15"/>
        <v>486.49999999999989</v>
      </c>
      <c r="X37" s="47">
        <f t="shared" si="15"/>
        <v>630.09999999999991</v>
      </c>
      <c r="Y37" s="47">
        <f t="shared" si="15"/>
        <v>528.71060000000011</v>
      </c>
      <c r="Z37" s="47">
        <f t="shared" si="15"/>
        <v>1082.5</v>
      </c>
      <c r="AA37" s="47">
        <f>+AA36+AA8</f>
        <v>760.19999999999993</v>
      </c>
      <c r="AB37" s="47">
        <f>+AB36+AB8</f>
        <v>6953.5105999999996</v>
      </c>
      <c r="AC37" s="47">
        <f>+AB37-O37</f>
        <v>-1159.1894000000011</v>
      </c>
      <c r="AD37" s="48">
        <f t="shared" si="14"/>
        <v>-14.288577169129896</v>
      </c>
      <c r="AE37" s="39"/>
      <c r="AF37" s="25"/>
      <c r="AG37" s="25"/>
      <c r="AH37" s="25"/>
      <c r="AI37" s="25"/>
      <c r="AJ37" s="14"/>
      <c r="AK37" s="14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21.75" customHeight="1" thickTop="1">
      <c r="A38" s="7"/>
      <c r="B38" s="22" t="s">
        <v>51</v>
      </c>
      <c r="C38" s="23">
        <v>2.4</v>
      </c>
      <c r="D38" s="23">
        <v>1.7</v>
      </c>
      <c r="E38" s="23">
        <v>379.3</v>
      </c>
      <c r="F38" s="38">
        <v>126.7</v>
      </c>
      <c r="G38" s="38">
        <v>14.2</v>
      </c>
      <c r="H38" s="38">
        <v>21.1</v>
      </c>
      <c r="I38" s="38">
        <v>103.5</v>
      </c>
      <c r="J38" s="38">
        <v>7</v>
      </c>
      <c r="K38" s="38">
        <v>6.9</v>
      </c>
      <c r="L38" s="38">
        <v>65.099999999999994</v>
      </c>
      <c r="M38" s="38">
        <v>86.4</v>
      </c>
      <c r="N38" s="38">
        <v>1111.5</v>
      </c>
      <c r="O38" s="36">
        <f>SUM(C38:N38)</f>
        <v>1925.8000000000002</v>
      </c>
      <c r="P38" s="23">
        <v>59.8</v>
      </c>
      <c r="Q38" s="38">
        <v>357.2</v>
      </c>
      <c r="R38" s="38">
        <v>67.7</v>
      </c>
      <c r="S38" s="38">
        <v>70.099999999999994</v>
      </c>
      <c r="T38" s="38">
        <v>114.2</v>
      </c>
      <c r="U38" s="38">
        <v>51</v>
      </c>
      <c r="V38" s="38">
        <v>69.099999999999994</v>
      </c>
      <c r="W38" s="38">
        <v>23.6</v>
      </c>
      <c r="X38" s="38">
        <v>195.9</v>
      </c>
      <c r="Y38" s="38">
        <v>82.3</v>
      </c>
      <c r="Z38" s="38">
        <v>269.39999999999998</v>
      </c>
      <c r="AA38" s="38">
        <v>2364.4</v>
      </c>
      <c r="AB38" s="23">
        <f>SUM(P38:AA38)</f>
        <v>3724.7000000000003</v>
      </c>
      <c r="AC38" s="24">
        <f t="shared" ref="AC38:AC50" si="16">+AB38-O38</f>
        <v>1798.9</v>
      </c>
      <c r="AD38" s="24">
        <f t="shared" si="14"/>
        <v>93.410530688545009</v>
      </c>
      <c r="AE38" s="49"/>
      <c r="AF38" s="50"/>
      <c r="AG38" s="50"/>
      <c r="AH38" s="25"/>
      <c r="AI38" s="25"/>
      <c r="AJ38" s="14"/>
      <c r="AK38" s="14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7.25" customHeight="1">
      <c r="A39" s="7"/>
      <c r="B39" s="22" t="s">
        <v>52</v>
      </c>
      <c r="C39" s="23">
        <f t="shared" ref="C39:AB39" si="17">+C40+C43</f>
        <v>1819.2</v>
      </c>
      <c r="D39" s="23">
        <f t="shared" si="17"/>
        <v>2836.4</v>
      </c>
      <c r="E39" s="23">
        <f t="shared" si="17"/>
        <v>3181.9</v>
      </c>
      <c r="F39" s="23">
        <f t="shared" si="17"/>
        <v>9043.7000000000007</v>
      </c>
      <c r="G39" s="23">
        <f t="shared" si="17"/>
        <v>2715</v>
      </c>
      <c r="H39" s="23">
        <f t="shared" si="17"/>
        <v>9383</v>
      </c>
      <c r="I39" s="23">
        <f t="shared" si="17"/>
        <v>28825.4</v>
      </c>
      <c r="J39" s="23">
        <f t="shared" si="17"/>
        <v>4395.8999999999996</v>
      </c>
      <c r="K39" s="23">
        <f t="shared" si="17"/>
        <v>7456</v>
      </c>
      <c r="L39" s="23">
        <f>+L40+L43</f>
        <v>5437</v>
      </c>
      <c r="M39" s="23">
        <f>+M40+M43</f>
        <v>17302.8</v>
      </c>
      <c r="N39" s="23">
        <f t="shared" si="17"/>
        <v>35250.199999999997</v>
      </c>
      <c r="O39" s="51">
        <f t="shared" si="17"/>
        <v>127646.50000000001</v>
      </c>
      <c r="P39" s="23">
        <f t="shared" si="17"/>
        <v>4934.3</v>
      </c>
      <c r="Q39" s="38">
        <f t="shared" si="17"/>
        <v>16971.3</v>
      </c>
      <c r="R39" s="38">
        <f t="shared" si="17"/>
        <v>13745.4</v>
      </c>
      <c r="S39" s="38">
        <f t="shared" si="17"/>
        <v>10034.200000000001</v>
      </c>
      <c r="T39" s="38">
        <f t="shared" si="17"/>
        <v>7845.1</v>
      </c>
      <c r="U39" s="38">
        <f t="shared" si="17"/>
        <v>12045.9</v>
      </c>
      <c r="V39" s="38">
        <f t="shared" si="17"/>
        <v>11312.4</v>
      </c>
      <c r="W39" s="38">
        <f t="shared" si="17"/>
        <v>42170.6</v>
      </c>
      <c r="X39" s="38">
        <f t="shared" si="17"/>
        <v>4522.3999999999996</v>
      </c>
      <c r="Y39" s="38">
        <f>+Y40+Y43</f>
        <v>5895.3</v>
      </c>
      <c r="Z39" s="38">
        <f>+Z40+Z43</f>
        <v>6348.7</v>
      </c>
      <c r="AA39" s="38">
        <f>+AA40+AA43</f>
        <v>13410.9</v>
      </c>
      <c r="AB39" s="51">
        <f t="shared" si="17"/>
        <v>149236.5</v>
      </c>
      <c r="AC39" s="52">
        <f t="shared" si="16"/>
        <v>21589.999999999985</v>
      </c>
      <c r="AD39" s="52">
        <f t="shared" si="14"/>
        <v>16.913898931815588</v>
      </c>
      <c r="AE39" s="39"/>
      <c r="AF39" s="25"/>
      <c r="AG39" s="25"/>
      <c r="AH39" s="25"/>
      <c r="AI39" s="25"/>
      <c r="AJ39" s="14"/>
      <c r="AK39" s="14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5.75" customHeight="1">
      <c r="A40" s="7"/>
      <c r="B40" s="53" t="s">
        <v>53</v>
      </c>
      <c r="C40" s="54">
        <f t="shared" ref="C40:Q40" si="18">+C41+C42</f>
        <v>365.2</v>
      </c>
      <c r="D40" s="54">
        <f t="shared" si="18"/>
        <v>0</v>
      </c>
      <c r="E40" s="54">
        <f t="shared" si="18"/>
        <v>28.9</v>
      </c>
      <c r="F40" s="54">
        <f t="shared" si="18"/>
        <v>0</v>
      </c>
      <c r="G40" s="54">
        <f t="shared" si="18"/>
        <v>257.5</v>
      </c>
      <c r="H40" s="54">
        <f t="shared" si="18"/>
        <v>0</v>
      </c>
      <c r="I40" s="54">
        <f t="shared" si="18"/>
        <v>0</v>
      </c>
      <c r="J40" s="54">
        <f t="shared" si="18"/>
        <v>0</v>
      </c>
      <c r="K40" s="54">
        <f t="shared" si="18"/>
        <v>28.7</v>
      </c>
      <c r="L40" s="54">
        <f t="shared" si="18"/>
        <v>0</v>
      </c>
      <c r="M40" s="54">
        <f t="shared" si="18"/>
        <v>0</v>
      </c>
      <c r="N40" s="54">
        <f t="shared" si="18"/>
        <v>0</v>
      </c>
      <c r="O40" s="54">
        <f t="shared" si="18"/>
        <v>680.30000000000007</v>
      </c>
      <c r="P40" s="54">
        <f t="shared" si="18"/>
        <v>0</v>
      </c>
      <c r="Q40" s="54">
        <f t="shared" si="18"/>
        <v>6.2</v>
      </c>
      <c r="R40" s="28">
        <f>SUM(R41:R42)</f>
        <v>28.8</v>
      </c>
      <c r="S40" s="28">
        <f t="shared" ref="S40:Y40" si="19">SUM(S41:S42)</f>
        <v>0</v>
      </c>
      <c r="T40" s="28">
        <f t="shared" si="19"/>
        <v>0</v>
      </c>
      <c r="U40" s="28">
        <f t="shared" si="19"/>
        <v>2</v>
      </c>
      <c r="V40" s="28">
        <f t="shared" si="19"/>
        <v>6.1</v>
      </c>
      <c r="W40" s="28">
        <f t="shared" si="19"/>
        <v>0</v>
      </c>
      <c r="X40" s="28">
        <f t="shared" si="19"/>
        <v>21.2</v>
      </c>
      <c r="Y40" s="28">
        <f t="shared" si="19"/>
        <v>0</v>
      </c>
      <c r="Z40" s="28">
        <f>SUM(Z41:Z42)</f>
        <v>0</v>
      </c>
      <c r="AA40" s="28">
        <f>SUM(AA41:AA42)</f>
        <v>1.9</v>
      </c>
      <c r="AB40" s="54">
        <f>+AB41+AB42</f>
        <v>66.2</v>
      </c>
      <c r="AC40" s="55">
        <f t="shared" si="16"/>
        <v>-614.1</v>
      </c>
      <c r="AD40" s="55">
        <f t="shared" si="14"/>
        <v>-90.26899897104218</v>
      </c>
      <c r="AE40" s="39"/>
      <c r="AF40" s="25"/>
      <c r="AG40" s="25"/>
      <c r="AH40" s="25"/>
      <c r="AI40" s="25"/>
      <c r="AJ40" s="14"/>
      <c r="AK40" s="14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6.5" customHeight="1">
      <c r="A41" s="7"/>
      <c r="B41" s="37" t="s">
        <v>54</v>
      </c>
      <c r="C41" s="31">
        <v>365.2</v>
      </c>
      <c r="D41" s="31">
        <v>0</v>
      </c>
      <c r="E41" s="31">
        <v>0</v>
      </c>
      <c r="F41" s="31">
        <v>0</v>
      </c>
      <c r="G41" s="31">
        <v>257.5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3">
        <f>SUM(C41:N41)</f>
        <v>622.70000000000005</v>
      </c>
      <c r="P41" s="31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1">
        <f>SUM(P41:AA41)</f>
        <v>0</v>
      </c>
      <c r="AC41" s="34">
        <f>+AB41-O41</f>
        <v>-622.70000000000005</v>
      </c>
      <c r="AD41" s="34">
        <f t="shared" si="14"/>
        <v>-100</v>
      </c>
      <c r="AE41" s="56"/>
      <c r="AF41" s="2"/>
      <c r="AG41" s="25"/>
      <c r="AH41" s="25"/>
      <c r="AI41" s="25"/>
      <c r="AJ41" s="14"/>
      <c r="AK41" s="14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5" customHeight="1">
      <c r="A42" s="7"/>
      <c r="B42" s="37" t="s">
        <v>55</v>
      </c>
      <c r="C42" s="31">
        <v>0</v>
      </c>
      <c r="D42" s="31">
        <v>0</v>
      </c>
      <c r="E42" s="31">
        <v>28.9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28.7</v>
      </c>
      <c r="L42" s="31">
        <v>0</v>
      </c>
      <c r="M42" s="31">
        <v>0</v>
      </c>
      <c r="N42" s="31">
        <v>0</v>
      </c>
      <c r="O42" s="33">
        <f>SUM(C42:N42)</f>
        <v>57.599999999999994</v>
      </c>
      <c r="P42" s="31">
        <v>0</v>
      </c>
      <c r="Q42" s="32">
        <v>6.2</v>
      </c>
      <c r="R42" s="32">
        <v>28.8</v>
      </c>
      <c r="S42" s="32">
        <v>0</v>
      </c>
      <c r="T42" s="32">
        <v>0</v>
      </c>
      <c r="U42" s="32">
        <v>2</v>
      </c>
      <c r="V42" s="32">
        <v>6.1</v>
      </c>
      <c r="W42" s="32">
        <v>0</v>
      </c>
      <c r="X42" s="32">
        <v>21.2</v>
      </c>
      <c r="Y42" s="32">
        <v>0</v>
      </c>
      <c r="Z42" s="32">
        <v>0</v>
      </c>
      <c r="AA42" s="32">
        <v>1.9</v>
      </c>
      <c r="AB42" s="33">
        <f>SUM(P42:AA42)</f>
        <v>66.2</v>
      </c>
      <c r="AC42" s="34">
        <f>+AB42-O42</f>
        <v>8.6000000000000085</v>
      </c>
      <c r="AD42" s="34">
        <f t="shared" si="14"/>
        <v>14.930555555555571</v>
      </c>
      <c r="AE42" s="56"/>
      <c r="AF42" s="2"/>
      <c r="AG42" s="25"/>
      <c r="AH42" s="25"/>
      <c r="AI42" s="25"/>
      <c r="AJ42" s="14"/>
      <c r="AK42" s="14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5.75" customHeight="1">
      <c r="A43" s="7"/>
      <c r="B43" s="53" t="s">
        <v>56</v>
      </c>
      <c r="C43" s="54">
        <f t="shared" ref="C43:N43" si="20">ROUND(+C44+C45+C48,1)</f>
        <v>1454</v>
      </c>
      <c r="D43" s="54">
        <f t="shared" si="20"/>
        <v>2836.4</v>
      </c>
      <c r="E43" s="54">
        <f t="shared" si="20"/>
        <v>3153</v>
      </c>
      <c r="F43" s="54">
        <f t="shared" si="20"/>
        <v>9043.7000000000007</v>
      </c>
      <c r="G43" s="54">
        <f t="shared" si="20"/>
        <v>2457.5</v>
      </c>
      <c r="H43" s="54">
        <f t="shared" si="20"/>
        <v>9383</v>
      </c>
      <c r="I43" s="54">
        <f t="shared" si="20"/>
        <v>28825.4</v>
      </c>
      <c r="J43" s="54">
        <f t="shared" si="20"/>
        <v>4395.8999999999996</v>
      </c>
      <c r="K43" s="54">
        <f t="shared" si="20"/>
        <v>7427.3</v>
      </c>
      <c r="L43" s="54">
        <f t="shared" si="20"/>
        <v>5437</v>
      </c>
      <c r="M43" s="54">
        <f t="shared" si="20"/>
        <v>17302.8</v>
      </c>
      <c r="N43" s="54">
        <f t="shared" si="20"/>
        <v>35250.199999999997</v>
      </c>
      <c r="O43" s="57">
        <f>+O44+O45+O48</f>
        <v>126966.20000000001</v>
      </c>
      <c r="P43" s="54">
        <f t="shared" ref="P43:AA43" si="21">ROUND(+P44+P45+P48,1)</f>
        <v>4934.3</v>
      </c>
      <c r="Q43" s="54">
        <f t="shared" si="21"/>
        <v>16965.099999999999</v>
      </c>
      <c r="R43" s="28">
        <f t="shared" si="21"/>
        <v>13716.6</v>
      </c>
      <c r="S43" s="28">
        <f t="shared" si="21"/>
        <v>10034.200000000001</v>
      </c>
      <c r="T43" s="28">
        <f t="shared" si="21"/>
        <v>7845.1</v>
      </c>
      <c r="U43" s="28">
        <f t="shared" si="21"/>
        <v>12043.9</v>
      </c>
      <c r="V43" s="28">
        <f t="shared" si="21"/>
        <v>11306.3</v>
      </c>
      <c r="W43" s="28">
        <f t="shared" si="21"/>
        <v>42170.6</v>
      </c>
      <c r="X43" s="28">
        <f t="shared" si="21"/>
        <v>4501.2</v>
      </c>
      <c r="Y43" s="28">
        <f t="shared" si="21"/>
        <v>5895.3</v>
      </c>
      <c r="Z43" s="28">
        <f t="shared" si="21"/>
        <v>6348.7</v>
      </c>
      <c r="AA43" s="28">
        <f t="shared" si="21"/>
        <v>13409</v>
      </c>
      <c r="AB43" s="57">
        <f>+AB44+AB45+AB48</f>
        <v>149170.29999999999</v>
      </c>
      <c r="AC43" s="55">
        <f t="shared" si="16"/>
        <v>22204.099999999977</v>
      </c>
      <c r="AD43" s="55">
        <f t="shared" si="14"/>
        <v>17.488197646302698</v>
      </c>
      <c r="AE43" s="39"/>
      <c r="AF43" s="25"/>
      <c r="AG43" s="25"/>
      <c r="AH43" s="25"/>
      <c r="AI43" s="25"/>
      <c r="AJ43" s="14"/>
      <c r="AK43" s="14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8" customHeight="1">
      <c r="A44" s="7"/>
      <c r="B44" s="37" t="s">
        <v>57</v>
      </c>
      <c r="C44" s="54">
        <v>0</v>
      </c>
      <c r="D44" s="54">
        <v>0</v>
      </c>
      <c r="E44" s="54">
        <v>0</v>
      </c>
      <c r="F44" s="58">
        <v>5295.5</v>
      </c>
      <c r="G44" s="58">
        <v>0</v>
      </c>
      <c r="H44" s="58">
        <v>2663.7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6810.7</v>
      </c>
      <c r="O44" s="57">
        <f>SUM(C44:N44)</f>
        <v>14769.9</v>
      </c>
      <c r="P44" s="54">
        <v>0</v>
      </c>
      <c r="Q44" s="58">
        <v>0</v>
      </c>
      <c r="R44" s="58">
        <v>0</v>
      </c>
      <c r="S44" s="58">
        <v>0</v>
      </c>
      <c r="T44" s="58">
        <v>0</v>
      </c>
      <c r="U44" s="58">
        <v>5757.9</v>
      </c>
      <c r="V44" s="58">
        <v>3000</v>
      </c>
      <c r="W44" s="58">
        <v>17620</v>
      </c>
      <c r="X44" s="58">
        <v>279.3</v>
      </c>
      <c r="Y44" s="58">
        <v>19.899999999999999</v>
      </c>
      <c r="Z44" s="58">
        <v>0</v>
      </c>
      <c r="AA44" s="58">
        <v>9893.2000000000007</v>
      </c>
      <c r="AB44" s="54">
        <f>SUM(P44:AA44)</f>
        <v>36570.300000000003</v>
      </c>
      <c r="AC44" s="55">
        <f t="shared" si="16"/>
        <v>21800.400000000001</v>
      </c>
      <c r="AD44" s="55">
        <f t="shared" si="14"/>
        <v>147.60018686653262</v>
      </c>
      <c r="AE44" s="39"/>
      <c r="AF44" s="25"/>
      <c r="AG44" s="25"/>
      <c r="AH44" s="25"/>
      <c r="AI44" s="25"/>
      <c r="AJ44" s="14"/>
      <c r="AK44" s="14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8" customHeight="1">
      <c r="A45" s="7"/>
      <c r="B45" s="37" t="s">
        <v>58</v>
      </c>
      <c r="C45" s="54">
        <f t="shared" ref="C45:N45" si="22">+C46+C47</f>
        <v>1454</v>
      </c>
      <c r="D45" s="54">
        <f t="shared" si="22"/>
        <v>2836.3999999999996</v>
      </c>
      <c r="E45" s="54">
        <f t="shared" si="22"/>
        <v>3153</v>
      </c>
      <c r="F45" s="54">
        <f t="shared" si="22"/>
        <v>3748.2</v>
      </c>
      <c r="G45" s="54">
        <f t="shared" si="22"/>
        <v>2457.5</v>
      </c>
      <c r="H45" s="54">
        <f t="shared" si="22"/>
        <v>3237.2000000000003</v>
      </c>
      <c r="I45" s="54">
        <f t="shared" si="22"/>
        <v>7505.2</v>
      </c>
      <c r="J45" s="54">
        <f t="shared" si="22"/>
        <v>3256.7</v>
      </c>
      <c r="K45" s="54">
        <f t="shared" si="22"/>
        <v>2370.2999999999997</v>
      </c>
      <c r="L45" s="54">
        <f t="shared" si="22"/>
        <v>3362.3</v>
      </c>
      <c r="M45" s="54">
        <f t="shared" si="22"/>
        <v>3260.9</v>
      </c>
      <c r="N45" s="54">
        <f t="shared" si="22"/>
        <v>21369.5</v>
      </c>
      <c r="O45" s="57">
        <f>SUM(C45:N45)</f>
        <v>58011.200000000004</v>
      </c>
      <c r="P45" s="54">
        <f t="shared" ref="P45:AA45" si="23">+P46+P47</f>
        <v>4934.3</v>
      </c>
      <c r="Q45" s="54">
        <f t="shared" si="23"/>
        <v>9014.6999999999989</v>
      </c>
      <c r="R45" s="54">
        <f t="shared" si="23"/>
        <v>8842.7999999999993</v>
      </c>
      <c r="S45" s="54">
        <f t="shared" si="23"/>
        <v>9041.4</v>
      </c>
      <c r="T45" s="54">
        <f t="shared" si="23"/>
        <v>5420.7000000000007</v>
      </c>
      <c r="U45" s="54">
        <f t="shared" si="23"/>
        <v>4629.3999999999996</v>
      </c>
      <c r="V45" s="54">
        <f t="shared" si="23"/>
        <v>4479</v>
      </c>
      <c r="W45" s="54">
        <f t="shared" si="23"/>
        <v>4319.2</v>
      </c>
      <c r="X45" s="54">
        <f t="shared" si="23"/>
        <v>2845.6</v>
      </c>
      <c r="Y45" s="54">
        <f t="shared" si="23"/>
        <v>4040.6</v>
      </c>
      <c r="Z45" s="54">
        <f t="shared" si="23"/>
        <v>5985.3</v>
      </c>
      <c r="AA45" s="54">
        <f t="shared" si="23"/>
        <v>2638.6000000000004</v>
      </c>
      <c r="AB45" s="54">
        <f>SUM(P45:AA45)</f>
        <v>66191.599999999991</v>
      </c>
      <c r="AC45" s="55">
        <f t="shared" si="16"/>
        <v>8180.3999999999869</v>
      </c>
      <c r="AD45" s="55">
        <f t="shared" si="14"/>
        <v>14.101414899191855</v>
      </c>
      <c r="AE45" s="39"/>
      <c r="AF45" s="25"/>
      <c r="AG45" s="25"/>
      <c r="AH45" s="25"/>
      <c r="AI45" s="25"/>
      <c r="AJ45" s="14"/>
      <c r="AK45" s="14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8" customHeight="1">
      <c r="A46" s="7"/>
      <c r="B46" s="59" t="s">
        <v>59</v>
      </c>
      <c r="C46" s="31">
        <v>904.1</v>
      </c>
      <c r="D46" s="31">
        <v>1400.2</v>
      </c>
      <c r="E46" s="31">
        <v>1885.9</v>
      </c>
      <c r="F46" s="32">
        <v>2384.6</v>
      </c>
      <c r="G46" s="32">
        <v>2038.6</v>
      </c>
      <c r="H46" s="32">
        <v>2299.8000000000002</v>
      </c>
      <c r="I46" s="32">
        <v>2006.8</v>
      </c>
      <c r="J46" s="32">
        <v>1924.7</v>
      </c>
      <c r="K46" s="32">
        <v>2182.1999999999998</v>
      </c>
      <c r="L46" s="32">
        <v>1619.1</v>
      </c>
      <c r="M46" s="32">
        <v>2406.4</v>
      </c>
      <c r="N46" s="32">
        <v>2737.4</v>
      </c>
      <c r="O46" s="33">
        <f>SUM(C46:N46)</f>
        <v>23789.800000000003</v>
      </c>
      <c r="P46" s="31">
        <v>1908.2</v>
      </c>
      <c r="Q46" s="32">
        <v>585.4</v>
      </c>
      <c r="R46" s="32">
        <v>5176.8999999999996</v>
      </c>
      <c r="S46" s="32">
        <v>2986.5</v>
      </c>
      <c r="T46" s="32">
        <v>2857.3</v>
      </c>
      <c r="U46" s="32">
        <v>1864.8</v>
      </c>
      <c r="V46" s="32">
        <v>2125.6</v>
      </c>
      <c r="W46" s="32">
        <v>2856.5</v>
      </c>
      <c r="X46" s="32">
        <v>2027.8</v>
      </c>
      <c r="Y46" s="32">
        <v>2091.1</v>
      </c>
      <c r="Z46" s="32">
        <v>3254.8</v>
      </c>
      <c r="AA46" s="32">
        <v>1285.7</v>
      </c>
      <c r="AB46" s="31">
        <f>SUM(P46:AA46)</f>
        <v>29020.599999999995</v>
      </c>
      <c r="AC46" s="34">
        <f t="shared" si="16"/>
        <v>5230.799999999992</v>
      </c>
      <c r="AD46" s="34">
        <f t="shared" si="14"/>
        <v>21.987574506721334</v>
      </c>
      <c r="AE46" s="39"/>
      <c r="AF46" s="25"/>
      <c r="AG46" s="25"/>
      <c r="AH46" s="25"/>
      <c r="AI46" s="25"/>
      <c r="AJ46" s="14"/>
      <c r="AK46" s="14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8" customHeight="1">
      <c r="A47" s="7"/>
      <c r="B47" s="59" t="s">
        <v>60</v>
      </c>
      <c r="C47" s="31">
        <v>549.9</v>
      </c>
      <c r="D47" s="31">
        <v>1436.1999999999998</v>
      </c>
      <c r="E47" s="31">
        <v>1267.0999999999999</v>
      </c>
      <c r="F47" s="32">
        <v>1363.6</v>
      </c>
      <c r="G47" s="32">
        <v>418.9</v>
      </c>
      <c r="H47" s="32">
        <v>937.4</v>
      </c>
      <c r="I47" s="32">
        <v>5498.4</v>
      </c>
      <c r="J47" s="32">
        <v>1332</v>
      </c>
      <c r="K47" s="32">
        <v>188.1</v>
      </c>
      <c r="L47" s="32">
        <v>1743.2</v>
      </c>
      <c r="M47" s="32">
        <v>854.5</v>
      </c>
      <c r="N47" s="32">
        <v>18632.099999999999</v>
      </c>
      <c r="O47" s="33">
        <f>SUM(C47:N47)</f>
        <v>34221.399999999994</v>
      </c>
      <c r="P47" s="31">
        <v>3026.1</v>
      </c>
      <c r="Q47" s="32">
        <v>8429.2999999999993</v>
      </c>
      <c r="R47" s="32">
        <v>3665.9</v>
      </c>
      <c r="S47" s="32">
        <v>6054.9</v>
      </c>
      <c r="T47" s="32">
        <v>2563.4</v>
      </c>
      <c r="U47" s="32">
        <v>2764.6</v>
      </c>
      <c r="V47" s="32">
        <v>2353.4</v>
      </c>
      <c r="W47" s="32">
        <v>1462.7</v>
      </c>
      <c r="X47" s="32">
        <v>817.8</v>
      </c>
      <c r="Y47" s="32">
        <v>1949.5</v>
      </c>
      <c r="Z47" s="32">
        <v>2730.5</v>
      </c>
      <c r="AA47" s="32">
        <v>1352.9</v>
      </c>
      <c r="AB47" s="31">
        <f>SUM(P47:AA47)</f>
        <v>37171</v>
      </c>
      <c r="AC47" s="34">
        <f t="shared" si="16"/>
        <v>2949.6000000000058</v>
      </c>
      <c r="AD47" s="34">
        <f t="shared" si="14"/>
        <v>8.6191681228705033</v>
      </c>
      <c r="AE47" s="39"/>
      <c r="AF47" s="25"/>
      <c r="AG47" s="25"/>
      <c r="AH47" s="25"/>
      <c r="AI47" s="25"/>
      <c r="AJ47" s="14"/>
      <c r="AK47" s="14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5.75" customHeight="1">
      <c r="A48" s="7"/>
      <c r="B48" s="37" t="s">
        <v>61</v>
      </c>
      <c r="C48" s="54">
        <f t="shared" ref="C48:N48" si="24">SUM(C49:C50)</f>
        <v>0</v>
      </c>
      <c r="D48" s="54">
        <f t="shared" si="24"/>
        <v>0</v>
      </c>
      <c r="E48" s="54">
        <f t="shared" si="24"/>
        <v>0</v>
      </c>
      <c r="F48" s="54">
        <f t="shared" si="24"/>
        <v>0</v>
      </c>
      <c r="G48" s="54">
        <f t="shared" si="24"/>
        <v>0</v>
      </c>
      <c r="H48" s="54">
        <f t="shared" si="24"/>
        <v>3482.1</v>
      </c>
      <c r="I48" s="54">
        <f t="shared" si="24"/>
        <v>21320.2</v>
      </c>
      <c r="J48" s="54">
        <f t="shared" si="24"/>
        <v>1139.2</v>
      </c>
      <c r="K48" s="54">
        <f t="shared" si="24"/>
        <v>5057</v>
      </c>
      <c r="L48" s="54">
        <f t="shared" si="24"/>
        <v>2074.6999999999998</v>
      </c>
      <c r="M48" s="54">
        <f t="shared" si="24"/>
        <v>14041.9</v>
      </c>
      <c r="N48" s="54">
        <f t="shared" si="24"/>
        <v>7070</v>
      </c>
      <c r="O48" s="57">
        <f>+O49+O50</f>
        <v>54185.100000000006</v>
      </c>
      <c r="P48" s="54">
        <f t="shared" ref="P48:AA48" si="25">SUM(P49:P50)</f>
        <v>0</v>
      </c>
      <c r="Q48" s="58">
        <f t="shared" si="25"/>
        <v>7950.4</v>
      </c>
      <c r="R48" s="58">
        <f t="shared" si="25"/>
        <v>4873.8</v>
      </c>
      <c r="S48" s="58">
        <f t="shared" si="25"/>
        <v>992.8</v>
      </c>
      <c r="T48" s="58">
        <f t="shared" si="25"/>
        <v>2424.4</v>
      </c>
      <c r="U48" s="58">
        <f t="shared" si="25"/>
        <v>1656.6</v>
      </c>
      <c r="V48" s="58">
        <f t="shared" si="25"/>
        <v>3827.3</v>
      </c>
      <c r="W48" s="58">
        <f t="shared" si="25"/>
        <v>20231.400000000001</v>
      </c>
      <c r="X48" s="58">
        <f t="shared" si="25"/>
        <v>1376.3</v>
      </c>
      <c r="Y48" s="58">
        <f t="shared" si="25"/>
        <v>1834.8</v>
      </c>
      <c r="Z48" s="58">
        <f t="shared" si="25"/>
        <v>363.4</v>
      </c>
      <c r="AA48" s="58">
        <f t="shared" si="25"/>
        <v>877.2</v>
      </c>
      <c r="AB48" s="57">
        <f>+AB49+AB50</f>
        <v>46408.4</v>
      </c>
      <c r="AC48" s="55">
        <f t="shared" si="16"/>
        <v>-7776.7000000000044</v>
      </c>
      <c r="AD48" s="55">
        <f t="shared" si="14"/>
        <v>-14.352100485188741</v>
      </c>
      <c r="AE48" s="39"/>
      <c r="AF48" s="25"/>
      <c r="AG48" s="25"/>
      <c r="AH48" s="25"/>
      <c r="AI48" s="25"/>
      <c r="AJ48" s="14"/>
      <c r="AK48" s="14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7.100000000000001" customHeight="1">
      <c r="A49" s="7"/>
      <c r="B49" s="41" t="s">
        <v>62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3482.1</v>
      </c>
      <c r="I49" s="31">
        <v>2329.8000000000002</v>
      </c>
      <c r="J49" s="31">
        <v>1139.2</v>
      </c>
      <c r="K49" s="31">
        <v>5009.3999999999996</v>
      </c>
      <c r="L49" s="31">
        <v>2074.6999999999998</v>
      </c>
      <c r="M49" s="31">
        <v>4446.1000000000004</v>
      </c>
      <c r="N49" s="31">
        <v>7045.9</v>
      </c>
      <c r="O49" s="33">
        <f>SUM(C49:N49)</f>
        <v>25527.200000000004</v>
      </c>
      <c r="P49" s="31">
        <v>0</v>
      </c>
      <c r="Q49" s="32">
        <v>7950.4</v>
      </c>
      <c r="R49" s="32">
        <v>4873.8</v>
      </c>
      <c r="S49" s="32">
        <v>992.8</v>
      </c>
      <c r="T49" s="32">
        <v>2424.4</v>
      </c>
      <c r="U49" s="32">
        <v>1656.6</v>
      </c>
      <c r="V49" s="32">
        <v>3827.3</v>
      </c>
      <c r="W49" s="32">
        <v>20231.400000000001</v>
      </c>
      <c r="X49" s="32">
        <v>1376.3</v>
      </c>
      <c r="Y49" s="32">
        <v>1834.8</v>
      </c>
      <c r="Z49" s="32">
        <v>363.4</v>
      </c>
      <c r="AA49" s="32">
        <v>877.2</v>
      </c>
      <c r="AB49" s="31">
        <f>SUM(P49:AA49)</f>
        <v>46408.4</v>
      </c>
      <c r="AC49" s="34">
        <f t="shared" si="16"/>
        <v>20881.199999999997</v>
      </c>
      <c r="AD49" s="34">
        <f t="shared" si="14"/>
        <v>81.799805697452101</v>
      </c>
      <c r="AE49" s="39"/>
      <c r="AF49" s="25"/>
      <c r="AG49" s="25"/>
      <c r="AH49" s="25"/>
      <c r="AI49" s="25"/>
      <c r="AJ49" s="14"/>
      <c r="AK49" s="14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7.100000000000001" customHeight="1">
      <c r="A50" s="7"/>
      <c r="B50" s="41" t="s">
        <v>63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18990.400000000001</v>
      </c>
      <c r="J50" s="31">
        <v>0</v>
      </c>
      <c r="K50" s="31">
        <v>47.6</v>
      </c>
      <c r="L50" s="31">
        <v>0</v>
      </c>
      <c r="M50" s="31">
        <v>9595.7999999999993</v>
      </c>
      <c r="N50" s="31">
        <v>24.1</v>
      </c>
      <c r="O50" s="33">
        <f>SUM(C50:N50)</f>
        <v>28657.899999999998</v>
      </c>
      <c r="P50" s="31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1">
        <f>SUM(P50:AA50)</f>
        <v>0</v>
      </c>
      <c r="AC50" s="34">
        <f t="shared" si="16"/>
        <v>-28657.899999999998</v>
      </c>
      <c r="AD50" s="34">
        <f t="shared" si="14"/>
        <v>-100</v>
      </c>
      <c r="AE50" s="39"/>
      <c r="AF50" s="25"/>
      <c r="AG50" s="25"/>
      <c r="AH50" s="25"/>
      <c r="AI50" s="25"/>
      <c r="AJ50" s="14"/>
      <c r="AK50" s="14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4.5" customHeight="1">
      <c r="A51" s="7"/>
      <c r="B51" s="60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2"/>
      <c r="S51" s="33"/>
      <c r="T51" s="33"/>
      <c r="U51" s="33"/>
      <c r="V51" s="33"/>
      <c r="W51" s="33"/>
      <c r="X51" s="33"/>
      <c r="Y51" s="33"/>
      <c r="Z51" s="33"/>
      <c r="AA51" s="33"/>
      <c r="AB51" s="31"/>
      <c r="AC51" s="34"/>
      <c r="AD51" s="34"/>
      <c r="AE51" s="39"/>
      <c r="AF51" s="25"/>
      <c r="AG51" s="25"/>
      <c r="AH51" s="25"/>
      <c r="AI51" s="25"/>
      <c r="AJ51" s="14"/>
      <c r="AK51" s="14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9.5" customHeight="1" thickBot="1">
      <c r="A52" s="7"/>
      <c r="B52" s="46" t="s">
        <v>50</v>
      </c>
      <c r="C52" s="61">
        <f t="shared" ref="C52:AB52" si="26">+C39+C38+C37</f>
        <v>2197.7000000000003</v>
      </c>
      <c r="D52" s="61">
        <f t="shared" si="26"/>
        <v>3284.1</v>
      </c>
      <c r="E52" s="61">
        <f t="shared" si="26"/>
        <v>4068.6000000000004</v>
      </c>
      <c r="F52" s="61">
        <f t="shared" si="26"/>
        <v>9542.0000000000018</v>
      </c>
      <c r="G52" s="61">
        <f t="shared" si="26"/>
        <v>3127.2</v>
      </c>
      <c r="H52" s="61">
        <f t="shared" si="26"/>
        <v>9804.3000000000011</v>
      </c>
      <c r="I52" s="61">
        <f t="shared" si="26"/>
        <v>30550</v>
      </c>
      <c r="J52" s="61">
        <f t="shared" si="26"/>
        <v>4841.2</v>
      </c>
      <c r="K52" s="61">
        <f t="shared" si="26"/>
        <v>8052.2</v>
      </c>
      <c r="L52" s="61">
        <f t="shared" si="26"/>
        <v>6064.6</v>
      </c>
      <c r="M52" s="61">
        <f t="shared" si="26"/>
        <v>18498.7</v>
      </c>
      <c r="N52" s="61">
        <f t="shared" si="26"/>
        <v>37654.399999999994</v>
      </c>
      <c r="O52" s="61">
        <f t="shared" si="26"/>
        <v>137685.00000000003</v>
      </c>
      <c r="P52" s="61">
        <f t="shared" si="26"/>
        <v>5267.5</v>
      </c>
      <c r="Q52" s="61">
        <f t="shared" si="26"/>
        <v>17949.7</v>
      </c>
      <c r="R52" s="61">
        <f t="shared" si="26"/>
        <v>14344.9</v>
      </c>
      <c r="S52" s="61">
        <f t="shared" si="26"/>
        <v>10731.6</v>
      </c>
      <c r="T52" s="61">
        <f t="shared" si="26"/>
        <v>8445.2999999999993</v>
      </c>
      <c r="U52" s="61">
        <f t="shared" si="26"/>
        <v>12522.8</v>
      </c>
      <c r="V52" s="61">
        <f t="shared" si="26"/>
        <v>11881.4</v>
      </c>
      <c r="W52" s="61">
        <f t="shared" si="26"/>
        <v>42680.7</v>
      </c>
      <c r="X52" s="61">
        <f t="shared" si="26"/>
        <v>5348.4</v>
      </c>
      <c r="Y52" s="61">
        <f t="shared" si="26"/>
        <v>6506.3106000000007</v>
      </c>
      <c r="Z52" s="61">
        <f t="shared" si="26"/>
        <v>7700.5999999999995</v>
      </c>
      <c r="AA52" s="61">
        <f t="shared" si="26"/>
        <v>16535.5</v>
      </c>
      <c r="AB52" s="61">
        <f t="shared" si="26"/>
        <v>159914.71060000002</v>
      </c>
      <c r="AC52" s="61">
        <f>+AB52-O52</f>
        <v>22229.710599999991</v>
      </c>
      <c r="AD52" s="62">
        <f>+AC52/O52*100</f>
        <v>16.145339434215771</v>
      </c>
      <c r="AE52" s="39"/>
      <c r="AF52" s="25"/>
      <c r="AG52" s="25"/>
      <c r="AH52" s="25"/>
      <c r="AI52" s="25"/>
      <c r="AJ52" s="14"/>
      <c r="AK52" s="14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19.5" customHeight="1" thickTop="1">
      <c r="A53" s="7"/>
      <c r="B53" s="63" t="s">
        <v>64</v>
      </c>
      <c r="C53" s="64">
        <v>128.4</v>
      </c>
      <c r="D53" s="64">
        <v>139.4</v>
      </c>
      <c r="E53" s="64">
        <v>133.69999999999999</v>
      </c>
      <c r="F53" s="64">
        <v>132.30000000000001</v>
      </c>
      <c r="G53" s="64">
        <v>137.80000000000001</v>
      </c>
      <c r="H53" s="64">
        <v>132.1</v>
      </c>
      <c r="I53" s="64">
        <v>145.4</v>
      </c>
      <c r="J53" s="64">
        <v>131.69999999999999</v>
      </c>
      <c r="K53" s="64">
        <v>150.5</v>
      </c>
      <c r="L53" s="64">
        <v>131.4</v>
      </c>
      <c r="M53" s="64">
        <v>146.4</v>
      </c>
      <c r="N53" s="64">
        <v>145.80000000000001</v>
      </c>
      <c r="O53" s="64">
        <f>SUM(C53:N53)</f>
        <v>1654.9</v>
      </c>
      <c r="P53" s="64">
        <v>143.93491905000002</v>
      </c>
      <c r="Q53" s="64">
        <v>171.6</v>
      </c>
      <c r="R53" s="64">
        <v>188.7</v>
      </c>
      <c r="S53" s="64">
        <v>251.9</v>
      </c>
      <c r="T53" s="64">
        <v>181.5</v>
      </c>
      <c r="U53" s="64">
        <v>145.4</v>
      </c>
      <c r="V53" s="64">
        <v>153.80000000000001</v>
      </c>
      <c r="W53" s="64">
        <v>229.2</v>
      </c>
      <c r="X53" s="64">
        <v>147.6</v>
      </c>
      <c r="Y53" s="64">
        <v>155.9</v>
      </c>
      <c r="Z53" s="64">
        <v>143.6</v>
      </c>
      <c r="AA53" s="64">
        <v>149.4</v>
      </c>
      <c r="AB53" s="65">
        <f>SUM(P53:AA53)</f>
        <v>2062.5349190500001</v>
      </c>
      <c r="AC53" s="64">
        <f>+AB53-O53</f>
        <v>407.63491905000001</v>
      </c>
      <c r="AD53" s="66">
        <f>+AC53/O53*100</f>
        <v>24.631997042117348</v>
      </c>
      <c r="AE53" s="39"/>
      <c r="AF53" s="25"/>
      <c r="AG53" s="25"/>
      <c r="AH53" s="25"/>
      <c r="AI53" s="25"/>
      <c r="AJ53" s="14"/>
      <c r="AK53" s="14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5" customHeight="1">
      <c r="A54" s="7"/>
      <c r="B54" s="67" t="s">
        <v>65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3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13"/>
      <c r="AE54" s="68"/>
      <c r="AF54" s="14"/>
      <c r="AG54" s="14"/>
      <c r="AH54" s="14"/>
      <c r="AI54" s="14"/>
      <c r="AJ54" s="14"/>
      <c r="AK54" s="14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5" customHeight="1">
      <c r="A55" s="7"/>
      <c r="B55" s="67" t="s">
        <v>66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13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13"/>
      <c r="AE55" s="68"/>
      <c r="AF55" s="14"/>
      <c r="AG55" s="14"/>
      <c r="AH55" s="14"/>
      <c r="AI55" s="14"/>
      <c r="AJ55" s="14"/>
      <c r="AK55" s="14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4.25" customHeight="1">
      <c r="A56" s="7"/>
      <c r="B56" s="69" t="s">
        <v>67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13"/>
      <c r="P56" s="13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13"/>
      <c r="AD56" s="13"/>
      <c r="AE56" s="68"/>
      <c r="AF56" s="14"/>
      <c r="AG56" s="14"/>
      <c r="AH56" s="14"/>
      <c r="AI56" s="14"/>
      <c r="AJ56" s="14"/>
      <c r="AK56" s="14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1:63" ht="14.25" customHeight="1">
      <c r="A57" s="7"/>
      <c r="B57" s="71" t="s">
        <v>68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13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39"/>
      <c r="AC57" s="13"/>
      <c r="AD57" s="13"/>
      <c r="AE57" s="68"/>
      <c r="AF57" s="14"/>
      <c r="AG57" s="14"/>
      <c r="AH57" s="14"/>
      <c r="AI57" s="14"/>
      <c r="AJ57" s="14"/>
      <c r="AK57" s="14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23.25" customHeight="1">
      <c r="A58" s="7"/>
      <c r="B58" s="22" t="s">
        <v>69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25"/>
      <c r="AD58" s="14"/>
      <c r="AE58" s="14"/>
      <c r="AF58" s="13"/>
      <c r="AG58" s="13"/>
      <c r="AH58" s="14"/>
      <c r="AI58" s="14"/>
      <c r="AJ58" s="14"/>
      <c r="AK58" s="14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7.25" customHeight="1">
      <c r="A59" s="7"/>
      <c r="B59" s="7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>
      <c r="A60" s="7"/>
      <c r="B60" s="7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4"/>
      <c r="P60" s="73"/>
      <c r="Q60" s="73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>
      <c r="A61" s="7"/>
      <c r="B61" s="7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25"/>
      <c r="AC61" s="14"/>
      <c r="AD61" s="14"/>
      <c r="AE61" s="14"/>
      <c r="AF61" s="14"/>
      <c r="AG61" s="14"/>
      <c r="AH61" s="14"/>
      <c r="AI61" s="14"/>
      <c r="AJ61" s="14"/>
      <c r="AK61" s="14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>
      <c r="A62" s="7"/>
      <c r="B62" s="7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4"/>
      <c r="P62" s="78"/>
      <c r="Q62" s="78"/>
      <c r="R62" s="79"/>
      <c r="S62" s="78"/>
      <c r="T62" s="78"/>
      <c r="U62" s="78"/>
      <c r="V62" s="78"/>
      <c r="W62" s="78"/>
      <c r="X62" s="78"/>
      <c r="Y62" s="78"/>
      <c r="Z62" s="78"/>
      <c r="AA62" s="78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>
      <c r="A63" s="7"/>
      <c r="B63" s="6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72"/>
      <c r="AA63" s="72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>
      <c r="B64" s="69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2:63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2:63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2:63">
      <c r="B67" s="81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2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2:63">
      <c r="B68" s="81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Q68" s="76"/>
      <c r="R68" s="76"/>
      <c r="S68" s="82"/>
      <c r="T68" s="76"/>
      <c r="U68" s="80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2:63">
      <c r="B69" s="81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2:63">
      <c r="B70" s="81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2:63">
      <c r="B71" s="81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14"/>
      <c r="S71" s="76"/>
      <c r="T71" s="80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2:63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2:63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2:63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2:63">
      <c r="B75" s="7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2:63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2:63">
      <c r="B77" s="81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2:63">
      <c r="B78" s="81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2:63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2:63">
      <c r="B80" s="81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2:63">
      <c r="B81" s="81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2:63">
      <c r="B82" s="81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2:63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2:63">
      <c r="B84" s="81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2:63">
      <c r="B85" s="81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2:63">
      <c r="B86" s="81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2:63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2:63">
      <c r="B88" s="81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2:63">
      <c r="B89" s="81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2:63">
      <c r="B90" s="81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2:63">
      <c r="B91" s="81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2:63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2:63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2:63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2:63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2:63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2:63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2:63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2:63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2:63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2:63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2:63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2:63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2:63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2:63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2:63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2:63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2:63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2:63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2:63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2:63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2:63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2:63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2:63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2:63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2:63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2:63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2:63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2:63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2:63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2:63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2:63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2:63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2:63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2:63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2:63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2:63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2:63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2:63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2:63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2:63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2:63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2:63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2:63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2:63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2:63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2:63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2:63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2:63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2:63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2:63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2:63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2:63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2:63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2:63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2:63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2:63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2:63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2:63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2:63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2:63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2:63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2:63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2:63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2:63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2:63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2:63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2:63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2:63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2:63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2:63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2:63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2:63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2:63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2:63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2:63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2:63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2:63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2:63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2:63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2:63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2:6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2:6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2:6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2:6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2:6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2:6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2:6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2:6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2:6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2:6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2:6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2:6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2:6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2:6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2:6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2:6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2:6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2:6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2:6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2:6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2:6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2:6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2:6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2:6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2:6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2:6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2:6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2:6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2:6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2:6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2:6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2:6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2:6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2:6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2:6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2:6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2:6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2:6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2:6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2:6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2:6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2:6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2:6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2:6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2:6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2:6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2:6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2:6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2:6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2:6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2:6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2:6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2:6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2:6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2:6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2:6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2:6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2:6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2:6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2:6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2:6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2:6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2:6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2:6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2:6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2:6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2:6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2:6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2:6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</sheetData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TESORERIA</vt:lpstr>
      <vt:lpstr>TESORERIA!Área_de_impresión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fperez</cp:lastModifiedBy>
  <dcterms:created xsi:type="dcterms:W3CDTF">2013-03-07T19:58:47Z</dcterms:created>
  <dcterms:modified xsi:type="dcterms:W3CDTF">2013-03-07T20:00:50Z</dcterms:modified>
</cp:coreProperties>
</file>