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perez\AppData\Local\Microsoft\Windows\INetCache\Content.Outlook\27WTK9IY\"/>
    </mc:Choice>
  </mc:AlternateContent>
  <xr:revisionPtr revIDLastSave="0" documentId="8_{49FF54DD-C073-4A20-85C1-7A9FCAFAD017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DGII" sheetId="2" r:id="rId1"/>
    <sheet name="DGA" sheetId="3" r:id="rId2"/>
    <sheet name="TESORERIA" sheetId="4" r:id="rId3"/>
  </sheets>
  <externalReferences>
    <externalReference r:id="rId4"/>
  </externalReferences>
  <definedNames>
    <definedName name="____ROS1">#N/A</definedName>
    <definedName name="____ROS2">#N/A</definedName>
    <definedName name="____ROS3">#N/A</definedName>
    <definedName name="____ROS4">#N/A</definedName>
    <definedName name="___ROS1">#N/A</definedName>
    <definedName name="___ROS2">#N/A</definedName>
    <definedName name="___ROS3">#N/A</definedName>
    <definedName name="___ROS4">#N/A</definedName>
    <definedName name="__123Graph_B" hidden="1">[1]FLUJO!$B$7929:$C$7929</definedName>
    <definedName name="__123Graph_C" hidden="1">[1]FLUJO!$B$7936:$C$7936</definedName>
    <definedName name="__123Graph_D" hidden="1">[1]FLUJO!$B$7942:$C$7942</definedName>
    <definedName name="__123Graph_X" hidden="1">[1]FLUJO!$B$7906:$C$7906</definedName>
    <definedName name="__ROS1">#N/A</definedName>
    <definedName name="__ROS2">#N/A</definedName>
    <definedName name="__ROS3">#N/A</definedName>
    <definedName name="__ROS4">#N/A</definedName>
    <definedName name="_1">#N/A</definedName>
    <definedName name="_1987">#N/A</definedName>
    <definedName name="_Order1" hidden="1">255</definedName>
    <definedName name="_ROS1">#N/A</definedName>
    <definedName name="_ROS2">#N/A</definedName>
    <definedName name="_ROS3">#N/A</definedName>
    <definedName name="_ROS4">#N/A</definedName>
    <definedName name="AccessDatabase" hidden="1">"\\De2kp-42538\BOLETIN\Claga\CLAGA2000.mdb"</definedName>
    <definedName name="ACUMULADO">#N/A</definedName>
    <definedName name="_xlnm.Print_Area" localSheetId="0">DGII!$A$1:$V$80</definedName>
    <definedName name="_xlnm.Print_Area" localSheetId="2">TESORERIA!$C$1:$X$131</definedName>
    <definedName name="Button_13">"CLAGA2000_Consolidado_2001_List"</definedName>
    <definedName name="FORMATO">#N/A</definedName>
    <definedName name="FUENTE" localSheetId="1">#REF!</definedName>
    <definedName name="FUENTE" localSheetId="0">#REF!</definedName>
    <definedName name="FUENTE" localSheetId="2">#REF!</definedName>
    <definedName name="FUENTE">#REF!</definedName>
    <definedName name="OCTUBRE">#N/A</definedName>
    <definedName name="ROS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5" i="4" l="1"/>
  <c r="AD73" i="4"/>
  <c r="AD49" i="4"/>
  <c r="AD43" i="4"/>
  <c r="AD18" i="3"/>
  <c r="AD15" i="3" s="1"/>
  <c r="AE16" i="4"/>
  <c r="AE24" i="4"/>
  <c r="AE23" i="4" s="1"/>
  <c r="AE29" i="4"/>
  <c r="AE33" i="4"/>
  <c r="AE43" i="4"/>
  <c r="AE49" i="4"/>
  <c r="AE54" i="4"/>
  <c r="AE59" i="4"/>
  <c r="AE67" i="4"/>
  <c r="AE73" i="4"/>
  <c r="AE83" i="4"/>
  <c r="AE82" i="4" s="1"/>
  <c r="AE91" i="4"/>
  <c r="AE102" i="4"/>
  <c r="AE105" i="4"/>
  <c r="AE111" i="4"/>
  <c r="AE114" i="4"/>
  <c r="AE119" i="4"/>
  <c r="AD16" i="3"/>
  <c r="AD29" i="3"/>
  <c r="AD36" i="3"/>
  <c r="AD43" i="3"/>
  <c r="AD42" i="3" s="1"/>
  <c r="AD15" i="2"/>
  <c r="AD21" i="2"/>
  <c r="AD20" i="2" s="1"/>
  <c r="AD32" i="2"/>
  <c r="AD34" i="2"/>
  <c r="AD49" i="2"/>
  <c r="AD60" i="2"/>
  <c r="AD68" i="2"/>
  <c r="AD73" i="2"/>
  <c r="AD81" i="2"/>
  <c r="AD80" i="2" s="1"/>
  <c r="AD79" i="2" s="1"/>
  <c r="AD91" i="2"/>
  <c r="AD42" i="4" l="1"/>
  <c r="AD41" i="4" s="1"/>
  <c r="AD28" i="3"/>
  <c r="AD14" i="3" s="1"/>
  <c r="AD13" i="3" s="1"/>
  <c r="AE110" i="4"/>
  <c r="AE100" i="4"/>
  <c r="AE97" i="4" s="1"/>
  <c r="AE66" i="4"/>
  <c r="AE65" i="4" s="1"/>
  <c r="AE42" i="4"/>
  <c r="AE41" i="4" s="1"/>
  <c r="AE15" i="4"/>
  <c r="AE13" i="4" s="1"/>
  <c r="AD67" i="2"/>
  <c r="AD31" i="2"/>
  <c r="AD14" i="2" s="1"/>
  <c r="AE90" i="4" l="1"/>
  <c r="AD49" i="3"/>
  <c r="AD52" i="3" s="1"/>
  <c r="AE12" i="4"/>
  <c r="AE87" i="4" s="1"/>
  <c r="AD13" i="2"/>
  <c r="AD89" i="2" s="1"/>
  <c r="AD97" i="2" s="1"/>
  <c r="AE89" i="4" l="1"/>
  <c r="AE118" i="4" s="1"/>
  <c r="AE125" i="4" s="1"/>
  <c r="AD119" i="4" l="1"/>
  <c r="AC119" i="4"/>
  <c r="AD33" i="4"/>
  <c r="AB83" i="4"/>
  <c r="AC83" i="4"/>
  <c r="AD83" i="4"/>
  <c r="AD82" i="4" s="1"/>
  <c r="AD16" i="4"/>
  <c r="AD24" i="4"/>
  <c r="AD23" i="4" s="1"/>
  <c r="AD29" i="4"/>
  <c r="AD54" i="4"/>
  <c r="AD59" i="4"/>
  <c r="AD67" i="4"/>
  <c r="AD91" i="4"/>
  <c r="AD102" i="4"/>
  <c r="AD105" i="4"/>
  <c r="AD111" i="4"/>
  <c r="AD114" i="4"/>
  <c r="AC29" i="3"/>
  <c r="AC16" i="3"/>
  <c r="AC18" i="3"/>
  <c r="AC15" i="3" s="1"/>
  <c r="AC36" i="3"/>
  <c r="AC43" i="3"/>
  <c r="AC42" i="3" s="1"/>
  <c r="AD110" i="4" l="1"/>
  <c r="AD100" i="4"/>
  <c r="AD97" i="4" s="1"/>
  <c r="AD66" i="4"/>
  <c r="AD15" i="4"/>
  <c r="AD13" i="4" s="1"/>
  <c r="AC28" i="3"/>
  <c r="AC14" i="3" s="1"/>
  <c r="AC49" i="3" s="1"/>
  <c r="AC52" i="3" s="1"/>
  <c r="AD90" i="4" l="1"/>
  <c r="AD12" i="4"/>
  <c r="AD87" i="4" s="1"/>
  <c r="AC13" i="3"/>
  <c r="AD89" i="4" l="1"/>
  <c r="AD118" i="4" s="1"/>
  <c r="AD125" i="4" s="1"/>
  <c r="AC15" i="2"/>
  <c r="AC21" i="2"/>
  <c r="AC20" i="2" s="1"/>
  <c r="AC32" i="2"/>
  <c r="AC34" i="2"/>
  <c r="AC49" i="2"/>
  <c r="AC60" i="2"/>
  <c r="AC68" i="2"/>
  <c r="AC73" i="2"/>
  <c r="AC81" i="2"/>
  <c r="AC80" i="2" s="1"/>
  <c r="AC79" i="2" s="1"/>
  <c r="AC91" i="2"/>
  <c r="D85" i="2"/>
  <c r="E81" i="4"/>
  <c r="AC67" i="2" l="1"/>
  <c r="AC31" i="2"/>
  <c r="AC14" i="2" s="1"/>
  <c r="AC13" i="2" l="1"/>
  <c r="AC89" i="2" s="1"/>
  <c r="AC97" i="2" s="1"/>
  <c r="D76" i="2" l="1"/>
  <c r="E40" i="3" l="1"/>
  <c r="F40" i="3"/>
  <c r="D88" i="2" l="1"/>
  <c r="G40" i="3"/>
  <c r="E33" i="4" l="1"/>
  <c r="F33" i="4"/>
  <c r="G33" i="4"/>
  <c r="H33" i="4"/>
  <c r="I33" i="4"/>
  <c r="J33" i="4"/>
  <c r="K33" i="4"/>
  <c r="L33" i="4"/>
  <c r="D33" i="4"/>
  <c r="E16" i="4" l="1"/>
  <c r="E24" i="4"/>
  <c r="E23" i="4" s="1"/>
  <c r="E29" i="4"/>
  <c r="E43" i="4"/>
  <c r="E49" i="4"/>
  <c r="E54" i="4"/>
  <c r="E59" i="4"/>
  <c r="E67" i="4"/>
  <c r="E73" i="4"/>
  <c r="E75" i="4"/>
  <c r="E83" i="4"/>
  <c r="E82" i="4" s="1"/>
  <c r="E91" i="4"/>
  <c r="E98" i="4"/>
  <c r="E102" i="4"/>
  <c r="E107" i="4"/>
  <c r="E105" i="4" s="1"/>
  <c r="E111" i="4"/>
  <c r="E114" i="4"/>
  <c r="E119" i="4"/>
  <c r="D107" i="4"/>
  <c r="F119" i="4"/>
  <c r="F114" i="4"/>
  <c r="F111" i="4"/>
  <c r="F110" i="4" s="1"/>
  <c r="F107" i="4"/>
  <c r="F105" i="4" s="1"/>
  <c r="F102" i="4"/>
  <c r="F98" i="4"/>
  <c r="F91" i="4"/>
  <c r="F83" i="4"/>
  <c r="F82" i="4" s="1"/>
  <c r="F75" i="4"/>
  <c r="F73" i="4"/>
  <c r="F67" i="4"/>
  <c r="F59" i="4"/>
  <c r="F54" i="4"/>
  <c r="F49" i="4"/>
  <c r="F43" i="4"/>
  <c r="F29" i="4"/>
  <c r="F24" i="4"/>
  <c r="F23" i="4" s="1"/>
  <c r="F16" i="4"/>
  <c r="E18" i="3"/>
  <c r="E15" i="3" s="1"/>
  <c r="F18" i="3"/>
  <c r="D33" i="3"/>
  <c r="D36" i="3"/>
  <c r="D43" i="3"/>
  <c r="D42" i="3" s="1"/>
  <c r="D50" i="3"/>
  <c r="D29" i="3"/>
  <c r="D18" i="3"/>
  <c r="D15" i="3" s="1"/>
  <c r="D16" i="3"/>
  <c r="E50" i="3"/>
  <c r="E43" i="3"/>
  <c r="E42" i="3" s="1"/>
  <c r="E36" i="3"/>
  <c r="E33" i="3"/>
  <c r="E29" i="3"/>
  <c r="E16" i="3"/>
  <c r="E66" i="4" l="1"/>
  <c r="E65" i="4" s="1"/>
  <c r="F15" i="4"/>
  <c r="E42" i="4"/>
  <c r="E41" i="4" s="1"/>
  <c r="F13" i="4"/>
  <c r="F100" i="4"/>
  <c r="F66" i="4"/>
  <c r="F65" i="4" s="1"/>
  <c r="F42" i="4"/>
  <c r="F41" i="4" s="1"/>
  <c r="E110" i="4"/>
  <c r="E100" i="4"/>
  <c r="E97" i="4" s="1"/>
  <c r="E15" i="4"/>
  <c r="E13" i="4" s="1"/>
  <c r="F97" i="4"/>
  <c r="F90" i="4" s="1"/>
  <c r="E28" i="3"/>
  <c r="E14" i="3" s="1"/>
  <c r="D28" i="3"/>
  <c r="C34" i="2"/>
  <c r="C21" i="2"/>
  <c r="C20" i="2" s="1"/>
  <c r="D21" i="2"/>
  <c r="D20" i="2" s="1"/>
  <c r="C32" i="2"/>
  <c r="D32" i="2"/>
  <c r="D34" i="2"/>
  <c r="C49" i="2"/>
  <c r="D49" i="2"/>
  <c r="C60" i="2"/>
  <c r="D60" i="2"/>
  <c r="C70" i="2"/>
  <c r="C68" i="2" s="1"/>
  <c r="D70" i="2"/>
  <c r="C73" i="2"/>
  <c r="D73" i="2"/>
  <c r="C81" i="2"/>
  <c r="C80" i="2" s="1"/>
  <c r="C79" i="2" s="1"/>
  <c r="D81" i="2"/>
  <c r="D80" i="2" s="1"/>
  <c r="D79" i="2" s="1"/>
  <c r="C91" i="2"/>
  <c r="D91" i="2"/>
  <c r="E91" i="2"/>
  <c r="E81" i="2"/>
  <c r="E80" i="2" s="1"/>
  <c r="E79" i="2" s="1"/>
  <c r="E73" i="2"/>
  <c r="E70" i="2"/>
  <c r="E68" i="2" s="1"/>
  <c r="E67" i="2" s="1"/>
  <c r="E60" i="2"/>
  <c r="E49" i="2"/>
  <c r="E34" i="2"/>
  <c r="E32" i="2"/>
  <c r="E21" i="2"/>
  <c r="E20" i="2" s="1"/>
  <c r="AC43" i="4"/>
  <c r="AC91" i="4"/>
  <c r="AB91" i="4"/>
  <c r="AC67" i="4"/>
  <c r="AC49" i="4"/>
  <c r="AC16" i="4"/>
  <c r="AC24" i="4"/>
  <c r="AC23" i="4" s="1"/>
  <c r="AC29" i="4"/>
  <c r="AC33" i="4"/>
  <c r="AC54" i="4"/>
  <c r="AC59" i="4"/>
  <c r="AC73" i="4"/>
  <c r="AC82" i="4"/>
  <c r="AC102" i="4"/>
  <c r="AC105" i="4"/>
  <c r="AC111" i="4"/>
  <c r="AC114" i="4"/>
  <c r="AB18" i="3"/>
  <c r="AB15" i="3" s="1"/>
  <c r="AB16" i="3"/>
  <c r="AB29" i="3"/>
  <c r="AB36" i="3"/>
  <c r="AB43" i="3"/>
  <c r="AB42" i="3" s="1"/>
  <c r="AB34" i="2"/>
  <c r="AB15" i="2"/>
  <c r="AB21" i="2"/>
  <c r="AB20" i="2" s="1"/>
  <c r="AB32" i="2"/>
  <c r="AB49" i="2"/>
  <c r="AB60" i="2"/>
  <c r="AB68" i="2"/>
  <c r="AB73" i="2"/>
  <c r="AB81" i="2"/>
  <c r="AB80" i="2" s="1"/>
  <c r="AB79" i="2" s="1"/>
  <c r="AB91" i="2"/>
  <c r="F12" i="4" l="1"/>
  <c r="F87" i="4" s="1"/>
  <c r="F89" i="4" s="1"/>
  <c r="F118" i="4" s="1"/>
  <c r="F125" i="4" s="1"/>
  <c r="D14" i="3"/>
  <c r="D68" i="2"/>
  <c r="E90" i="4"/>
  <c r="E12" i="4"/>
  <c r="E87" i="4" s="1"/>
  <c r="E89" i="4" s="1"/>
  <c r="AC100" i="4"/>
  <c r="AC97" i="4" s="1"/>
  <c r="E49" i="3"/>
  <c r="E52" i="3" s="1"/>
  <c r="E13" i="3"/>
  <c r="D67" i="2"/>
  <c r="C67" i="2"/>
  <c r="C31" i="2"/>
  <c r="D31" i="2"/>
  <c r="D14" i="2" s="1"/>
  <c r="E31" i="2"/>
  <c r="E14" i="2" s="1"/>
  <c r="E13" i="2" s="1"/>
  <c r="E89" i="2" s="1"/>
  <c r="E97" i="2" s="1"/>
  <c r="AC110" i="4"/>
  <c r="AC66" i="4"/>
  <c r="AC65" i="4" s="1"/>
  <c r="AC42" i="4"/>
  <c r="AC41" i="4" s="1"/>
  <c r="AC15" i="4"/>
  <c r="AC13" i="4" s="1"/>
  <c r="AB28" i="3"/>
  <c r="AB14" i="3" s="1"/>
  <c r="AB67" i="2"/>
  <c r="AB31" i="2"/>
  <c r="AB14" i="2" s="1"/>
  <c r="AB16" i="4"/>
  <c r="AB24" i="4"/>
  <c r="AB23" i="4" s="1"/>
  <c r="AB29" i="4"/>
  <c r="AB33" i="4"/>
  <c r="AB43" i="4"/>
  <c r="AB49" i="4"/>
  <c r="AB54" i="4"/>
  <c r="AB59" i="4"/>
  <c r="AB67" i="4"/>
  <c r="AB73" i="4"/>
  <c r="AB82" i="4"/>
  <c r="AB102" i="4"/>
  <c r="AB105" i="4"/>
  <c r="AB111" i="4"/>
  <c r="AB114" i="4"/>
  <c r="AB119" i="4"/>
  <c r="AA16" i="3"/>
  <c r="AA18" i="3"/>
  <c r="AA29" i="3"/>
  <c r="AA36" i="3"/>
  <c r="AA43" i="3"/>
  <c r="AA42" i="3" s="1"/>
  <c r="Z21" i="2"/>
  <c r="AA21" i="2"/>
  <c r="AA20" i="2" s="1"/>
  <c r="AA81" i="2"/>
  <c r="AA80" i="2" s="1"/>
  <c r="AA79" i="2" s="1"/>
  <c r="AA15" i="2"/>
  <c r="AA32" i="2"/>
  <c r="AA34" i="2"/>
  <c r="AA49" i="2"/>
  <c r="AA60" i="2"/>
  <c r="AA68" i="2"/>
  <c r="AA73" i="2"/>
  <c r="AA91" i="2"/>
  <c r="AA91" i="4"/>
  <c r="AB66" i="4" l="1"/>
  <c r="AB65" i="4" s="1"/>
  <c r="C14" i="2"/>
  <c r="D49" i="3"/>
  <c r="D13" i="3"/>
  <c r="E118" i="4"/>
  <c r="E125" i="4" s="1"/>
  <c r="AC90" i="4"/>
  <c r="D13" i="2"/>
  <c r="AB100" i="4"/>
  <c r="AB97" i="4" s="1"/>
  <c r="AC12" i="4"/>
  <c r="AC87" i="4" s="1"/>
  <c r="AC89" i="4" s="1"/>
  <c r="AB13" i="3"/>
  <c r="AB49" i="3"/>
  <c r="AB52" i="3" s="1"/>
  <c r="AB13" i="2"/>
  <c r="AB89" i="2" s="1"/>
  <c r="AB97" i="2" s="1"/>
  <c r="AB15" i="4"/>
  <c r="AB13" i="4" s="1"/>
  <c r="AB110" i="4"/>
  <c r="AB42" i="4"/>
  <c r="AB41" i="4" s="1"/>
  <c r="AA15" i="3"/>
  <c r="AA28" i="3"/>
  <c r="AA67" i="2"/>
  <c r="AA31" i="2"/>
  <c r="AA14" i="2" s="1"/>
  <c r="Z91" i="2"/>
  <c r="C13" i="2" l="1"/>
  <c r="C89" i="2" s="1"/>
  <c r="D52" i="3"/>
  <c r="D89" i="2"/>
  <c r="AC118" i="4"/>
  <c r="AC125" i="4" s="1"/>
  <c r="AB90" i="4"/>
  <c r="AB12" i="4"/>
  <c r="AB87" i="4" s="1"/>
  <c r="AB89" i="4" s="1"/>
  <c r="AA14" i="3"/>
  <c r="AA13" i="3" s="1"/>
  <c r="AA13" i="2"/>
  <c r="AA89" i="2" s="1"/>
  <c r="AA97" i="2" s="1"/>
  <c r="Z107" i="4"/>
  <c r="AA107" i="4"/>
  <c r="AA105" i="4" s="1"/>
  <c r="AA33" i="4"/>
  <c r="Z33" i="4"/>
  <c r="AA119" i="4"/>
  <c r="AA114" i="4"/>
  <c r="AA111" i="4"/>
  <c r="AA102" i="4"/>
  <c r="AA83" i="4"/>
  <c r="AA82" i="4" s="1"/>
  <c r="AA73" i="4"/>
  <c r="AA67" i="4"/>
  <c r="AA59" i="4"/>
  <c r="AA54" i="4"/>
  <c r="AA49" i="4"/>
  <c r="AA43" i="4"/>
  <c r="AA29" i="4"/>
  <c r="AA24" i="4"/>
  <c r="AA23" i="4" s="1"/>
  <c r="AA16" i="4"/>
  <c r="Z43" i="3"/>
  <c r="Z42" i="3" s="1"/>
  <c r="Z36" i="3"/>
  <c r="Z29" i="3"/>
  <c r="Z18" i="3"/>
  <c r="Z15" i="3" s="1"/>
  <c r="Z16" i="3"/>
  <c r="Z15" i="2"/>
  <c r="Z20" i="2"/>
  <c r="Z32" i="2"/>
  <c r="Z34" i="2"/>
  <c r="Z49" i="2"/>
  <c r="Z60" i="2"/>
  <c r="Z68" i="2"/>
  <c r="Z73" i="2"/>
  <c r="Z81" i="2"/>
  <c r="Z80" i="2" s="1"/>
  <c r="Z79" i="2" s="1"/>
  <c r="H83" i="4"/>
  <c r="H82" i="4" s="1"/>
  <c r="G83" i="4"/>
  <c r="G82" i="4" s="1"/>
  <c r="D83" i="4"/>
  <c r="D82" i="4" s="1"/>
  <c r="C97" i="2" l="1"/>
  <c r="D97" i="2"/>
  <c r="AA100" i="4"/>
  <c r="AA97" i="4" s="1"/>
  <c r="AA66" i="4"/>
  <c r="AA65" i="4" s="1"/>
  <c r="AA49" i="3"/>
  <c r="AA52" i="3" s="1"/>
  <c r="AB118" i="4"/>
  <c r="AB125" i="4" s="1"/>
  <c r="AA42" i="4"/>
  <c r="AA41" i="4" s="1"/>
  <c r="AA110" i="4"/>
  <c r="AA15" i="4"/>
  <c r="AA13" i="4" s="1"/>
  <c r="Z28" i="3"/>
  <c r="Z14" i="3" s="1"/>
  <c r="Z13" i="3" s="1"/>
  <c r="Z31" i="2"/>
  <c r="Z14" i="2" s="1"/>
  <c r="Z67" i="2"/>
  <c r="D16" i="4"/>
  <c r="Z16" i="4"/>
  <c r="G81" i="4"/>
  <c r="F85" i="2"/>
  <c r="AA90" i="4" l="1"/>
  <c r="AA12" i="4"/>
  <c r="AA87" i="4" s="1"/>
  <c r="AA89" i="4" s="1"/>
  <c r="Z49" i="3"/>
  <c r="Z52" i="3" s="1"/>
  <c r="Z13" i="2"/>
  <c r="Z89" i="2" s="1"/>
  <c r="Z97" i="2" s="1"/>
  <c r="AA118" i="4" l="1"/>
  <c r="AA125" i="4" s="1"/>
  <c r="F52" i="2"/>
  <c r="G85" i="2" l="1"/>
  <c r="G45" i="3"/>
  <c r="G91" i="2"/>
  <c r="F91" i="2"/>
  <c r="G81" i="2"/>
  <c r="G80" i="2" s="1"/>
  <c r="F81" i="2"/>
  <c r="F80" i="2" s="1"/>
  <c r="F79" i="2" s="1"/>
  <c r="G73" i="2"/>
  <c r="F73" i="2"/>
  <c r="G70" i="2"/>
  <c r="G68" i="2" s="1"/>
  <c r="F70" i="2"/>
  <c r="F68" i="2" s="1"/>
  <c r="G60" i="2"/>
  <c r="F60" i="2"/>
  <c r="G49" i="2"/>
  <c r="F49" i="2"/>
  <c r="G34" i="2"/>
  <c r="F34" i="2"/>
  <c r="G32" i="2"/>
  <c r="F32" i="2"/>
  <c r="G29" i="2"/>
  <c r="G21" i="2" s="1"/>
  <c r="G20" i="2" s="1"/>
  <c r="F21" i="2"/>
  <c r="F20" i="2" s="1"/>
  <c r="G67" i="2" l="1"/>
  <c r="G79" i="2"/>
  <c r="G31" i="2"/>
  <c r="F31" i="2"/>
  <c r="F67" i="2"/>
  <c r="I81" i="4"/>
  <c r="I24" i="4"/>
  <c r="I23" i="4" s="1"/>
  <c r="H107" i="4"/>
  <c r="H106" i="4"/>
  <c r="F33" i="3"/>
  <c r="C33" i="3"/>
  <c r="G33" i="3"/>
  <c r="F14" i="2" l="1"/>
  <c r="H105" i="4"/>
  <c r="G14" i="2"/>
  <c r="G13" i="2" s="1"/>
  <c r="G89" i="2" s="1"/>
  <c r="F13" i="2" l="1"/>
  <c r="F89" i="2" s="1"/>
  <c r="G97" i="2"/>
  <c r="F97" i="2" l="1"/>
  <c r="H45" i="3" l="1"/>
  <c r="H85" i="2"/>
  <c r="I29" i="4" l="1"/>
  <c r="H33" i="3"/>
  <c r="J29" i="4" l="1"/>
  <c r="I33" i="3" l="1"/>
  <c r="J85" i="2" l="1"/>
  <c r="K81" i="4"/>
  <c r="K109" i="4"/>
  <c r="J64" i="2"/>
  <c r="J48" i="2"/>
  <c r="L16" i="4" l="1"/>
  <c r="M98" i="4" l="1"/>
  <c r="T102" i="4" l="1"/>
  <c r="X59" i="4" l="1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H59" i="4"/>
  <c r="G59" i="4"/>
  <c r="D59" i="4"/>
  <c r="Y59" i="4"/>
  <c r="Z59" i="4"/>
  <c r="Z105" i="4" l="1"/>
  <c r="G111" i="4"/>
  <c r="H111" i="4"/>
  <c r="I111" i="4"/>
  <c r="J111" i="4"/>
  <c r="K111" i="4"/>
  <c r="G114" i="4"/>
  <c r="H114" i="4"/>
  <c r="I114" i="4"/>
  <c r="J114" i="4"/>
  <c r="K114" i="4"/>
  <c r="D114" i="4"/>
  <c r="D111" i="4"/>
  <c r="D91" i="4"/>
  <c r="T114" i="4"/>
  <c r="Z114" i="4"/>
  <c r="Y114" i="4"/>
  <c r="X114" i="4"/>
  <c r="W114" i="4"/>
  <c r="V114" i="4"/>
  <c r="U114" i="4"/>
  <c r="S114" i="4"/>
  <c r="R114" i="4"/>
  <c r="Q114" i="4"/>
  <c r="P114" i="4"/>
  <c r="O114" i="4"/>
  <c r="N114" i="4"/>
  <c r="M114" i="4"/>
  <c r="L114" i="4"/>
  <c r="Z111" i="4"/>
  <c r="Y111" i="4"/>
  <c r="X111" i="4"/>
  <c r="W111" i="4"/>
  <c r="V111" i="4"/>
  <c r="U111" i="4"/>
  <c r="T111" i="4"/>
  <c r="S111" i="4"/>
  <c r="R111" i="4"/>
  <c r="Q111" i="4"/>
  <c r="P111" i="4"/>
  <c r="O111" i="4"/>
  <c r="N111" i="4"/>
  <c r="M111" i="4"/>
  <c r="L111" i="4"/>
  <c r="V110" i="4" l="1"/>
  <c r="P110" i="4"/>
  <c r="Z110" i="4"/>
  <c r="W110" i="4"/>
  <c r="O110" i="4"/>
  <c r="T110" i="4"/>
  <c r="N110" i="4"/>
  <c r="L110" i="4"/>
  <c r="Q110" i="4"/>
  <c r="G110" i="4"/>
  <c r="K110" i="4"/>
  <c r="R110" i="4"/>
  <c r="M110" i="4"/>
  <c r="Y110" i="4"/>
  <c r="D110" i="4"/>
  <c r="J110" i="4"/>
  <c r="H110" i="4"/>
  <c r="I110" i="4"/>
  <c r="S110" i="4"/>
  <c r="U110" i="4"/>
  <c r="X110" i="4"/>
  <c r="X49" i="4"/>
  <c r="I83" i="4" l="1"/>
  <c r="I82" i="4" s="1"/>
  <c r="J83" i="4"/>
  <c r="J82" i="4" s="1"/>
  <c r="K83" i="4"/>
  <c r="K82" i="4" s="1"/>
  <c r="L83" i="4"/>
  <c r="L82" i="4" s="1"/>
  <c r="M83" i="4"/>
  <c r="M82" i="4" s="1"/>
  <c r="N83" i="4"/>
  <c r="N82" i="4" s="1"/>
  <c r="O83" i="4"/>
  <c r="O82" i="4" s="1"/>
  <c r="P83" i="4"/>
  <c r="P82" i="4" s="1"/>
  <c r="Q83" i="4"/>
  <c r="Q82" i="4" s="1"/>
  <c r="R83" i="4"/>
  <c r="R82" i="4" s="1"/>
  <c r="S83" i="4"/>
  <c r="S82" i="4" s="1"/>
  <c r="T83" i="4"/>
  <c r="T82" i="4" s="1"/>
  <c r="U83" i="4"/>
  <c r="U82" i="4" s="1"/>
  <c r="V83" i="4"/>
  <c r="V82" i="4" s="1"/>
  <c r="W83" i="4"/>
  <c r="W82" i="4" s="1"/>
  <c r="X83" i="4"/>
  <c r="X82" i="4" s="1"/>
  <c r="Y83" i="4"/>
  <c r="Y82" i="4" s="1"/>
  <c r="Z83" i="4"/>
  <c r="Z82" i="4" s="1"/>
  <c r="G16" i="4" l="1"/>
  <c r="H16" i="4"/>
  <c r="I16" i="4"/>
  <c r="J16" i="4"/>
  <c r="K16" i="4"/>
  <c r="G24" i="4"/>
  <c r="G23" i="4" s="1"/>
  <c r="H24" i="4"/>
  <c r="H23" i="4" s="1"/>
  <c r="J24" i="4"/>
  <c r="J23" i="4" s="1"/>
  <c r="K24" i="4"/>
  <c r="K23" i="4" s="1"/>
  <c r="L24" i="4"/>
  <c r="L23" i="4" s="1"/>
  <c r="G29" i="4"/>
  <c r="H29" i="4"/>
  <c r="K29" i="4"/>
  <c r="L29" i="4"/>
  <c r="G43" i="4"/>
  <c r="H43" i="4"/>
  <c r="I43" i="4"/>
  <c r="J43" i="4"/>
  <c r="K43" i="4"/>
  <c r="L43" i="4"/>
  <c r="G49" i="4"/>
  <c r="H49" i="4"/>
  <c r="I49" i="4"/>
  <c r="J49" i="4"/>
  <c r="K49" i="4"/>
  <c r="L49" i="4"/>
  <c r="G54" i="4"/>
  <c r="H54" i="4"/>
  <c r="I54" i="4"/>
  <c r="J54" i="4"/>
  <c r="K54" i="4"/>
  <c r="L54" i="4"/>
  <c r="G67" i="4"/>
  <c r="H67" i="4"/>
  <c r="I67" i="4"/>
  <c r="J67" i="4"/>
  <c r="K67" i="4"/>
  <c r="L67" i="4"/>
  <c r="G73" i="4"/>
  <c r="H73" i="4"/>
  <c r="I73" i="4"/>
  <c r="J73" i="4"/>
  <c r="K73" i="4"/>
  <c r="L73" i="4"/>
  <c r="G75" i="4"/>
  <c r="H75" i="4"/>
  <c r="I75" i="4"/>
  <c r="J75" i="4"/>
  <c r="K75" i="4"/>
  <c r="L75" i="4"/>
  <c r="G91" i="4"/>
  <c r="H91" i="4"/>
  <c r="I91" i="4"/>
  <c r="J91" i="4"/>
  <c r="K91" i="4"/>
  <c r="L91" i="4"/>
  <c r="G98" i="4"/>
  <c r="H98" i="4"/>
  <c r="I98" i="4"/>
  <c r="G102" i="4"/>
  <c r="H102" i="4"/>
  <c r="H100" i="4" s="1"/>
  <c r="I102" i="4"/>
  <c r="J102" i="4"/>
  <c r="K102" i="4"/>
  <c r="L102" i="4"/>
  <c r="G107" i="4"/>
  <c r="G105" i="4" s="1"/>
  <c r="I107" i="4"/>
  <c r="I105" i="4" s="1"/>
  <c r="J107" i="4"/>
  <c r="J105" i="4" s="1"/>
  <c r="K107" i="4"/>
  <c r="K105" i="4" s="1"/>
  <c r="L107" i="4"/>
  <c r="L105" i="4" s="1"/>
  <c r="G119" i="4"/>
  <c r="H119" i="4"/>
  <c r="I119" i="4"/>
  <c r="J119" i="4"/>
  <c r="K119" i="4"/>
  <c r="L119" i="4"/>
  <c r="M119" i="4"/>
  <c r="M107" i="4"/>
  <c r="M105" i="4" s="1"/>
  <c r="M102" i="4"/>
  <c r="M91" i="4"/>
  <c r="M75" i="4"/>
  <c r="M73" i="4"/>
  <c r="M67" i="4"/>
  <c r="M54" i="4"/>
  <c r="M49" i="4"/>
  <c r="M43" i="4"/>
  <c r="M29" i="4"/>
  <c r="M24" i="4"/>
  <c r="M23" i="4" s="1"/>
  <c r="M16" i="4"/>
  <c r="F16" i="3"/>
  <c r="G16" i="3"/>
  <c r="H16" i="3"/>
  <c r="I16" i="3"/>
  <c r="J16" i="3"/>
  <c r="K16" i="3"/>
  <c r="F15" i="3"/>
  <c r="G18" i="3"/>
  <c r="G15" i="3" s="1"/>
  <c r="H18" i="3"/>
  <c r="H15" i="3" s="1"/>
  <c r="I18" i="3"/>
  <c r="I15" i="3" s="1"/>
  <c r="J18" i="3"/>
  <c r="J15" i="3" s="1"/>
  <c r="K18" i="3"/>
  <c r="K15" i="3" s="1"/>
  <c r="F29" i="3"/>
  <c r="G29" i="3"/>
  <c r="H29" i="3"/>
  <c r="I29" i="3"/>
  <c r="J29" i="3"/>
  <c r="K29" i="3"/>
  <c r="F36" i="3"/>
  <c r="G36" i="3"/>
  <c r="H36" i="3"/>
  <c r="I36" i="3"/>
  <c r="J36" i="3"/>
  <c r="K36" i="3"/>
  <c r="F43" i="3"/>
  <c r="F42" i="3" s="1"/>
  <c r="G43" i="3"/>
  <c r="G42" i="3" s="1"/>
  <c r="H43" i="3"/>
  <c r="H42" i="3" s="1"/>
  <c r="I43" i="3"/>
  <c r="I42" i="3" s="1"/>
  <c r="J43" i="3"/>
  <c r="J42" i="3" s="1"/>
  <c r="K43" i="3"/>
  <c r="K42" i="3" s="1"/>
  <c r="F50" i="3"/>
  <c r="G50" i="3"/>
  <c r="H50" i="3"/>
  <c r="I50" i="3"/>
  <c r="L50" i="3"/>
  <c r="L43" i="3"/>
  <c r="L42" i="3" s="1"/>
  <c r="L36" i="3"/>
  <c r="L29" i="3"/>
  <c r="L18" i="3"/>
  <c r="L15" i="3" s="1"/>
  <c r="L16" i="3"/>
  <c r="L100" i="4" l="1"/>
  <c r="K100" i="4"/>
  <c r="K97" i="4" s="1"/>
  <c r="K90" i="4" s="1"/>
  <c r="I100" i="4"/>
  <c r="I97" i="4" s="1"/>
  <c r="I90" i="4" s="1"/>
  <c r="J100" i="4"/>
  <c r="L28" i="3"/>
  <c r="L14" i="3" s="1"/>
  <c r="G100" i="4"/>
  <c r="G97" i="4" s="1"/>
  <c r="G90" i="4" s="1"/>
  <c r="M100" i="4"/>
  <c r="M97" i="4" s="1"/>
  <c r="M90" i="4" s="1"/>
  <c r="H97" i="4"/>
  <c r="H90" i="4" s="1"/>
  <c r="H15" i="4"/>
  <c r="H13" i="4" s="1"/>
  <c r="G28" i="3"/>
  <c r="G14" i="3" s="1"/>
  <c r="J97" i="4"/>
  <c r="J90" i="4" s="1"/>
  <c r="L97" i="4"/>
  <c r="L90" i="4" s="1"/>
  <c r="M15" i="4"/>
  <c r="M13" i="4" s="1"/>
  <c r="M42" i="4"/>
  <c r="M41" i="4" s="1"/>
  <c r="I66" i="4"/>
  <c r="I65" i="4" s="1"/>
  <c r="I42" i="4"/>
  <c r="I41" i="4" s="1"/>
  <c r="H66" i="4"/>
  <c r="H65" i="4" s="1"/>
  <c r="M66" i="4"/>
  <c r="M65" i="4" s="1"/>
  <c r="G66" i="4"/>
  <c r="G65" i="4" s="1"/>
  <c r="L66" i="4"/>
  <c r="L65" i="4" s="1"/>
  <c r="K66" i="4"/>
  <c r="K65" i="4" s="1"/>
  <c r="L15" i="4"/>
  <c r="L13" i="4" s="1"/>
  <c r="J66" i="4"/>
  <c r="J65" i="4" s="1"/>
  <c r="J15" i="4"/>
  <c r="J13" i="4" s="1"/>
  <c r="L42" i="4"/>
  <c r="L41" i="4" s="1"/>
  <c r="K42" i="4"/>
  <c r="K41" i="4" s="1"/>
  <c r="J42" i="4"/>
  <c r="J41" i="4" s="1"/>
  <c r="H42" i="4"/>
  <c r="H41" i="4" s="1"/>
  <c r="G42" i="4"/>
  <c r="G41" i="4" s="1"/>
  <c r="G15" i="4"/>
  <c r="G13" i="4" s="1"/>
  <c r="K15" i="4"/>
  <c r="K13" i="4" s="1"/>
  <c r="I15" i="4"/>
  <c r="I13" i="4" s="1"/>
  <c r="K28" i="3"/>
  <c r="K14" i="3" s="1"/>
  <c r="K49" i="3" s="1"/>
  <c r="K52" i="3" s="1"/>
  <c r="J28" i="3"/>
  <c r="J14" i="3" s="1"/>
  <c r="J13" i="3" s="1"/>
  <c r="I28" i="3"/>
  <c r="I14" i="3" s="1"/>
  <c r="H28" i="3"/>
  <c r="H14" i="3" s="1"/>
  <c r="F28" i="3"/>
  <c r="F14" i="3" s="1"/>
  <c r="K29" i="2"/>
  <c r="K21" i="2" s="1"/>
  <c r="K20" i="2" s="1"/>
  <c r="K34" i="2"/>
  <c r="J29" i="2"/>
  <c r="J21" i="2" s="1"/>
  <c r="J20" i="2" s="1"/>
  <c r="I29" i="2"/>
  <c r="I21" i="2" s="1"/>
  <c r="I20" i="2" s="1"/>
  <c r="H29" i="2"/>
  <c r="H21" i="2" s="1"/>
  <c r="H20" i="2" s="1"/>
  <c r="H15" i="2"/>
  <c r="I15" i="2"/>
  <c r="J15" i="2"/>
  <c r="K15" i="2"/>
  <c r="H32" i="2"/>
  <c r="I32" i="2"/>
  <c r="J32" i="2"/>
  <c r="K32" i="2"/>
  <c r="H34" i="2"/>
  <c r="I34" i="2"/>
  <c r="J34" i="2"/>
  <c r="H49" i="2"/>
  <c r="I49" i="2"/>
  <c r="J49" i="2"/>
  <c r="K49" i="2"/>
  <c r="H60" i="2"/>
  <c r="I60" i="2"/>
  <c r="J60" i="2"/>
  <c r="K60" i="2"/>
  <c r="H70" i="2"/>
  <c r="H68" i="2" s="1"/>
  <c r="H67" i="2" s="1"/>
  <c r="I70" i="2"/>
  <c r="I68" i="2" s="1"/>
  <c r="J70" i="2"/>
  <c r="J68" i="2" s="1"/>
  <c r="K70" i="2"/>
  <c r="K68" i="2" s="1"/>
  <c r="H73" i="2"/>
  <c r="I73" i="2"/>
  <c r="J73" i="2"/>
  <c r="K73" i="2"/>
  <c r="H81" i="2"/>
  <c r="H80" i="2" s="1"/>
  <c r="H79" i="2" s="1"/>
  <c r="I81" i="2"/>
  <c r="I80" i="2" s="1"/>
  <c r="I79" i="2" s="1"/>
  <c r="J81" i="2"/>
  <c r="J80" i="2" s="1"/>
  <c r="J79" i="2" s="1"/>
  <c r="K81" i="2"/>
  <c r="K80" i="2" s="1"/>
  <c r="K79" i="2" s="1"/>
  <c r="H91" i="2"/>
  <c r="I91" i="2"/>
  <c r="J91" i="2"/>
  <c r="K91" i="2"/>
  <c r="L91" i="2"/>
  <c r="L81" i="2"/>
  <c r="L80" i="2" s="1"/>
  <c r="L79" i="2" s="1"/>
  <c r="L73" i="2"/>
  <c r="L70" i="2"/>
  <c r="L68" i="2" s="1"/>
  <c r="L60" i="2"/>
  <c r="L49" i="2"/>
  <c r="L34" i="2"/>
  <c r="L32" i="2"/>
  <c r="L21" i="2"/>
  <c r="L20" i="2" s="1"/>
  <c r="L15" i="2"/>
  <c r="L13" i="3" l="1"/>
  <c r="L49" i="3"/>
  <c r="L52" i="3" s="1"/>
  <c r="F13" i="3"/>
  <c r="L67" i="2"/>
  <c r="F49" i="3"/>
  <c r="F52" i="3" s="1"/>
  <c r="I67" i="2"/>
  <c r="J49" i="3"/>
  <c r="J52" i="3" s="1"/>
  <c r="J67" i="2"/>
  <c r="M12" i="4"/>
  <c r="M87" i="4" s="1"/>
  <c r="M89" i="4" s="1"/>
  <c r="M118" i="4" s="1"/>
  <c r="I12" i="4"/>
  <c r="I87" i="4" s="1"/>
  <c r="I89" i="4" s="1"/>
  <c r="I118" i="4" s="1"/>
  <c r="I125" i="4" s="1"/>
  <c r="L12" i="4"/>
  <c r="L87" i="4" s="1"/>
  <c r="L89" i="4" s="1"/>
  <c r="L118" i="4" s="1"/>
  <c r="J12" i="4"/>
  <c r="G12" i="4"/>
  <c r="G87" i="4" s="1"/>
  <c r="G89" i="4" s="1"/>
  <c r="G118" i="4" s="1"/>
  <c r="H12" i="4"/>
  <c r="H87" i="4" s="1"/>
  <c r="H89" i="4" s="1"/>
  <c r="H118" i="4" s="1"/>
  <c r="K13" i="3"/>
  <c r="G13" i="3"/>
  <c r="G49" i="3"/>
  <c r="I13" i="3"/>
  <c r="I49" i="3"/>
  <c r="I52" i="3" s="1"/>
  <c r="H13" i="3"/>
  <c r="H49" i="3"/>
  <c r="H52" i="3" s="1"/>
  <c r="K67" i="2"/>
  <c r="I31" i="2"/>
  <c r="I14" i="2" s="1"/>
  <c r="J31" i="2"/>
  <c r="H31" i="2"/>
  <c r="H14" i="2" s="1"/>
  <c r="H13" i="2" s="1"/>
  <c r="H89" i="2" s="1"/>
  <c r="K31" i="2"/>
  <c r="K14" i="2" s="1"/>
  <c r="L31" i="2"/>
  <c r="L14" i="2" s="1"/>
  <c r="Z119" i="4"/>
  <c r="Z24" i="4"/>
  <c r="Z23" i="4" s="1"/>
  <c r="Z29" i="4"/>
  <c r="Z43" i="4"/>
  <c r="Z49" i="4"/>
  <c r="Z54" i="4"/>
  <c r="Z67" i="4"/>
  <c r="Z73" i="4"/>
  <c r="Z91" i="4"/>
  <c r="Z102" i="4"/>
  <c r="Z100" i="4" s="1"/>
  <c r="Y16" i="3"/>
  <c r="Y18" i="3"/>
  <c r="Y15" i="3" s="1"/>
  <c r="Y29" i="3"/>
  <c r="Y36" i="3"/>
  <c r="Y43" i="3"/>
  <c r="Y42" i="3" s="1"/>
  <c r="L13" i="2" l="1"/>
  <c r="L89" i="2" s="1"/>
  <c r="G52" i="3"/>
  <c r="J87" i="4"/>
  <c r="J89" i="4" s="1"/>
  <c r="J118" i="4" s="1"/>
  <c r="J125" i="4" s="1"/>
  <c r="I13" i="2"/>
  <c r="I89" i="2" s="1"/>
  <c r="I97" i="2" s="1"/>
  <c r="J14" i="2"/>
  <c r="M125" i="4"/>
  <c r="L125" i="4"/>
  <c r="Z66" i="4"/>
  <c r="Z65" i="4" s="1"/>
  <c r="G125" i="4"/>
  <c r="H125" i="4"/>
  <c r="K13" i="2"/>
  <c r="K89" i="2" s="1"/>
  <c r="K97" i="2" s="1"/>
  <c r="L97" i="2"/>
  <c r="H97" i="2"/>
  <c r="Z15" i="4"/>
  <c r="Z13" i="4" s="1"/>
  <c r="Z42" i="4"/>
  <c r="Z41" i="4" s="1"/>
  <c r="Z97" i="4"/>
  <c r="Z90" i="4" s="1"/>
  <c r="Y28" i="3"/>
  <c r="Y14" i="3" s="1"/>
  <c r="J13" i="2" l="1"/>
  <c r="J89" i="2" s="1"/>
  <c r="J97" i="2" s="1"/>
  <c r="Z12" i="4"/>
  <c r="Y13" i="3"/>
  <c r="Y49" i="3"/>
  <c r="Z87" i="4" l="1"/>
  <c r="Y52" i="3"/>
  <c r="Z89" i="4" l="1"/>
  <c r="Z118" i="4" s="1"/>
  <c r="Z125" i="4" s="1"/>
  <c r="Y91" i="2" l="1"/>
  <c r="Y32" i="2"/>
  <c r="Y15" i="2" l="1"/>
  <c r="Y21" i="2"/>
  <c r="Y20" i="2" s="1"/>
  <c r="Y34" i="2"/>
  <c r="Y49" i="2"/>
  <c r="Y60" i="2"/>
  <c r="Y68" i="2"/>
  <c r="Y73" i="2"/>
  <c r="Y81" i="2"/>
  <c r="Y80" i="2" s="1"/>
  <c r="Y79" i="2" s="1"/>
  <c r="Y31" i="2" l="1"/>
  <c r="Y14" i="2" s="1"/>
  <c r="Y67" i="2"/>
  <c r="Y13" i="2" l="1"/>
  <c r="R119" i="4"/>
  <c r="Y89" i="2" l="1"/>
  <c r="Y97" i="2" s="1"/>
  <c r="Q29" i="3"/>
  <c r="S54" i="4" l="1"/>
  <c r="Y119" i="4" l="1"/>
  <c r="Y107" i="4"/>
  <c r="Y105" i="4" s="1"/>
  <c r="Y102" i="4"/>
  <c r="Y91" i="4"/>
  <c r="Y73" i="4"/>
  <c r="Y67" i="4"/>
  <c r="Y54" i="4"/>
  <c r="Y49" i="4"/>
  <c r="Y43" i="4"/>
  <c r="Y29" i="4"/>
  <c r="D24" i="4"/>
  <c r="D23" i="4" s="1"/>
  <c r="N24" i="4"/>
  <c r="N23" i="4" s="1"/>
  <c r="O24" i="4"/>
  <c r="O23" i="4" s="1"/>
  <c r="P24" i="4"/>
  <c r="P23" i="4" s="1"/>
  <c r="Q24" i="4"/>
  <c r="Q23" i="4" s="1"/>
  <c r="R24" i="4"/>
  <c r="R23" i="4" s="1"/>
  <c r="S24" i="4"/>
  <c r="S23" i="4" s="1"/>
  <c r="T24" i="4"/>
  <c r="T23" i="4" s="1"/>
  <c r="U24" i="4"/>
  <c r="U23" i="4" s="1"/>
  <c r="V24" i="4"/>
  <c r="V23" i="4" s="1"/>
  <c r="W24" i="4"/>
  <c r="W23" i="4" s="1"/>
  <c r="X24" i="4"/>
  <c r="X23" i="4" s="1"/>
  <c r="Y24" i="4"/>
  <c r="Y23" i="4" s="1"/>
  <c r="Y16" i="4"/>
  <c r="X50" i="3"/>
  <c r="X43" i="3"/>
  <c r="X42" i="3" s="1"/>
  <c r="X36" i="3"/>
  <c r="X29" i="3"/>
  <c r="X18" i="3"/>
  <c r="X15" i="3" s="1"/>
  <c r="X16" i="3"/>
  <c r="X91" i="2"/>
  <c r="Y100" i="4" l="1"/>
  <c r="Y97" i="4" s="1"/>
  <c r="Y90" i="4" s="1"/>
  <c r="Y66" i="4"/>
  <c r="Y65" i="4" s="1"/>
  <c r="Y42" i="4"/>
  <c r="Y41" i="4" s="1"/>
  <c r="Y15" i="4"/>
  <c r="Y13" i="4" s="1"/>
  <c r="X28" i="3"/>
  <c r="X14" i="3" s="1"/>
  <c r="Y12" i="4" l="1"/>
  <c r="Y87" i="4" s="1"/>
  <c r="X13" i="3"/>
  <c r="X49" i="3"/>
  <c r="X52" i="3" s="1"/>
  <c r="Y89" i="4" l="1"/>
  <c r="Y118" i="4" s="1"/>
  <c r="Y125" i="4" s="1"/>
  <c r="X81" i="2"/>
  <c r="X80" i="2" s="1"/>
  <c r="X79" i="2" s="1"/>
  <c r="X73" i="2"/>
  <c r="X68" i="2"/>
  <c r="X60" i="2"/>
  <c r="X49" i="2"/>
  <c r="X34" i="2"/>
  <c r="X32" i="2"/>
  <c r="X21" i="2"/>
  <c r="X20" i="2" s="1"/>
  <c r="X15" i="2"/>
  <c r="X67" i="2" l="1"/>
  <c r="X31" i="2"/>
  <c r="X14" i="2" s="1"/>
  <c r="X16" i="4"/>
  <c r="W16" i="4"/>
  <c r="R16" i="4"/>
  <c r="S16" i="4"/>
  <c r="T16" i="4"/>
  <c r="U16" i="4"/>
  <c r="V16" i="4"/>
  <c r="Q16" i="4"/>
  <c r="Q91" i="4"/>
  <c r="P91" i="4"/>
  <c r="O16" i="4"/>
  <c r="X13" i="2" l="1"/>
  <c r="X89" i="2" s="1"/>
  <c r="X97" i="2" s="1"/>
  <c r="C43" i="3"/>
  <c r="C42" i="3" s="1"/>
  <c r="M43" i="3"/>
  <c r="M42" i="3" s="1"/>
  <c r="N43" i="3"/>
  <c r="N42" i="3" s="1"/>
  <c r="O43" i="3"/>
  <c r="O42" i="3" s="1"/>
  <c r="P43" i="3"/>
  <c r="P42" i="3" s="1"/>
  <c r="Q43" i="3"/>
  <c r="Q42" i="3" s="1"/>
  <c r="R43" i="3"/>
  <c r="R42" i="3" s="1"/>
  <c r="S43" i="3"/>
  <c r="S42" i="3" s="1"/>
  <c r="T43" i="3"/>
  <c r="T42" i="3" s="1"/>
  <c r="U43" i="3"/>
  <c r="U42" i="3" s="1"/>
  <c r="V43" i="3"/>
  <c r="V42" i="3" s="1"/>
  <c r="W43" i="3"/>
  <c r="W42" i="3" s="1"/>
  <c r="T29" i="3" l="1"/>
  <c r="S29" i="3"/>
  <c r="R29" i="3"/>
  <c r="V29" i="3"/>
  <c r="W29" i="3"/>
  <c r="U29" i="3"/>
  <c r="C36" i="3" l="1"/>
  <c r="M36" i="3"/>
  <c r="N36" i="3"/>
  <c r="O36" i="3"/>
  <c r="P36" i="3"/>
  <c r="Q36" i="3"/>
  <c r="R36" i="3"/>
  <c r="S36" i="3"/>
  <c r="T36" i="3"/>
  <c r="U36" i="3"/>
  <c r="V36" i="3"/>
  <c r="W36" i="3"/>
  <c r="M49" i="2"/>
  <c r="N49" i="2"/>
  <c r="O49" i="2"/>
  <c r="P49" i="2"/>
  <c r="Q49" i="2"/>
  <c r="R49" i="2"/>
  <c r="S49" i="2"/>
  <c r="T49" i="2"/>
  <c r="U49" i="2"/>
  <c r="V49" i="2"/>
  <c r="W49" i="2"/>
  <c r="T15" i="4" l="1"/>
  <c r="U15" i="4"/>
  <c r="V15" i="4"/>
  <c r="D98" i="4" l="1"/>
  <c r="N98" i="4"/>
  <c r="O98" i="4"/>
  <c r="P98" i="4"/>
  <c r="Q98" i="4"/>
  <c r="R98" i="4"/>
  <c r="S98" i="4"/>
  <c r="T98" i="4"/>
  <c r="U98" i="4"/>
  <c r="V98" i="4"/>
  <c r="W98" i="4"/>
  <c r="X98" i="4"/>
  <c r="D102" i="4"/>
  <c r="N102" i="4"/>
  <c r="O102" i="4"/>
  <c r="P102" i="4"/>
  <c r="P100" i="4" s="1"/>
  <c r="Q102" i="4"/>
  <c r="Q100" i="4" s="1"/>
  <c r="R102" i="4"/>
  <c r="R100" i="4" s="1"/>
  <c r="S102" i="4"/>
  <c r="U102" i="4"/>
  <c r="V102" i="4"/>
  <c r="W102" i="4"/>
  <c r="X102" i="4"/>
  <c r="D105" i="4"/>
  <c r="N107" i="4"/>
  <c r="N105" i="4" s="1"/>
  <c r="O107" i="4"/>
  <c r="O105" i="4" s="1"/>
  <c r="P107" i="4"/>
  <c r="P105" i="4" s="1"/>
  <c r="Q107" i="4"/>
  <c r="Q105" i="4" s="1"/>
  <c r="R107" i="4"/>
  <c r="R105" i="4" s="1"/>
  <c r="S107" i="4"/>
  <c r="S105" i="4" s="1"/>
  <c r="T107" i="4"/>
  <c r="U107" i="4"/>
  <c r="U105" i="4" s="1"/>
  <c r="V107" i="4"/>
  <c r="V105" i="4" s="1"/>
  <c r="W107" i="4"/>
  <c r="W105" i="4" s="1"/>
  <c r="X107" i="4"/>
  <c r="X105" i="4" s="1"/>
  <c r="D75" i="4"/>
  <c r="N75" i="4"/>
  <c r="O75" i="4"/>
  <c r="P75" i="4"/>
  <c r="Q75" i="4"/>
  <c r="R75" i="4"/>
  <c r="S75" i="4"/>
  <c r="T75" i="4"/>
  <c r="U75" i="4"/>
  <c r="V75" i="4"/>
  <c r="W75" i="4"/>
  <c r="X75" i="4"/>
  <c r="V100" i="4" l="1"/>
  <c r="V97" i="4" s="1"/>
  <c r="O100" i="4"/>
  <c r="N100" i="4"/>
  <c r="X100" i="4"/>
  <c r="X97" i="4" s="1"/>
  <c r="W100" i="4"/>
  <c r="W97" i="4" s="1"/>
  <c r="U100" i="4"/>
  <c r="U97" i="4" s="1"/>
  <c r="S100" i="4"/>
  <c r="D100" i="4"/>
  <c r="D97" i="4" s="1"/>
  <c r="D90" i="4" s="1"/>
  <c r="N97" i="4"/>
  <c r="O97" i="4"/>
  <c r="T105" i="4"/>
  <c r="S97" i="4"/>
  <c r="R97" i="4"/>
  <c r="Q97" i="4"/>
  <c r="Q90" i="4" s="1"/>
  <c r="P97" i="4"/>
  <c r="P90" i="4" s="1"/>
  <c r="T100" i="4" l="1"/>
  <c r="T97" i="4" s="1"/>
  <c r="M73" i="2"/>
  <c r="N73" i="2"/>
  <c r="O73" i="2"/>
  <c r="P73" i="2"/>
  <c r="Q73" i="2"/>
  <c r="R73" i="2"/>
  <c r="S73" i="2"/>
  <c r="T73" i="2"/>
  <c r="U73" i="2"/>
  <c r="V73" i="2"/>
  <c r="W73" i="2"/>
  <c r="M70" i="2"/>
  <c r="N70" i="2"/>
  <c r="O70" i="2"/>
  <c r="Q60" i="2" l="1"/>
  <c r="D54" i="4" l="1"/>
  <c r="N54" i="4"/>
  <c r="O54" i="4"/>
  <c r="P54" i="4"/>
  <c r="Q54" i="4"/>
  <c r="R54" i="4"/>
  <c r="T54" i="4"/>
  <c r="U54" i="4"/>
  <c r="V54" i="4"/>
  <c r="W54" i="4"/>
  <c r="X54" i="4"/>
  <c r="X91" i="4"/>
  <c r="X90" i="4" s="1"/>
  <c r="W53" i="4" l="1"/>
  <c r="V53" i="4"/>
  <c r="U53" i="4"/>
  <c r="T53" i="4"/>
  <c r="R60" i="2"/>
  <c r="D15" i="4"/>
  <c r="N16" i="4"/>
  <c r="N15" i="4" s="1"/>
  <c r="O15" i="4"/>
  <c r="P16" i="4"/>
  <c r="P15" i="4" s="1"/>
  <c r="R15" i="4"/>
  <c r="S15" i="4"/>
  <c r="D29" i="4"/>
  <c r="N29" i="4"/>
  <c r="O29" i="4"/>
  <c r="P29" i="4"/>
  <c r="Q29" i="4"/>
  <c r="R29" i="4"/>
  <c r="S29" i="4"/>
  <c r="D43" i="4"/>
  <c r="N43" i="4"/>
  <c r="O43" i="4"/>
  <c r="P43" i="4"/>
  <c r="Q43" i="4"/>
  <c r="R43" i="4"/>
  <c r="S43" i="4"/>
  <c r="D49" i="4"/>
  <c r="N49" i="4"/>
  <c r="O49" i="4"/>
  <c r="P49" i="4"/>
  <c r="Q49" i="4"/>
  <c r="R49" i="4"/>
  <c r="S49" i="4"/>
  <c r="D67" i="4"/>
  <c r="N67" i="4"/>
  <c r="O67" i="4"/>
  <c r="P67" i="4"/>
  <c r="Q67" i="4"/>
  <c r="R67" i="4"/>
  <c r="S67" i="4"/>
  <c r="D73" i="4"/>
  <c r="N73" i="4"/>
  <c r="O73" i="4"/>
  <c r="P73" i="4"/>
  <c r="Q73" i="4"/>
  <c r="R73" i="4"/>
  <c r="S73" i="4"/>
  <c r="N91" i="4"/>
  <c r="N90" i="4" s="1"/>
  <c r="O91" i="4"/>
  <c r="O90" i="4" s="1"/>
  <c r="R91" i="4"/>
  <c r="R90" i="4" s="1"/>
  <c r="S91" i="4"/>
  <c r="S90" i="4" s="1"/>
  <c r="D119" i="4"/>
  <c r="N119" i="4"/>
  <c r="O119" i="4"/>
  <c r="P119" i="4"/>
  <c r="Q119" i="4"/>
  <c r="S119" i="4"/>
  <c r="X15" i="4"/>
  <c r="X29" i="4"/>
  <c r="X43" i="4"/>
  <c r="X42" i="4" s="1"/>
  <c r="X41" i="4" s="1"/>
  <c r="X67" i="4"/>
  <c r="X73" i="4"/>
  <c r="X119" i="4"/>
  <c r="C16" i="3"/>
  <c r="M16" i="3"/>
  <c r="N16" i="3"/>
  <c r="O16" i="3"/>
  <c r="P16" i="3"/>
  <c r="Q16" i="3"/>
  <c r="R16" i="3"/>
  <c r="S16" i="3"/>
  <c r="C18" i="3"/>
  <c r="C15" i="3" s="1"/>
  <c r="M18" i="3"/>
  <c r="M15" i="3" s="1"/>
  <c r="N18" i="3"/>
  <c r="N15" i="3" s="1"/>
  <c r="O18" i="3"/>
  <c r="O15" i="3" s="1"/>
  <c r="P18" i="3"/>
  <c r="P15" i="3" s="1"/>
  <c r="Q18" i="3"/>
  <c r="Q15" i="3" s="1"/>
  <c r="R18" i="3"/>
  <c r="R15" i="3" s="1"/>
  <c r="S18" i="3"/>
  <c r="S15" i="3" s="1"/>
  <c r="C29" i="3"/>
  <c r="C28" i="3" s="1"/>
  <c r="M29" i="3"/>
  <c r="M28" i="3" s="1"/>
  <c r="N29" i="3"/>
  <c r="N28" i="3" s="1"/>
  <c r="O29" i="3"/>
  <c r="O28" i="3" s="1"/>
  <c r="P29" i="3"/>
  <c r="C50" i="3"/>
  <c r="M50" i="3"/>
  <c r="N50" i="3"/>
  <c r="O50" i="3"/>
  <c r="P50" i="3"/>
  <c r="Q50" i="3"/>
  <c r="R50" i="3"/>
  <c r="S50" i="3"/>
  <c r="W16" i="3"/>
  <c r="W18" i="3"/>
  <c r="W15" i="3" s="1"/>
  <c r="W28" i="3"/>
  <c r="W50" i="3"/>
  <c r="M15" i="2"/>
  <c r="N15" i="2"/>
  <c r="O15" i="2"/>
  <c r="P15" i="2"/>
  <c r="Q15" i="2"/>
  <c r="R15" i="2"/>
  <c r="M21" i="2"/>
  <c r="M20" i="2" s="1"/>
  <c r="N21" i="2"/>
  <c r="N20" i="2" s="1"/>
  <c r="O21" i="2"/>
  <c r="O20" i="2" s="1"/>
  <c r="P21" i="2"/>
  <c r="P20" i="2" s="1"/>
  <c r="Q21" i="2"/>
  <c r="Q20" i="2" s="1"/>
  <c r="R21" i="2"/>
  <c r="R20" i="2" s="1"/>
  <c r="M32" i="2"/>
  <c r="N32" i="2"/>
  <c r="O32" i="2"/>
  <c r="P32" i="2"/>
  <c r="Q32" i="2"/>
  <c r="R32" i="2"/>
  <c r="M34" i="2"/>
  <c r="N34" i="2"/>
  <c r="O34" i="2"/>
  <c r="P34" i="2"/>
  <c r="Q34" i="2"/>
  <c r="R34" i="2"/>
  <c r="M60" i="2"/>
  <c r="N60" i="2"/>
  <c r="O60" i="2"/>
  <c r="P60" i="2"/>
  <c r="M68" i="2"/>
  <c r="M67" i="2" s="1"/>
  <c r="N68" i="2"/>
  <c r="N67" i="2" s="1"/>
  <c r="O68" i="2"/>
  <c r="O67" i="2" s="1"/>
  <c r="P68" i="2"/>
  <c r="P67" i="2" s="1"/>
  <c r="Q68" i="2"/>
  <c r="Q67" i="2" s="1"/>
  <c r="R68" i="2"/>
  <c r="R67" i="2" s="1"/>
  <c r="M81" i="2"/>
  <c r="M80" i="2" s="1"/>
  <c r="M79" i="2" s="1"/>
  <c r="N81" i="2"/>
  <c r="N80" i="2" s="1"/>
  <c r="N79" i="2" s="1"/>
  <c r="O81" i="2"/>
  <c r="O80" i="2" s="1"/>
  <c r="O79" i="2" s="1"/>
  <c r="P81" i="2"/>
  <c r="P80" i="2" s="1"/>
  <c r="P79" i="2" s="1"/>
  <c r="Q81" i="2"/>
  <c r="Q80" i="2" s="1"/>
  <c r="Q79" i="2" s="1"/>
  <c r="R81" i="2"/>
  <c r="R80" i="2" s="1"/>
  <c r="R79" i="2" s="1"/>
  <c r="M91" i="2"/>
  <c r="N91" i="2"/>
  <c r="O91" i="2"/>
  <c r="P91" i="2"/>
  <c r="Q91" i="2"/>
  <c r="R91" i="2"/>
  <c r="W15" i="2"/>
  <c r="W21" i="2"/>
  <c r="W20" i="2" s="1"/>
  <c r="W32" i="2"/>
  <c r="W34" i="2"/>
  <c r="W60" i="2"/>
  <c r="W68" i="2"/>
  <c r="W67" i="2" s="1"/>
  <c r="W81" i="2"/>
  <c r="W80" i="2" s="1"/>
  <c r="W79" i="2" s="1"/>
  <c r="W91" i="2"/>
  <c r="S91" i="2"/>
  <c r="S81" i="2"/>
  <c r="S80" i="2" s="1"/>
  <c r="S79" i="2" s="1"/>
  <c r="S68" i="2"/>
  <c r="S67" i="2" s="1"/>
  <c r="S60" i="2"/>
  <c r="S34" i="2"/>
  <c r="S32" i="2"/>
  <c r="S21" i="2"/>
  <c r="S20" i="2" s="1"/>
  <c r="S15" i="2"/>
  <c r="P66" i="4" l="1"/>
  <c r="P65" i="4" s="1"/>
  <c r="N66" i="4"/>
  <c r="N65" i="4" s="1"/>
  <c r="O66" i="4"/>
  <c r="O65" i="4" s="1"/>
  <c r="S66" i="4"/>
  <c r="S65" i="4" s="1"/>
  <c r="D66" i="4"/>
  <c r="D65" i="4" s="1"/>
  <c r="X66" i="4"/>
  <c r="X65" i="4" s="1"/>
  <c r="R66" i="4"/>
  <c r="R65" i="4" s="1"/>
  <c r="Q66" i="4"/>
  <c r="Q65" i="4" s="1"/>
  <c r="N13" i="4"/>
  <c r="Q15" i="4"/>
  <c r="Q13" i="4" s="1"/>
  <c r="N42" i="4"/>
  <c r="N41" i="4" s="1"/>
  <c r="D42" i="4"/>
  <c r="D41" i="4" s="1"/>
  <c r="P28" i="3"/>
  <c r="P14" i="3" s="1"/>
  <c r="P13" i="3" s="1"/>
  <c r="O31" i="2"/>
  <c r="O14" i="2" s="1"/>
  <c r="O13" i="2" s="1"/>
  <c r="P31" i="2"/>
  <c r="P14" i="2" s="1"/>
  <c r="P13" i="2" s="1"/>
  <c r="P89" i="2" s="1"/>
  <c r="R13" i="4"/>
  <c r="Q28" i="3"/>
  <c r="Q14" i="3" s="1"/>
  <c r="Q13" i="3" s="1"/>
  <c r="N31" i="2"/>
  <c r="S31" i="2"/>
  <c r="S14" i="2" s="1"/>
  <c r="S13" i="2" s="1"/>
  <c r="M31" i="2"/>
  <c r="M14" i="2" s="1"/>
  <c r="M13" i="2" s="1"/>
  <c r="Q31" i="2"/>
  <c r="Q14" i="2" s="1"/>
  <c r="Q13" i="2" s="1"/>
  <c r="R28" i="3"/>
  <c r="R14" i="3" s="1"/>
  <c r="R13" i="3" s="1"/>
  <c r="S28" i="3"/>
  <c r="S14" i="3" s="1"/>
  <c r="S13" i="3" s="1"/>
  <c r="S42" i="4"/>
  <c r="S41" i="4" s="1"/>
  <c r="S13" i="4"/>
  <c r="O42" i="4"/>
  <c r="O41" i="4" s="1"/>
  <c r="P13" i="4"/>
  <c r="R42" i="4"/>
  <c r="R41" i="4" s="1"/>
  <c r="O13" i="4"/>
  <c r="Q42" i="4"/>
  <c r="Q41" i="4" s="1"/>
  <c r="P42" i="4"/>
  <c r="P41" i="4" s="1"/>
  <c r="D13" i="4"/>
  <c r="R31" i="2"/>
  <c r="R14" i="2" s="1"/>
  <c r="R13" i="2" s="1"/>
  <c r="X13" i="4"/>
  <c r="W14" i="3"/>
  <c r="C14" i="3"/>
  <c r="O14" i="3"/>
  <c r="O13" i="3" s="1"/>
  <c r="N14" i="3"/>
  <c r="N13" i="3" s="1"/>
  <c r="M14" i="3"/>
  <c r="M13" i="3" s="1"/>
  <c r="W31" i="2"/>
  <c r="W14" i="2" s="1"/>
  <c r="W13" i="2" s="1"/>
  <c r="T50" i="3"/>
  <c r="U50" i="3"/>
  <c r="V50" i="3"/>
  <c r="T91" i="2"/>
  <c r="U91" i="2"/>
  <c r="V91" i="2"/>
  <c r="U119" i="4"/>
  <c r="V119" i="4"/>
  <c r="W119" i="4"/>
  <c r="T119" i="4"/>
  <c r="C13" i="3" l="1"/>
  <c r="N14" i="2"/>
  <c r="N13" i="2" s="1"/>
  <c r="N89" i="2" s="1"/>
  <c r="D12" i="4"/>
  <c r="D87" i="4" s="1"/>
  <c r="W49" i="3"/>
  <c r="W52" i="3" s="1"/>
  <c r="W13" i="3"/>
  <c r="O89" i="2"/>
  <c r="M89" i="2"/>
  <c r="Q12" i="4"/>
  <c r="Q87" i="4" s="1"/>
  <c r="P12" i="4"/>
  <c r="P87" i="4" s="1"/>
  <c r="N12" i="4"/>
  <c r="N87" i="4" s="1"/>
  <c r="S89" i="2"/>
  <c r="O12" i="4"/>
  <c r="O87" i="4" s="1"/>
  <c r="R89" i="2"/>
  <c r="R12" i="4"/>
  <c r="R87" i="4" s="1"/>
  <c r="Q89" i="2"/>
  <c r="Q97" i="2" s="1"/>
  <c r="S12" i="4"/>
  <c r="S87" i="4" s="1"/>
  <c r="X12" i="4"/>
  <c r="X87" i="4" s="1"/>
  <c r="W89" i="2"/>
  <c r="O49" i="3"/>
  <c r="O52" i="3" s="1"/>
  <c r="Q49" i="3"/>
  <c r="Q52" i="3" s="1"/>
  <c r="M49" i="3"/>
  <c r="M52" i="3" s="1"/>
  <c r="C49" i="3"/>
  <c r="S49" i="3"/>
  <c r="P49" i="3"/>
  <c r="R49" i="3"/>
  <c r="N49" i="3"/>
  <c r="W15" i="4"/>
  <c r="V34" i="2"/>
  <c r="U34" i="2"/>
  <c r="V29" i="4"/>
  <c r="W29" i="4"/>
  <c r="V43" i="4"/>
  <c r="W43" i="4"/>
  <c r="V49" i="4"/>
  <c r="W49" i="4"/>
  <c r="V67" i="4"/>
  <c r="W67" i="4"/>
  <c r="V73" i="4"/>
  <c r="W73" i="4"/>
  <c r="V91" i="4"/>
  <c r="V90" i="4" s="1"/>
  <c r="W91" i="4"/>
  <c r="W90" i="4" s="1"/>
  <c r="U16" i="3"/>
  <c r="V16" i="3"/>
  <c r="U18" i="3"/>
  <c r="U15" i="3" s="1"/>
  <c r="V18" i="3"/>
  <c r="V15" i="3" s="1"/>
  <c r="U81" i="2"/>
  <c r="U80" i="2" s="1"/>
  <c r="U79" i="2" s="1"/>
  <c r="V81" i="2"/>
  <c r="V80" i="2" s="1"/>
  <c r="V79" i="2" s="1"/>
  <c r="U68" i="2"/>
  <c r="U67" i="2" s="1"/>
  <c r="V68" i="2"/>
  <c r="V67" i="2" s="1"/>
  <c r="U60" i="2"/>
  <c r="V60" i="2"/>
  <c r="U32" i="2"/>
  <c r="V32" i="2"/>
  <c r="U21" i="2"/>
  <c r="U20" i="2" s="1"/>
  <c r="V21" i="2"/>
  <c r="V20" i="2" s="1"/>
  <c r="U15" i="2"/>
  <c r="V15" i="2"/>
  <c r="C52" i="3" l="1"/>
  <c r="V66" i="4"/>
  <c r="V65" i="4" s="1"/>
  <c r="W66" i="4"/>
  <c r="W65" i="4" s="1"/>
  <c r="P52" i="3"/>
  <c r="N52" i="3"/>
  <c r="S97" i="2"/>
  <c r="O97" i="2"/>
  <c r="P97" i="2"/>
  <c r="R97" i="2"/>
  <c r="M97" i="2"/>
  <c r="N97" i="2"/>
  <c r="D89" i="4"/>
  <c r="D118" i="4" s="1"/>
  <c r="D125" i="4" s="1"/>
  <c r="Q89" i="4"/>
  <c r="Q118" i="4" s="1"/>
  <c r="Q125" i="4" s="1"/>
  <c r="X89" i="4"/>
  <c r="X118" i="4" s="1"/>
  <c r="X125" i="4" s="1"/>
  <c r="O89" i="4"/>
  <c r="O118" i="4" s="1"/>
  <c r="O125" i="4" s="1"/>
  <c r="S89" i="4"/>
  <c r="S118" i="4" s="1"/>
  <c r="S125" i="4" s="1"/>
  <c r="R89" i="4"/>
  <c r="R118" i="4" s="1"/>
  <c r="R125" i="4" s="1"/>
  <c r="P89" i="4"/>
  <c r="P118" i="4" s="1"/>
  <c r="P125" i="4" s="1"/>
  <c r="N89" i="4"/>
  <c r="N118" i="4" s="1"/>
  <c r="N125" i="4" s="1"/>
  <c r="W97" i="2"/>
  <c r="V31" i="2"/>
  <c r="V14" i="2" s="1"/>
  <c r="V13" i="2" s="1"/>
  <c r="R52" i="3"/>
  <c r="S52" i="3"/>
  <c r="W13" i="4"/>
  <c r="U28" i="3"/>
  <c r="U14" i="3" s="1"/>
  <c r="U31" i="2"/>
  <c r="U14" i="2" s="1"/>
  <c r="U13" i="2" s="1"/>
  <c r="W42" i="4"/>
  <c r="W41" i="4" s="1"/>
  <c r="V42" i="4"/>
  <c r="V41" i="4" s="1"/>
  <c r="V13" i="4"/>
  <c r="U73" i="4"/>
  <c r="V28" i="3"/>
  <c r="V14" i="3" s="1"/>
  <c r="T18" i="3"/>
  <c r="T15" i="3" s="1"/>
  <c r="U29" i="4"/>
  <c r="T43" i="4"/>
  <c r="T67" i="4"/>
  <c r="T29" i="4"/>
  <c r="T49" i="4"/>
  <c r="T73" i="4"/>
  <c r="T91" i="4"/>
  <c r="T90" i="4" s="1"/>
  <c r="T16" i="3"/>
  <c r="T60" i="2"/>
  <c r="T68" i="2"/>
  <c r="T67" i="2" s="1"/>
  <c r="T81" i="2"/>
  <c r="T66" i="4" l="1"/>
  <c r="T65" i="4" s="1"/>
  <c r="U49" i="3"/>
  <c r="U13" i="3"/>
  <c r="V49" i="3"/>
  <c r="V52" i="3" s="1"/>
  <c r="V13" i="3"/>
  <c r="U89" i="2"/>
  <c r="V89" i="2"/>
  <c r="V12" i="4"/>
  <c r="V87" i="4" s="1"/>
  <c r="W12" i="4"/>
  <c r="W87" i="4" s="1"/>
  <c r="U43" i="4"/>
  <c r="T13" i="4"/>
  <c r="T42" i="4"/>
  <c r="T41" i="4" s="1"/>
  <c r="U49" i="4"/>
  <c r="U91" i="4"/>
  <c r="U90" i="4" s="1"/>
  <c r="U67" i="4"/>
  <c r="U66" i="4" s="1"/>
  <c r="T28" i="3"/>
  <c r="T14" i="3" s="1"/>
  <c r="T13" i="3" s="1"/>
  <c r="T34" i="2"/>
  <c r="T21" i="2"/>
  <c r="T32" i="2"/>
  <c r="T80" i="2"/>
  <c r="T15" i="2"/>
  <c r="U52" i="3" l="1"/>
  <c r="U97" i="2"/>
  <c r="V97" i="2"/>
  <c r="W89" i="4"/>
  <c r="W118" i="4" s="1"/>
  <c r="V89" i="4"/>
  <c r="V118" i="4" s="1"/>
  <c r="T12" i="4"/>
  <c r="T87" i="4" s="1"/>
  <c r="U42" i="4"/>
  <c r="U41" i="4" s="1"/>
  <c r="U13" i="4"/>
  <c r="T49" i="3"/>
  <c r="T52" i="3" s="1"/>
  <c r="T79" i="2"/>
  <c r="T31" i="2"/>
  <c r="T20" i="2"/>
  <c r="T89" i="4" l="1"/>
  <c r="T118" i="4" s="1"/>
  <c r="V125" i="4"/>
  <c r="W125" i="4"/>
  <c r="U65" i="4"/>
  <c r="T14" i="2"/>
  <c r="T13" i="2" s="1"/>
  <c r="T125" i="4" l="1"/>
  <c r="U12" i="4"/>
  <c r="U87" i="4" s="1"/>
  <c r="U89" i="4" l="1"/>
  <c r="U118" i="4" s="1"/>
  <c r="T89" i="2"/>
  <c r="T97" i="2" l="1"/>
  <c r="U125" i="4"/>
  <c r="K12" i="4" l="1"/>
  <c r="K87" i="4" s="1"/>
  <c r="K89" i="4" s="1"/>
  <c r="K118" i="4" s="1"/>
  <c r="K125" i="4" s="1"/>
</calcChain>
</file>

<file path=xl/sharedStrings.xml><?xml version="1.0" encoding="utf-8"?>
<sst xmlns="http://schemas.openxmlformats.org/spreadsheetml/2006/main" count="545" uniqueCount="218">
  <si>
    <t>Otros</t>
  </si>
  <si>
    <t>Accesorios sobre los Impuestos a  los Ingresos</t>
  </si>
  <si>
    <t>Tarjetas de Turismo</t>
  </si>
  <si>
    <t>PROMESE</t>
  </si>
  <si>
    <t>FUENTE: Ministerio de Hacienda, Sistema Integrado de Gestión Financiera (SIGEF), Informe de Ejecución de Ingresos.</t>
  </si>
  <si>
    <t xml:space="preserve">NOTAS: </t>
  </si>
  <si>
    <t xml:space="preserve">(1) Cifras sujetas a rectificación.  Incluye los dólares convertidos a la tasa oficial. </t>
  </si>
  <si>
    <t>Recuperación de Prestamos Internos</t>
  </si>
  <si>
    <t>Incremento de Pasivos Financieros</t>
  </si>
  <si>
    <t>Incremento de Pasivos Corrientes</t>
  </si>
  <si>
    <t>Incremento de Pasivos No Corrientes</t>
  </si>
  <si>
    <t>Colocación de Títulos, Valores de la Deuda Pública a Largo Plazo</t>
  </si>
  <si>
    <t>De la Deuda Pública Interna a Largo Plazo</t>
  </si>
  <si>
    <t>De la Deuda Pública Externa a Largo Plazo</t>
  </si>
  <si>
    <t>Obtención de Préstamos de la Deuda Pública a Largo Plazo</t>
  </si>
  <si>
    <t>Depósitos a Cargo del Estado o Fondos Especiales y de Terceros</t>
  </si>
  <si>
    <t>Devolución de Recursos a Empleados por Retenciones Excesivas por TSS</t>
  </si>
  <si>
    <t>Ingresos de la CUT No Presupuestaria</t>
  </si>
  <si>
    <t>C:\Documents and Settings\fperez\My Documents\Ingresos Mensuales 2004\Enero 2004.xls</t>
  </si>
  <si>
    <t xml:space="preserve">Fondo para Registro y Devolución de los Depositos en excesos en la Cuenta Unica del Tesoro </t>
  </si>
  <si>
    <t xml:space="preserve">     Excluye los Fondos Especiales y de Terceros e Ingresos de otras Direcciones e Instituciones y los depósitos en exceso de las recaudadoras.  </t>
  </si>
  <si>
    <t xml:space="preserve">Fondo para Registro y Devolución de los Depósitos en excesos en la Cuenta Única del Tesoro </t>
  </si>
  <si>
    <t>Disminición de Activos Financieros</t>
  </si>
  <si>
    <t xml:space="preserve">(1) Cifras sujetas a rectificación.   Incluye los dólares convertidos a la tasa oficial. </t>
  </si>
  <si>
    <t>Devolución impuesto selectivo al consumo de combustibles</t>
  </si>
  <si>
    <t>Impuestos Sobre la Renta de las Personas</t>
  </si>
  <si>
    <t>Impuestos Sobre Los Ingresos de las Empresas</t>
  </si>
  <si>
    <t xml:space="preserve">Impuestos sobre los Ingresos Aplicados sin Distinción de Persona </t>
  </si>
  <si>
    <t>Impuestos sobre la Propiedad y Transacciones Financieras y de Capital</t>
  </si>
  <si>
    <t>Impuestos sobre Activos</t>
  </si>
  <si>
    <t>Impuesto sobre Operaciones Inmobiliarias</t>
  </si>
  <si>
    <t>Impuestos sobre Transferencias de Bienes Muebles</t>
  </si>
  <si>
    <t>Impuesto sobre las Sucesiones y Donaciones</t>
  </si>
  <si>
    <t>Impuesto sobre Cheques</t>
  </si>
  <si>
    <t>Accesorios sobre la Propiedad</t>
  </si>
  <si>
    <t>Impuestos sobre los Bienes y Servicios</t>
  </si>
  <si>
    <t>Impuestos Transferencias de Bienes Industrializados y Servicios</t>
  </si>
  <si>
    <t>Impuestos Adicionales y Selectivos sobre Bienes y Servicios</t>
  </si>
  <si>
    <t>Impuesto específico sobre los hidrocarburos, Ley No. 112-00</t>
  </si>
  <si>
    <t>Impuesto selectivo Ad Valorem sobre hidrocarburos, Ley No.557-05</t>
  </si>
  <si>
    <t>Impuesto adicional de RD$2.0 al consumo de gasoil y gasolina premium-regular</t>
  </si>
  <si>
    <t>Impuestos Selectivos a Productos Derivados del Alcohol</t>
  </si>
  <si>
    <t>Impuesto Selectivo a las Cervezas</t>
  </si>
  <si>
    <t>Impuesto Selectivo al Tabaco y los Cigarrillos</t>
  </si>
  <si>
    <t>Impuestos Selectivo a las Telecomunicaciones</t>
  </si>
  <si>
    <t>Impuestos Selectivo a los Seguros</t>
  </si>
  <si>
    <t>Impuestos Sobre el Uso de Bienes y Licencias</t>
  </si>
  <si>
    <t>Derecho de Circulación Vehículos de Motor</t>
  </si>
  <si>
    <t>Accesorios sobre Impuestos Internos a  Mercancías y  Servicios</t>
  </si>
  <si>
    <t>Salida de Pasajeros al Exterior por Aeropuertos</t>
  </si>
  <si>
    <t>Ventas de Bienes y Servicios</t>
  </si>
  <si>
    <t>Ventas de Mercancías del Estado</t>
  </si>
  <si>
    <t>Ventas Servicios del Estado</t>
  </si>
  <si>
    <t>Tasas</t>
  </si>
  <si>
    <t>Derechos Administrativos</t>
  </si>
  <si>
    <t>Rentas de la Propiedad</t>
  </si>
  <si>
    <t>Arriendo de Activos Tangibles No Producidos</t>
  </si>
  <si>
    <t>Regalia neta por fundicion- RNF</t>
  </si>
  <si>
    <t>Multas y Sanciones</t>
  </si>
  <si>
    <t>Ingresos Diversos</t>
  </si>
  <si>
    <t>Subtotal (I+II)</t>
  </si>
  <si>
    <t>III. Donaciones</t>
  </si>
  <si>
    <t>Subtotal con Donaciones (I+II+III)</t>
  </si>
  <si>
    <t>IV. Fuentes Financieras</t>
  </si>
  <si>
    <t xml:space="preserve">Obtención de Préstamos Internos a Corto Plazo </t>
  </si>
  <si>
    <t>De la Deuda Pública Interna  a Largo Plazo</t>
  </si>
  <si>
    <t>De la Deuda Pública Externa  a Largo Plazo</t>
  </si>
  <si>
    <t>PETROCARIBE</t>
  </si>
  <si>
    <t>Subtotal con Donaciones, Fuentes y Aplicaciones Financieras (I+II+III+IV+V)</t>
  </si>
  <si>
    <t>VI. Otros Ingresos</t>
  </si>
  <si>
    <t>Total de Ingresos Reportados en el SIGEF (I+II+III+IV+V+VI)</t>
  </si>
  <si>
    <t>Ministerio de Hacienda de la República Dominicana</t>
  </si>
  <si>
    <t>Millones de Pesos Dominicanos (RD$)</t>
  </si>
  <si>
    <t xml:space="preserve"> Ingresos Fiscales por Partidas, Tesorería Nacional</t>
  </si>
  <si>
    <t>Partidas</t>
  </si>
  <si>
    <t>I. Ingresos Corrientes</t>
  </si>
  <si>
    <t>Impuestos</t>
  </si>
  <si>
    <t>Impuestos sobre los Ingresos</t>
  </si>
  <si>
    <t>Impuestos sobre la Propiedad</t>
  </si>
  <si>
    <t>Ingresos Fiscales por Partidas, Dirección General de Impuestos Internos</t>
  </si>
  <si>
    <t>Impuestos Internos sobre Mercancías y Servicios</t>
  </si>
  <si>
    <t xml:space="preserve">Impuestos sobre el Comercio y las Transacciones/Comercio Exterior </t>
  </si>
  <si>
    <t>Impuestos Ecológicos</t>
  </si>
  <si>
    <t>Impuestos Diversos</t>
  </si>
  <si>
    <t>Ingresos por Contraprestación</t>
  </si>
  <si>
    <t xml:space="preserve">Otros Ingresos </t>
  </si>
  <si>
    <t>II. Ingresos de Capital</t>
  </si>
  <si>
    <t>III. Otros Ingresos</t>
  </si>
  <si>
    <t>2) Para el 2015, las donaciones incluyen RD$93,475.6 millones producto de la compra a descuento de la deuda de PETROCARIBE adquirida por el Gobierno Dominicano.</t>
  </si>
  <si>
    <t>Ingresos Fiscales por Partidas, Dirección General de Aduanas</t>
  </si>
  <si>
    <t>Impuesto Selectivo a los Cervezas</t>
  </si>
  <si>
    <t>Impuesto Selectivo a las demás Mercancías</t>
  </si>
  <si>
    <t>Impuestos sobre el Comercio y las Transacciones Comercio Exterior</t>
  </si>
  <si>
    <t>Impuestos sobre las Importaciones</t>
  </si>
  <si>
    <t>Impuestos Arancelarios</t>
  </si>
  <si>
    <t>Subasta contingentes arancelarios</t>
  </si>
  <si>
    <t>Impuestos sobre las Exportaciones</t>
  </si>
  <si>
    <t>Otros Impuestos sobre el Comercio Exterior</t>
  </si>
  <si>
    <t>Salida de Pasajeros por la Región Fronteriza</t>
  </si>
  <si>
    <t>Transferencias Corrientes</t>
  </si>
  <si>
    <t>Subtotal (I)</t>
  </si>
  <si>
    <t>II. Otros Ingresos</t>
  </si>
  <si>
    <t>Total de Ingresos Reportados en el SIGEF (I+II)</t>
  </si>
  <si>
    <t xml:space="preserve">Notas: </t>
  </si>
  <si>
    <t>Fuente: Ministerio de Hacienda, Sistema Integrado de Gestión Financiera (SIGEF), Informe de Ejecución de Ingresos.</t>
  </si>
  <si>
    <t>1. Ingresos Corrientes</t>
  </si>
  <si>
    <t>Impuesto para Contribuir al Desarrollo de las Telecomunicaciones</t>
  </si>
  <si>
    <t>Impuesto por uso de servicio de las telecomunicaciones para el sistema de emergencia 9-1-1</t>
  </si>
  <si>
    <t>Licencias para Portar Armas de Fuego</t>
  </si>
  <si>
    <t>Impuestos sobre el Comercio y las Transacciones/Comercio Exterior</t>
  </si>
  <si>
    <t>Derechos Consulares</t>
  </si>
  <si>
    <t>Contribuciones Sociales</t>
  </si>
  <si>
    <t>Otras Ventas de Mercancías del Gobierno Central</t>
  </si>
  <si>
    <t>Ingresos de las Inst. Centralizadas en mercancías en la CUT</t>
  </si>
  <si>
    <t>Otras Ventas</t>
  </si>
  <si>
    <t>Otras Ventas de Servicios del Gobierno Central</t>
  </si>
  <si>
    <t>Ingresos de las Inst. Centralizadas en Servicios en la CUT</t>
  </si>
  <si>
    <t>Expedición y Renovación de Pasaportes</t>
  </si>
  <si>
    <t xml:space="preserve"> Rentas de Propiedad</t>
  </si>
  <si>
    <t>Dividendos por Inversiones Empresariales</t>
  </si>
  <si>
    <t>Dividendos de la Refinería</t>
  </si>
  <si>
    <t xml:space="preserve">Otros Dividendos </t>
  </si>
  <si>
    <t xml:space="preserve">Intereses </t>
  </si>
  <si>
    <t>Intereses por Colocación de Inversiones Financieras</t>
  </si>
  <si>
    <t xml:space="preserve">II. Ingresos de Capital </t>
  </si>
  <si>
    <t>Ventas de Activos No Financieros</t>
  </si>
  <si>
    <t>-Ingresos por diferencial del gas licuado de petróleo</t>
  </si>
  <si>
    <t>Impuestos sobre los Activos Financieros (Ley No.139-11)</t>
  </si>
  <si>
    <t>Disminución de otros activos financieros externos de largo plazo</t>
  </si>
  <si>
    <t>Venta de Acciones y Participaciones de Capital</t>
  </si>
  <si>
    <t>Impuestos sobre el uso de carreteras y puentes (peajes)</t>
  </si>
  <si>
    <t>Derechos Aeroportuarios</t>
  </si>
  <si>
    <t>17% Registro de Propiedad de Vehículo</t>
  </si>
  <si>
    <t xml:space="preserve">Imp. Específico Bancas de Apuestas de Lotería  </t>
  </si>
  <si>
    <t>Imp. Específico Bancas de Apuestas Deportivas</t>
  </si>
  <si>
    <t>Licencias para Operar Bancas de Apuestas</t>
  </si>
  <si>
    <t>Impuesto Sobre Tramitación de Documentos</t>
  </si>
  <si>
    <t>- Obtención de Préstamos Externos</t>
  </si>
  <si>
    <t>-</t>
  </si>
  <si>
    <t>Ventas de Formularios y Facturas Consulares</t>
  </si>
  <si>
    <t>Ingresos por Especificar</t>
  </si>
  <si>
    <t>Otras ventas de servicios</t>
  </si>
  <si>
    <t xml:space="preserve">Impuesto Selectivo a los Vehículos de Motor                                       </t>
  </si>
  <si>
    <t>Comisión Cambiaria</t>
  </si>
  <si>
    <t xml:space="preserve">Licencias para Operar Bancas de Apuestas  </t>
  </si>
  <si>
    <t>Conseción Falconbridge</t>
  </si>
  <si>
    <t>Ingresos sin Especificar</t>
  </si>
  <si>
    <t>Transferencias Capital</t>
  </si>
  <si>
    <t>Tasas de Expedición y Renovación de Pasaportes</t>
  </si>
  <si>
    <t>2% Adicional a las importaciones</t>
  </si>
  <si>
    <t>Arrendamientos</t>
  </si>
  <si>
    <t>Reliquidación Comisión Cambiaria</t>
  </si>
  <si>
    <t>Fondo General</t>
  </si>
  <si>
    <t xml:space="preserve">Recursos de Captación Directa del Ministerio de Interior y Policia </t>
  </si>
  <si>
    <t>- Licencia por subastas de productos agropecuarios</t>
  </si>
  <si>
    <t>Ventas de Activos Intangibles</t>
  </si>
  <si>
    <t xml:space="preserve">   Licencias sobre Maguina Tragamonedas</t>
  </si>
  <si>
    <t>Servicios de transporte (incluye OMSA, METRO)</t>
  </si>
  <si>
    <t>Ingresos de la CUT No Presupuestaria (15% pago de deudas)</t>
  </si>
  <si>
    <t>Ingresos de las Inst. Centralizadas en la CUT Presupuestaria</t>
  </si>
  <si>
    <t>- Otros</t>
  </si>
  <si>
    <t>Incremento de un 30% Selectivo Tabaco y Alcoholes</t>
  </si>
  <si>
    <t xml:space="preserve"> - Recursos de Captación Directa para el Fomento y Desarrollo del Gas Natural en el Parque vehicular</t>
  </si>
  <si>
    <t>Ingresos por Tenencia de Activos Financieros  (Instrumentos Derivados)</t>
  </si>
  <si>
    <t>Recursos de Captación Directa de la Procuradoria General de la República ( multas de tránsito)</t>
  </si>
  <si>
    <t>Venta de  Activos Fijos</t>
  </si>
  <si>
    <t>Transferencias Corrientes Rec. de Inst. Públicas Fin. No Monetarias (Superintendencia de Bancos)</t>
  </si>
  <si>
    <t>Transferencias Corrientes Rec. de Inst. Públicas públicas descentralizadas y autónomas no financieras</t>
  </si>
  <si>
    <t>-  Otros Ingresos de las Inst. Centralizadas en Servicios en la CUT</t>
  </si>
  <si>
    <t>Fondo Patrimonial de Empresas Reformadas (Fonper)</t>
  </si>
  <si>
    <t>Importes a devengar por primas en colocaciones de títulos valores</t>
  </si>
  <si>
    <t>valores internos</t>
  </si>
  <si>
    <t>valores externos</t>
  </si>
  <si>
    <t xml:space="preserve">títulos internos </t>
  </si>
  <si>
    <t>títulos externos</t>
  </si>
  <si>
    <t>Intereses corridos internos y externos de largo plazo</t>
  </si>
  <si>
    <t>Primas por colocación de títulos valores internos y externos de largo plazo</t>
  </si>
  <si>
    <t>Contribución Solidaria del 5%</t>
  </si>
  <si>
    <t>Recargo 5% a las Exportaciones</t>
  </si>
  <si>
    <t>Recargo 5% a las Exportaciones-Bancentral</t>
  </si>
  <si>
    <t>Impuesto a la Propiedad Inmobiliaria (IPI) (Impuesto a las Viviendas Suntuarias)</t>
  </si>
  <si>
    <t>Compañías de Seguros</t>
  </si>
  <si>
    <t xml:space="preserve">Habitaciones de Hoteles </t>
  </si>
  <si>
    <t>Impuestos a la Venta de Pasajes al Exterior</t>
  </si>
  <si>
    <t>Dividendos Banco de Reservas</t>
  </si>
  <si>
    <t xml:space="preserve">Diferencial de Petróleo </t>
  </si>
  <si>
    <t>GLP</t>
  </si>
  <si>
    <t xml:space="preserve">Llamadas de Larga Distancia </t>
  </si>
  <si>
    <t>Fondo de Contribución Especial para la Gestión Integral de Residuos</t>
  </si>
  <si>
    <t>Disminución de Instrumentos Derivados</t>
  </si>
  <si>
    <t xml:space="preserve">     Excluye los Depósitos a Cargo del Estado, Fondos Especiales y de Terceros, </t>
  </si>
  <si>
    <t xml:space="preserve">     Fondo de devolución impuesto Selectivo al consumo de combustibles, los depósitos en exceso de la recaudadora.</t>
  </si>
  <si>
    <t>Transferencias Corrientes del Gobierno Central</t>
  </si>
  <si>
    <t>Disminución de documentos por cobrar de largo plazo</t>
  </si>
  <si>
    <t xml:space="preserve"> - Recursos de Captación Directa del Programa PROMESE CAL (D. No. 308-97)</t>
  </si>
  <si>
    <t>Incremento de documentos por pagar Externo de largo plazo</t>
  </si>
  <si>
    <t xml:space="preserve">     -  </t>
  </si>
  <si>
    <t xml:space="preserve">    -  </t>
  </si>
  <si>
    <t>.</t>
  </si>
  <si>
    <t xml:space="preserve">Transferencias Corrientes de empresas públicas no financieras </t>
  </si>
  <si>
    <t xml:space="preserve">                 -  </t>
  </si>
  <si>
    <t xml:space="preserve">                    -  </t>
  </si>
  <si>
    <t xml:space="preserve">                -  </t>
  </si>
  <si>
    <t xml:space="preserve">               -  </t>
  </si>
  <si>
    <t xml:space="preserve">                  -  </t>
  </si>
  <si>
    <t xml:space="preserve">                     -  </t>
  </si>
  <si>
    <t xml:space="preserve">                   -  </t>
  </si>
  <si>
    <t xml:space="preserve">                       -  </t>
  </si>
  <si>
    <t xml:space="preserve">                        -  </t>
  </si>
  <si>
    <t xml:space="preserve"> Del Sector Privado Interno</t>
  </si>
  <si>
    <t>Transferencias Públicas de la Seguridad Social</t>
  </si>
  <si>
    <t>V. Incremento de disponibilidades (Reintegros de cheques de periodos anteriores y devolución de recursos a la CUT años anteriores)</t>
  </si>
  <si>
    <t>424.7</t>
  </si>
  <si>
    <t>Patrimonio Público Recuperado</t>
  </si>
  <si>
    <t>1998-2025</t>
  </si>
  <si>
    <t>Dirección de Política y Legislación Tributaria</t>
  </si>
  <si>
    <t>Venta de Sellos Especiales para el Colegio de Abogados</t>
  </si>
  <si>
    <t>Dividendosde Punta Catalina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</si>
</sst>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_(* #,##0.0_);_(* \(#,##0.0\);_(* &quot;-&quot;??_);_(@_)"/>
    <numFmt numFmtId="166" formatCode="* _(#,##0.0_)\ _P_-;* \(#,##0.0\)\ _P_-;_-* &quot;-&quot;??\ _P_-;_-@_-"/>
    <numFmt numFmtId="167" formatCode="_ * #,##0.00_ ;_ * \-#,##0.00_ ;_ * &quot;-&quot;??_ ;_ @_ "/>
    <numFmt numFmtId="168" formatCode="_([$€-2]* #,##0.00_);_([$€-2]* \(#,##0.00\);_([$€-2]* &quot;-&quot;??_)"/>
    <numFmt numFmtId="169" formatCode="_(&quot;RD$&quot;* #,##0.00_);_(&quot;RD$&quot;* \(#,##0.00\);_(&quot;RD$&quot;* &quot;-&quot;??_);_(@_)"/>
    <numFmt numFmtId="170" formatCode="_-* #,##0.00\ &quot;€&quot;_-;\-* #,##0.00\ &quot;€&quot;_-;_-* &quot;-&quot;??\ &quot;€&quot;_-;_-@_-"/>
    <numFmt numFmtId="171" formatCode="_-* #,##0.00\ _€_-;\-* #,##0.00\ _€_-;_-* &quot;-&quot;??\ _€_-;_-@_-"/>
    <numFmt numFmtId="172" formatCode="#,##0.0"/>
    <numFmt numFmtId="173" formatCode="&quot;   &quot;@"/>
    <numFmt numFmtId="174" formatCode="&quot;      &quot;@"/>
    <numFmt numFmtId="175" formatCode="&quot;         &quot;@"/>
    <numFmt numFmtId="176" formatCode="&quot;            &quot;@"/>
    <numFmt numFmtId="177" formatCode="&quot;               &quot;@"/>
    <numFmt numFmtId="178" formatCode="_-* #,##0.0\ _P_-;\-* #,##0.0\ _P_-;_-* &quot;-&quot;??\ _P_-;_-@_-"/>
    <numFmt numFmtId="179" formatCode="mmmm\ d\,\ yyyy"/>
    <numFmt numFmtId="180" formatCode="_-[$€-2]* #,##0.00_-;\-[$€-2]* #,##0.00_-;_-[$€-2]* &quot;-&quot;??_-"/>
    <numFmt numFmtId="181" formatCode="_([$€]* #,##0.00_);_([$€]* \(#,##0.00\);_([$€]* &quot;-&quot;??_);_(@_)"/>
    <numFmt numFmtId="182" formatCode="&quot; &quot;#,##0.00&quot; &quot;;&quot; (&quot;#,##0.00&quot;)&quot;;&quot; -&quot;00&quot; &quot;;&quot; &quot;@&quot; &quot;"/>
    <numFmt numFmtId="183" formatCode="General_)"/>
    <numFmt numFmtId="184" formatCode="#,##0.00,,"/>
    <numFmt numFmtId="185" formatCode="[&gt;=0.05]#,##0.0;[&lt;=-0.05]\-#,##0.0;?0.0"/>
    <numFmt numFmtId="186" formatCode="[Black]#,##0.0;[Black]\-#,##0.0;;"/>
    <numFmt numFmtId="187" formatCode="[Black][&gt;0.05]#,##0.0;[Black][&lt;-0.05]\-#,##0.0;;"/>
    <numFmt numFmtId="188" formatCode="[Black][&gt;0.5]#,##0;[Black][&lt;-0.5]\-#,##0;;"/>
  </numFmts>
  <fonts count="11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Segoe UI"/>
      <family val="2"/>
    </font>
    <font>
      <sz val="10"/>
      <name val="Segoe U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</font>
    <font>
      <sz val="12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8"/>
      <color indexed="8"/>
      <name val="Helv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name val="Courier"/>
      <family val="3"/>
    </font>
    <font>
      <sz val="10"/>
      <color indexed="10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8"/>
      <name val="Helv"/>
    </font>
    <font>
      <b/>
      <sz val="11"/>
      <color indexed="8"/>
      <name val="Calibri"/>
      <family val="2"/>
    </font>
    <font>
      <b/>
      <sz val="10"/>
      <color indexed="8"/>
      <name val="Segoe UI"/>
      <family val="2"/>
    </font>
    <font>
      <sz val="12"/>
      <name val="Courier"/>
      <family val="3"/>
    </font>
    <font>
      <b/>
      <sz val="10"/>
      <name val="Arial"/>
      <family val="2"/>
    </font>
    <font>
      <sz val="11"/>
      <name val="Arial"/>
      <family val="2"/>
    </font>
    <font>
      <u/>
      <sz val="7"/>
      <color indexed="12"/>
      <name val="Arial"/>
      <family val="2"/>
    </font>
    <font>
      <b/>
      <u/>
      <sz val="7"/>
      <color indexed="12"/>
      <name val="Arial"/>
      <family val="2"/>
    </font>
    <font>
      <b/>
      <i/>
      <sz val="11"/>
      <color indexed="8"/>
      <name val="Segoe UI"/>
      <family val="2"/>
    </font>
    <font>
      <b/>
      <i/>
      <sz val="12"/>
      <color indexed="8"/>
      <name val="Segoe UI"/>
      <family val="2"/>
    </font>
    <font>
      <i/>
      <sz val="12"/>
      <color indexed="8"/>
      <name val="Segoe UI"/>
      <family val="2"/>
    </font>
    <font>
      <b/>
      <sz val="12"/>
      <color indexed="8"/>
      <name val="Segoe UI"/>
      <family val="2"/>
    </font>
    <font>
      <sz val="12"/>
      <name val="Segoe UI"/>
      <family val="2"/>
    </font>
    <font>
      <b/>
      <sz val="14"/>
      <color theme="1"/>
      <name val="Segoe UI"/>
      <family val="2"/>
    </font>
    <font>
      <b/>
      <sz val="14"/>
      <color theme="1"/>
      <name val="Gotham"/>
    </font>
    <font>
      <i/>
      <sz val="11"/>
      <color indexed="8"/>
      <name val="Gotham"/>
    </font>
    <font>
      <sz val="11"/>
      <color theme="1"/>
      <name val="Gotham"/>
    </font>
    <font>
      <b/>
      <sz val="11"/>
      <color theme="0"/>
      <name val="Gotham"/>
    </font>
    <font>
      <b/>
      <sz val="10"/>
      <color indexed="8"/>
      <name val="Gotham"/>
    </font>
    <font>
      <sz val="10"/>
      <color indexed="8"/>
      <name val="Gotham"/>
    </font>
    <font>
      <sz val="10"/>
      <name val="Gotham"/>
    </font>
    <font>
      <u/>
      <sz val="10"/>
      <color indexed="8"/>
      <name val="Gotham"/>
    </font>
    <font>
      <b/>
      <sz val="10"/>
      <name val="Gotham"/>
    </font>
    <font>
      <sz val="12"/>
      <color indexed="8"/>
      <name val="Gotham"/>
    </font>
    <font>
      <b/>
      <u/>
      <sz val="10"/>
      <color indexed="8"/>
      <name val="Gotham"/>
    </font>
    <font>
      <sz val="9"/>
      <color indexed="8"/>
      <name val="Gotham"/>
    </font>
    <font>
      <sz val="10"/>
      <color theme="1"/>
      <name val="Gotham"/>
    </font>
    <font>
      <b/>
      <sz val="9"/>
      <name val="Gotham"/>
    </font>
    <font>
      <b/>
      <sz val="8"/>
      <color indexed="8"/>
      <name val="Gotham"/>
    </font>
    <font>
      <sz val="8"/>
      <color indexed="8"/>
      <name val="Gotham"/>
    </font>
    <font>
      <sz val="11"/>
      <name val="Gotham"/>
    </font>
    <font>
      <b/>
      <sz val="14"/>
      <color indexed="8"/>
      <name val="Gotham"/>
    </font>
    <font>
      <b/>
      <sz val="10"/>
      <color theme="0"/>
      <name val="Gotham"/>
    </font>
    <font>
      <b/>
      <sz val="9"/>
      <color indexed="8"/>
      <name val="Gotham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9"/>
      <name val="Times New Roman"/>
      <family val="1"/>
    </font>
    <font>
      <sz val="12"/>
      <color indexed="8"/>
      <name val="Arial MT"/>
    </font>
    <font>
      <sz val="10"/>
      <name val="Geneva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</font>
    <font>
      <sz val="10"/>
      <color indexed="8"/>
      <name val="Tahoma"/>
      <family val="2"/>
    </font>
    <font>
      <sz val="12"/>
      <color indexed="24"/>
      <name val="Arial"/>
      <family val="2"/>
    </font>
    <font>
      <sz val="10"/>
      <name val="Palatino Linotype"/>
      <family val="1"/>
    </font>
    <font>
      <sz val="8"/>
      <name val="Times New Roman"/>
      <family val="1"/>
    </font>
    <font>
      <sz val="10"/>
      <color rgb="FF000000"/>
      <name val="Arial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9"/>
      <color theme="10"/>
      <name val="Arial"/>
      <family val="2"/>
    </font>
    <font>
      <u/>
      <sz val="8.8000000000000007"/>
      <color theme="10"/>
      <name val="Calibri"/>
      <family val="2"/>
    </font>
    <font>
      <u/>
      <sz val="7.2"/>
      <color indexed="36"/>
      <name val="Helv"/>
    </font>
    <font>
      <sz val="11"/>
      <color theme="1"/>
      <name val="Tahoma"/>
      <family val="2"/>
    </font>
    <font>
      <sz val="10"/>
      <name val="Helv"/>
    </font>
    <font>
      <sz val="10"/>
      <name val="Tms Rmn"/>
    </font>
    <font>
      <sz val="11"/>
      <name val="Tms Rmn"/>
    </font>
    <font>
      <sz val="10"/>
      <color theme="1"/>
      <name val="Tahoma"/>
      <family val="2"/>
    </font>
    <font>
      <sz val="10"/>
      <name val="MS Sans Serif"/>
      <family val="2"/>
    </font>
    <font>
      <sz val="8"/>
      <name val="Arial"/>
      <family val="2"/>
    </font>
    <font>
      <sz val="12"/>
      <name val="Arial MT"/>
    </font>
    <font>
      <b/>
      <sz val="11"/>
      <color indexed="8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b/>
      <sz val="12"/>
      <color indexed="8"/>
      <name val="Gothan"/>
    </font>
    <font>
      <sz val="12"/>
      <color indexed="8"/>
      <name val="Gothan"/>
    </font>
    <font>
      <b/>
      <sz val="10"/>
      <name val="Segoe UI"/>
      <family val="2"/>
    </font>
  </fonts>
  <fills count="6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2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973">
    <xf numFmtId="0" fontId="0" fillId="0" borderId="0"/>
    <xf numFmtId="43" fontId="4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0" borderId="5">
      <protection hidden="1"/>
    </xf>
    <xf numFmtId="0" fontId="10" fillId="16" borderId="5" applyNumberFormat="0" applyFont="0" applyBorder="0" applyAlignment="0" applyProtection="0">
      <protection hidden="1"/>
    </xf>
    <xf numFmtId="166" fontId="11" fillId="0" borderId="8" applyBorder="0">
      <alignment horizontal="center" vertical="center"/>
    </xf>
    <xf numFmtId="0" fontId="12" fillId="4" borderId="0" applyNumberFormat="0" applyBorder="0" applyAlignment="0" applyProtection="0"/>
    <xf numFmtId="0" fontId="13" fillId="16" borderId="9" applyNumberFormat="0" applyAlignment="0" applyProtection="0"/>
    <xf numFmtId="0" fontId="14" fillId="17" borderId="10" applyNumberFormat="0" applyAlignment="0" applyProtection="0"/>
    <xf numFmtId="0" fontId="15" fillId="0" borderId="11" applyNumberFormat="0" applyFill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7" fillId="7" borderId="9" applyNumberFormat="0" applyAlignment="0" applyProtection="0"/>
    <xf numFmtId="168" fontId="4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3" borderId="0" applyNumberFormat="0" applyBorder="0" applyAlignment="0" applyProtection="0"/>
    <xf numFmtId="0" fontId="20" fillId="0" borderId="5">
      <alignment horizontal="left"/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1" fillId="22" borderId="0" applyNumberFormat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22" fillId="0" borderId="0">
      <alignment vertical="top"/>
    </xf>
    <xf numFmtId="0" fontId="4" fillId="0" borderId="0"/>
    <xf numFmtId="0" fontId="7" fillId="0" borderId="0"/>
    <xf numFmtId="39" fontId="2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4" fillId="0" borderId="5" applyNumberFormat="0" applyFill="0" applyBorder="0" applyAlignment="0" applyProtection="0">
      <protection hidden="1"/>
    </xf>
    <xf numFmtId="0" fontId="25" fillId="16" borderId="13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29" fillId="0" borderId="15" applyNumberFormat="0" applyFill="0" applyAlignment="0" applyProtection="0"/>
    <xf numFmtId="0" fontId="16" fillId="0" borderId="16" applyNumberFormat="0" applyFill="0" applyAlignment="0" applyProtection="0"/>
    <xf numFmtId="0" fontId="30" fillId="0" borderId="0" applyNumberFormat="0" applyFill="0" applyBorder="0" applyAlignment="0" applyProtection="0"/>
    <xf numFmtId="0" fontId="31" fillId="16" borderId="5"/>
    <xf numFmtId="0" fontId="32" fillId="0" borderId="17" applyNumberFormat="0" applyFill="0" applyAlignment="0" applyProtection="0"/>
    <xf numFmtId="0" fontId="4" fillId="0" borderId="0"/>
    <xf numFmtId="39" fontId="34" fillId="0" borderId="0"/>
    <xf numFmtId="39" fontId="34" fillId="0" borderId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73" fontId="80" fillId="0" borderId="0" applyFont="0" applyFill="0" applyBorder="0" applyAlignment="0" applyProtection="0"/>
    <xf numFmtId="174" fontId="80" fillId="0" borderId="0" applyFont="0" applyFill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175" fontId="80" fillId="0" borderId="0" applyFont="0" applyFill="0" applyBorder="0" applyAlignment="0" applyProtection="0"/>
    <xf numFmtId="176" fontId="80" fillId="0" borderId="0" applyFont="0" applyFill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177" fontId="80" fillId="0" borderId="0" applyFont="0" applyFill="0" applyBorder="0" applyAlignment="0" applyProtection="0"/>
    <xf numFmtId="0" fontId="78" fillId="38" borderId="0" applyNumberFormat="0" applyBorder="0" applyAlignment="0" applyProtection="0"/>
    <xf numFmtId="0" fontId="78" fillId="42" borderId="0" applyNumberFormat="0" applyBorder="0" applyAlignment="0" applyProtection="0"/>
    <xf numFmtId="0" fontId="78" fillId="46" borderId="0" applyNumberFormat="0" applyBorder="0" applyAlignment="0" applyProtection="0"/>
    <xf numFmtId="0" fontId="78" fillId="50" borderId="0" applyNumberFormat="0" applyBorder="0" applyAlignment="0" applyProtection="0"/>
    <xf numFmtId="0" fontId="78" fillId="54" borderId="0" applyNumberFormat="0" applyBorder="0" applyAlignment="0" applyProtection="0"/>
    <xf numFmtId="0" fontId="78" fillId="58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78" fillId="35" borderId="0" applyNumberFormat="0" applyBorder="0" applyAlignment="0" applyProtection="0"/>
    <xf numFmtId="0" fontId="78" fillId="39" borderId="0" applyNumberFormat="0" applyBorder="0" applyAlignment="0" applyProtection="0"/>
    <xf numFmtId="0" fontId="78" fillId="43" borderId="0" applyNumberFormat="0" applyBorder="0" applyAlignment="0" applyProtection="0"/>
    <xf numFmtId="0" fontId="78" fillId="47" borderId="0" applyNumberFormat="0" applyBorder="0" applyAlignment="0" applyProtection="0"/>
    <xf numFmtId="0" fontId="78" fillId="51" borderId="0" applyNumberFormat="0" applyBorder="0" applyAlignment="0" applyProtection="0"/>
    <xf numFmtId="0" fontId="78" fillId="55" borderId="0" applyNumberFormat="0" applyBorder="0" applyAlignment="0" applyProtection="0"/>
    <xf numFmtId="178" fontId="81" fillId="0" borderId="0" applyBorder="0">
      <alignment horizontal="center"/>
    </xf>
    <xf numFmtId="0" fontId="9" fillId="0" borderId="5">
      <protection hidden="1"/>
    </xf>
    <xf numFmtId="0" fontId="82" fillId="16" borderId="5" applyNumberFormat="0" applyFont="0" applyBorder="0" applyAlignment="0" applyProtection="0">
      <protection hidden="1"/>
    </xf>
    <xf numFmtId="168" fontId="9" fillId="0" borderId="5">
      <protection hidden="1"/>
    </xf>
    <xf numFmtId="0" fontId="69" fillId="29" borderId="0" applyNumberFormat="0" applyBorder="0" applyAlignment="0" applyProtection="0"/>
    <xf numFmtId="0" fontId="12" fillId="4" borderId="0" applyNumberFormat="0" applyBorder="0" applyAlignment="0" applyProtection="0"/>
    <xf numFmtId="0" fontId="72" fillId="32" borderId="29" applyNumberFormat="0" applyAlignment="0" applyProtection="0"/>
    <xf numFmtId="0" fontId="13" fillId="16" borderId="9" applyNumberFormat="0" applyAlignment="0" applyProtection="0"/>
    <xf numFmtId="0" fontId="13" fillId="16" borderId="9" applyNumberFormat="0" applyAlignment="0" applyProtection="0"/>
    <xf numFmtId="0" fontId="13" fillId="16" borderId="9" applyNumberFormat="0" applyAlignment="0" applyProtection="0"/>
    <xf numFmtId="0" fontId="13" fillId="16" borderId="9" applyNumberFormat="0" applyAlignment="0" applyProtection="0"/>
    <xf numFmtId="0" fontId="13" fillId="16" borderId="9" applyNumberFormat="0" applyAlignment="0" applyProtection="0"/>
    <xf numFmtId="0" fontId="13" fillId="16" borderId="9" applyNumberFormat="0" applyAlignment="0" applyProtection="0"/>
    <xf numFmtId="0" fontId="13" fillId="16" borderId="9" applyNumberFormat="0" applyAlignment="0" applyProtection="0"/>
    <xf numFmtId="0" fontId="13" fillId="16" borderId="9" applyNumberFormat="0" applyAlignment="0" applyProtection="0"/>
    <xf numFmtId="0" fontId="13" fillId="16" borderId="9" applyNumberFormat="0" applyAlignment="0" applyProtection="0"/>
    <xf numFmtId="0" fontId="13" fillId="16" borderId="9" applyNumberFormat="0" applyAlignment="0" applyProtection="0"/>
    <xf numFmtId="0" fontId="13" fillId="16" borderId="9" applyNumberFormat="0" applyAlignment="0" applyProtection="0"/>
    <xf numFmtId="0" fontId="13" fillId="16" borderId="9" applyNumberFormat="0" applyAlignment="0" applyProtection="0"/>
    <xf numFmtId="0" fontId="13" fillId="16" borderId="9" applyNumberFormat="0" applyAlignment="0" applyProtection="0"/>
    <xf numFmtId="0" fontId="13" fillId="16" borderId="9" applyNumberFormat="0" applyAlignment="0" applyProtection="0"/>
    <xf numFmtId="0" fontId="13" fillId="16" borderId="9" applyNumberFormat="0" applyAlignment="0" applyProtection="0"/>
    <xf numFmtId="0" fontId="13" fillId="16" borderId="9" applyNumberFormat="0" applyAlignment="0" applyProtection="0"/>
    <xf numFmtId="0" fontId="13" fillId="16" borderId="9" applyNumberFormat="0" applyAlignment="0" applyProtection="0"/>
    <xf numFmtId="0" fontId="13" fillId="16" borderId="9" applyNumberFormat="0" applyAlignment="0" applyProtection="0"/>
    <xf numFmtId="0" fontId="13" fillId="16" borderId="9" applyNumberFormat="0" applyAlignment="0" applyProtection="0"/>
    <xf numFmtId="0" fontId="13" fillId="16" borderId="9" applyNumberFormat="0" applyAlignment="0" applyProtection="0"/>
    <xf numFmtId="0" fontId="13" fillId="16" borderId="9" applyNumberFormat="0" applyAlignment="0" applyProtection="0"/>
    <xf numFmtId="0" fontId="13" fillId="16" borderId="9" applyNumberFormat="0" applyAlignment="0" applyProtection="0"/>
    <xf numFmtId="0" fontId="13" fillId="16" borderId="9" applyNumberFormat="0" applyAlignment="0" applyProtection="0"/>
    <xf numFmtId="0" fontId="13" fillId="16" borderId="9" applyNumberFormat="0" applyAlignment="0" applyProtection="0"/>
    <xf numFmtId="0" fontId="13" fillId="16" borderId="9" applyNumberFormat="0" applyAlignment="0" applyProtection="0"/>
    <xf numFmtId="0" fontId="13" fillId="16" borderId="9" applyNumberFormat="0" applyAlignment="0" applyProtection="0"/>
    <xf numFmtId="0" fontId="13" fillId="16" borderId="9" applyNumberFormat="0" applyAlignment="0" applyProtection="0"/>
    <xf numFmtId="0" fontId="13" fillId="16" borderId="9" applyNumberFormat="0" applyAlignment="0" applyProtection="0"/>
    <xf numFmtId="0" fontId="14" fillId="17" borderId="10" applyNumberFormat="0" applyAlignment="0" applyProtection="0"/>
    <xf numFmtId="0" fontId="14" fillId="17" borderId="10" applyNumberFormat="0" applyAlignment="0" applyProtection="0"/>
    <xf numFmtId="0" fontId="14" fillId="17" borderId="10" applyNumberFormat="0" applyAlignment="0" applyProtection="0"/>
    <xf numFmtId="0" fontId="14" fillId="17" borderId="10" applyNumberFormat="0" applyAlignment="0" applyProtection="0"/>
    <xf numFmtId="0" fontId="14" fillId="17" borderId="10" applyNumberFormat="0" applyAlignment="0" applyProtection="0"/>
    <xf numFmtId="0" fontId="14" fillId="17" borderId="10" applyNumberFormat="0" applyAlignment="0" applyProtection="0"/>
    <xf numFmtId="0" fontId="14" fillId="17" borderId="10" applyNumberFormat="0" applyAlignment="0" applyProtection="0"/>
    <xf numFmtId="0" fontId="14" fillId="17" borderId="10" applyNumberFormat="0" applyAlignment="0" applyProtection="0"/>
    <xf numFmtId="0" fontId="14" fillId="17" borderId="10" applyNumberFormat="0" applyAlignment="0" applyProtection="0"/>
    <xf numFmtId="0" fontId="14" fillId="17" borderId="10" applyNumberFormat="0" applyAlignment="0" applyProtection="0"/>
    <xf numFmtId="0" fontId="14" fillId="17" borderId="10" applyNumberFormat="0" applyAlignment="0" applyProtection="0"/>
    <xf numFmtId="0" fontId="14" fillId="17" borderId="10" applyNumberFormat="0" applyAlignment="0" applyProtection="0"/>
    <xf numFmtId="0" fontId="14" fillId="17" borderId="10" applyNumberFormat="0" applyAlignment="0" applyProtection="0"/>
    <xf numFmtId="0" fontId="14" fillId="17" borderId="10" applyNumberFormat="0" applyAlignment="0" applyProtection="0"/>
    <xf numFmtId="0" fontId="14" fillId="17" borderId="10" applyNumberFormat="0" applyAlignment="0" applyProtection="0"/>
    <xf numFmtId="0" fontId="14" fillId="17" borderId="10" applyNumberFormat="0" applyAlignment="0" applyProtection="0"/>
    <xf numFmtId="0" fontId="14" fillId="17" borderId="10" applyNumberFormat="0" applyAlignment="0" applyProtection="0"/>
    <xf numFmtId="0" fontId="14" fillId="17" borderId="10" applyNumberFormat="0" applyAlignment="0" applyProtection="0"/>
    <xf numFmtId="0" fontId="14" fillId="17" borderId="10" applyNumberFormat="0" applyAlignment="0" applyProtection="0"/>
    <xf numFmtId="0" fontId="14" fillId="17" borderId="10" applyNumberFormat="0" applyAlignment="0" applyProtection="0"/>
    <xf numFmtId="0" fontId="14" fillId="17" borderId="10" applyNumberFormat="0" applyAlignment="0" applyProtection="0"/>
    <xf numFmtId="0" fontId="14" fillId="17" borderId="10" applyNumberFormat="0" applyAlignment="0" applyProtection="0"/>
    <xf numFmtId="0" fontId="14" fillId="17" borderId="10" applyNumberFormat="0" applyAlignment="0" applyProtection="0"/>
    <xf numFmtId="0" fontId="14" fillId="17" borderId="10" applyNumberFormat="0" applyAlignment="0" applyProtection="0"/>
    <xf numFmtId="0" fontId="14" fillId="17" borderId="10" applyNumberFormat="0" applyAlignment="0" applyProtection="0"/>
    <xf numFmtId="0" fontId="14" fillId="17" borderId="10" applyNumberFormat="0" applyAlignment="0" applyProtection="0"/>
    <xf numFmtId="0" fontId="14" fillId="17" borderId="10" applyNumberFormat="0" applyAlignment="0" applyProtection="0"/>
    <xf numFmtId="0" fontId="14" fillId="17" borderId="10" applyNumberFormat="0" applyAlignment="0" applyProtection="0"/>
    <xf numFmtId="0" fontId="14" fillId="17" borderId="10" applyNumberFormat="0" applyAlignment="0" applyProtection="0"/>
    <xf numFmtId="0" fontId="14" fillId="17" borderId="10" applyNumberFormat="0" applyAlignment="0" applyProtection="0"/>
    <xf numFmtId="0" fontId="15" fillId="0" borderId="11" applyNumberFormat="0" applyFill="0" applyAlignment="0" applyProtection="0"/>
    <xf numFmtId="0" fontId="74" fillId="33" borderId="32" applyNumberFormat="0" applyAlignment="0" applyProtection="0"/>
    <xf numFmtId="1" fontId="83" fillId="59" borderId="21">
      <alignment horizontal="right" vertical="center"/>
    </xf>
    <xf numFmtId="1" fontId="83" fillId="59" borderId="21">
      <alignment horizontal="right" vertical="center"/>
    </xf>
    <xf numFmtId="1" fontId="83" fillId="59" borderId="21">
      <alignment horizontal="right" vertical="center"/>
    </xf>
    <xf numFmtId="1" fontId="83" fillId="59" borderId="21">
      <alignment horizontal="right" vertical="center"/>
    </xf>
    <xf numFmtId="1" fontId="83" fillId="59" borderId="21">
      <alignment horizontal="right" vertical="center"/>
    </xf>
    <xf numFmtId="1" fontId="83" fillId="59" borderId="21">
      <alignment horizontal="right" vertical="center"/>
    </xf>
    <xf numFmtId="0" fontId="84" fillId="59" borderId="21">
      <alignment horizontal="right" vertical="center"/>
    </xf>
    <xf numFmtId="0" fontId="84" fillId="59" borderId="21">
      <alignment horizontal="right" vertical="center"/>
    </xf>
    <xf numFmtId="0" fontId="84" fillId="59" borderId="21">
      <alignment horizontal="right" vertical="center"/>
    </xf>
    <xf numFmtId="0" fontId="84" fillId="59" borderId="21">
      <alignment horizontal="right" vertical="center"/>
    </xf>
    <xf numFmtId="0" fontId="84" fillId="59" borderId="21">
      <alignment horizontal="right" vertical="center"/>
    </xf>
    <xf numFmtId="0" fontId="84" fillId="59" borderId="21">
      <alignment horizontal="right" vertical="center"/>
    </xf>
    <xf numFmtId="0" fontId="4" fillId="59" borderId="35"/>
    <xf numFmtId="0" fontId="4" fillId="59" borderId="35"/>
    <xf numFmtId="0" fontId="4" fillId="59" borderId="35"/>
    <xf numFmtId="0" fontId="83" fillId="60" borderId="21">
      <alignment horizontal="center" vertical="center"/>
    </xf>
    <xf numFmtId="0" fontId="83" fillId="60" borderId="21">
      <alignment horizontal="center" vertical="center"/>
    </xf>
    <xf numFmtId="0" fontId="83" fillId="60" borderId="21">
      <alignment horizontal="center" vertical="center"/>
    </xf>
    <xf numFmtId="0" fontId="83" fillId="60" borderId="21">
      <alignment horizontal="center" vertical="center"/>
    </xf>
    <xf numFmtId="0" fontId="83" fillId="60" borderId="21">
      <alignment horizontal="center" vertical="center"/>
    </xf>
    <xf numFmtId="0" fontId="83" fillId="60" borderId="21">
      <alignment horizontal="center" vertical="center"/>
    </xf>
    <xf numFmtId="1" fontId="83" fillId="59" borderId="21">
      <alignment horizontal="right" vertical="center"/>
    </xf>
    <xf numFmtId="1" fontId="83" fillId="59" borderId="21">
      <alignment horizontal="right" vertical="center"/>
    </xf>
    <xf numFmtId="1" fontId="83" fillId="59" borderId="21">
      <alignment horizontal="right" vertical="center"/>
    </xf>
    <xf numFmtId="1" fontId="83" fillId="59" borderId="21">
      <alignment horizontal="right" vertical="center"/>
    </xf>
    <xf numFmtId="1" fontId="83" fillId="59" borderId="21">
      <alignment horizontal="right" vertical="center"/>
    </xf>
    <xf numFmtId="1" fontId="83" fillId="59" borderId="21">
      <alignment horizontal="right" vertical="center"/>
    </xf>
    <xf numFmtId="0" fontId="4" fillId="59" borderId="0"/>
    <xf numFmtId="0" fontId="4" fillId="59" borderId="0"/>
    <xf numFmtId="0" fontId="4" fillId="59" borderId="0"/>
    <xf numFmtId="0" fontId="85" fillId="59" borderId="21">
      <alignment horizontal="left" vertical="center"/>
    </xf>
    <xf numFmtId="0" fontId="85" fillId="59" borderId="21">
      <alignment horizontal="left" vertical="center"/>
    </xf>
    <xf numFmtId="0" fontId="85" fillId="59" borderId="21">
      <alignment horizontal="left" vertical="center"/>
    </xf>
    <xf numFmtId="0" fontId="85" fillId="59" borderId="21">
      <alignment horizontal="left" vertical="center"/>
    </xf>
    <xf numFmtId="0" fontId="85" fillId="59" borderId="21">
      <alignment horizontal="left" vertical="center"/>
    </xf>
    <xf numFmtId="0" fontId="85" fillId="59" borderId="21">
      <alignment horizontal="left" vertical="center"/>
    </xf>
    <xf numFmtId="0" fontId="85" fillId="59" borderId="21"/>
    <xf numFmtId="0" fontId="85" fillId="59" borderId="21"/>
    <xf numFmtId="0" fontId="85" fillId="59" borderId="21"/>
    <xf numFmtId="0" fontId="85" fillId="59" borderId="21"/>
    <xf numFmtId="0" fontId="85" fillId="59" borderId="21"/>
    <xf numFmtId="0" fontId="85" fillId="59" borderId="21"/>
    <xf numFmtId="0" fontId="84" fillId="59" borderId="21">
      <alignment horizontal="right" vertical="center"/>
    </xf>
    <xf numFmtId="0" fontId="84" fillId="59" borderId="21">
      <alignment horizontal="right" vertical="center"/>
    </xf>
    <xf numFmtId="0" fontId="84" fillId="59" borderId="21">
      <alignment horizontal="right" vertical="center"/>
    </xf>
    <xf numFmtId="0" fontId="84" fillId="59" borderId="21">
      <alignment horizontal="right" vertical="center"/>
    </xf>
    <xf numFmtId="0" fontId="84" fillId="59" borderId="21">
      <alignment horizontal="right" vertical="center"/>
    </xf>
    <xf numFmtId="0" fontId="84" fillId="59" borderId="21">
      <alignment horizontal="right" vertical="center"/>
    </xf>
    <xf numFmtId="0" fontId="86" fillId="61" borderId="21">
      <alignment horizontal="left" vertical="center"/>
    </xf>
    <xf numFmtId="0" fontId="86" fillId="61" borderId="21">
      <alignment horizontal="left" vertical="center"/>
    </xf>
    <xf numFmtId="0" fontId="86" fillId="61" borderId="21">
      <alignment horizontal="left" vertical="center"/>
    </xf>
    <xf numFmtId="0" fontId="86" fillId="61" borderId="21">
      <alignment horizontal="left" vertical="center"/>
    </xf>
    <xf numFmtId="0" fontId="86" fillId="61" borderId="21">
      <alignment horizontal="left" vertical="center"/>
    </xf>
    <xf numFmtId="0" fontId="86" fillId="61" borderId="21">
      <alignment horizontal="left" vertical="center"/>
    </xf>
    <xf numFmtId="0" fontId="86" fillId="61" borderId="21">
      <alignment horizontal="left" vertical="center"/>
    </xf>
    <xf numFmtId="0" fontId="86" fillId="61" borderId="21">
      <alignment horizontal="left" vertical="center"/>
    </xf>
    <xf numFmtId="0" fontId="86" fillId="61" borderId="21">
      <alignment horizontal="left" vertical="center"/>
    </xf>
    <xf numFmtId="0" fontId="86" fillId="61" borderId="21">
      <alignment horizontal="left" vertical="center"/>
    </xf>
    <xf numFmtId="0" fontId="86" fillId="61" borderId="21">
      <alignment horizontal="left" vertical="center"/>
    </xf>
    <xf numFmtId="0" fontId="86" fillId="61" borderId="21">
      <alignment horizontal="left" vertical="center"/>
    </xf>
    <xf numFmtId="0" fontId="87" fillId="59" borderId="21">
      <alignment horizontal="left" vertical="center"/>
    </xf>
    <xf numFmtId="0" fontId="87" fillId="59" borderId="21">
      <alignment horizontal="left" vertical="center"/>
    </xf>
    <xf numFmtId="0" fontId="87" fillId="59" borderId="21">
      <alignment horizontal="left" vertical="center"/>
    </xf>
    <xf numFmtId="0" fontId="87" fillId="59" borderId="21">
      <alignment horizontal="left" vertical="center"/>
    </xf>
    <xf numFmtId="0" fontId="87" fillId="59" borderId="21">
      <alignment horizontal="left" vertical="center"/>
    </xf>
    <xf numFmtId="0" fontId="87" fillId="59" borderId="21">
      <alignment horizontal="left" vertical="center"/>
    </xf>
    <xf numFmtId="0" fontId="88" fillId="59" borderId="35"/>
    <xf numFmtId="0" fontId="83" fillId="62" borderId="21">
      <alignment horizontal="left" vertical="center"/>
    </xf>
    <xf numFmtId="0" fontId="83" fillId="62" borderId="21">
      <alignment horizontal="left" vertical="center"/>
    </xf>
    <xf numFmtId="0" fontId="83" fillId="62" borderId="21">
      <alignment horizontal="left" vertical="center"/>
    </xf>
    <xf numFmtId="0" fontId="83" fillId="62" borderId="21">
      <alignment horizontal="left" vertical="center"/>
    </xf>
    <xf numFmtId="0" fontId="83" fillId="62" borderId="21">
      <alignment horizontal="left" vertical="center"/>
    </xf>
    <xf numFmtId="0" fontId="83" fillId="62" borderId="21">
      <alignment horizontal="left" vertical="center"/>
    </xf>
    <xf numFmtId="41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2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0" fontId="92" fillId="0" borderId="0" applyProtection="0"/>
    <xf numFmtId="179" fontId="4" fillId="0" borderId="0" applyFill="0" applyBorder="0" applyAlignment="0" applyProtection="0"/>
    <xf numFmtId="179" fontId="4" fillId="0" borderId="0" applyFill="0" applyBorder="0" applyAlignment="0" applyProtection="0"/>
    <xf numFmtId="179" fontId="4" fillId="0" borderId="0" applyFill="0" applyBorder="0" applyAlignment="0" applyProtection="0"/>
    <xf numFmtId="0" fontId="16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7" fillId="7" borderId="9" applyNumberFormat="0" applyAlignment="0" applyProtection="0"/>
    <xf numFmtId="0" fontId="17" fillId="7" borderId="9" applyNumberFormat="0" applyAlignment="0" applyProtection="0"/>
    <xf numFmtId="0" fontId="17" fillId="7" borderId="9" applyNumberFormat="0" applyAlignment="0" applyProtection="0"/>
    <xf numFmtId="0" fontId="17" fillId="7" borderId="9" applyNumberFormat="0" applyAlignment="0" applyProtection="0"/>
    <xf numFmtId="0" fontId="17" fillId="7" borderId="9" applyNumberFormat="0" applyAlignment="0" applyProtection="0"/>
    <xf numFmtId="0" fontId="17" fillId="7" borderId="9" applyNumberFormat="0" applyAlignment="0" applyProtection="0"/>
    <xf numFmtId="0" fontId="17" fillId="7" borderId="9" applyNumberFormat="0" applyAlignment="0" applyProtection="0"/>
    <xf numFmtId="0" fontId="17" fillId="7" borderId="9" applyNumberFormat="0" applyAlignment="0" applyProtection="0"/>
    <xf numFmtId="0" fontId="17" fillId="7" borderId="9" applyNumberFormat="0" applyAlignment="0" applyProtection="0"/>
    <xf numFmtId="0" fontId="17" fillId="7" borderId="9" applyNumberFormat="0" applyAlignment="0" applyProtection="0"/>
    <xf numFmtId="0" fontId="17" fillId="7" borderId="9" applyNumberFormat="0" applyAlignment="0" applyProtection="0"/>
    <xf numFmtId="0" fontId="17" fillId="7" borderId="9" applyNumberFormat="0" applyAlignment="0" applyProtection="0"/>
    <xf numFmtId="0" fontId="17" fillId="7" borderId="9" applyNumberFormat="0" applyAlignment="0" applyProtection="0"/>
    <xf numFmtId="0" fontId="17" fillId="7" borderId="9" applyNumberFormat="0" applyAlignment="0" applyProtection="0"/>
    <xf numFmtId="0" fontId="17" fillId="7" borderId="9" applyNumberFormat="0" applyAlignment="0" applyProtection="0"/>
    <xf numFmtId="0" fontId="17" fillId="7" borderId="9" applyNumberFormat="0" applyAlignment="0" applyProtection="0"/>
    <xf numFmtId="0" fontId="17" fillId="7" borderId="9" applyNumberFormat="0" applyAlignment="0" applyProtection="0"/>
    <xf numFmtId="0" fontId="17" fillId="7" borderId="9" applyNumberFormat="0" applyAlignment="0" applyProtection="0"/>
    <xf numFmtId="0" fontId="17" fillId="7" borderId="9" applyNumberFormat="0" applyAlignment="0" applyProtection="0"/>
    <xf numFmtId="0" fontId="17" fillId="7" borderId="9" applyNumberFormat="0" applyAlignment="0" applyProtection="0"/>
    <xf numFmtId="0" fontId="17" fillId="7" borderId="9" applyNumberFormat="0" applyAlignment="0" applyProtection="0"/>
    <xf numFmtId="0" fontId="17" fillId="7" borderId="9" applyNumberFormat="0" applyAlignment="0" applyProtection="0"/>
    <xf numFmtId="0" fontId="17" fillId="7" borderId="9" applyNumberFormat="0" applyAlignment="0" applyProtection="0"/>
    <xf numFmtId="0" fontId="17" fillId="7" borderId="9" applyNumberFormat="0" applyAlignment="0" applyProtection="0"/>
    <xf numFmtId="0" fontId="17" fillId="7" borderId="9" applyNumberFormat="0" applyAlignment="0" applyProtection="0"/>
    <xf numFmtId="0" fontId="17" fillId="7" borderId="9" applyNumberFormat="0" applyAlignment="0" applyProtection="0"/>
    <xf numFmtId="0" fontId="17" fillId="7" borderId="9" applyNumberFormat="0" applyAlignment="0" applyProtection="0"/>
    <xf numFmtId="0" fontId="17" fillId="7" borderId="9" applyNumberFormat="0" applyAlignment="0" applyProtection="0"/>
    <xf numFmtId="0" fontId="93" fillId="0" borderId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76" fillId="0" borderId="0" applyNumberFormat="0" applyFill="0" applyBorder="0" applyAlignment="0" applyProtection="0"/>
    <xf numFmtId="2" fontId="92" fillId="0" borderId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94" fillId="0" borderId="0" applyFill="0" applyBorder="0" applyProtection="0">
      <alignment horizontal="left"/>
    </xf>
    <xf numFmtId="0" fontId="68" fillId="28" borderId="0" applyNumberFormat="0" applyBorder="0" applyAlignment="0" applyProtection="0"/>
    <xf numFmtId="0" fontId="95" fillId="0" borderId="0" applyNumberFormat="0" applyFont="0" applyFill="0" applyBorder="0" applyAlignment="0" applyProtection="0"/>
    <xf numFmtId="0" fontId="65" fillId="0" borderId="26" applyNumberFormat="0" applyFill="0" applyAlignment="0" applyProtection="0"/>
    <xf numFmtId="0" fontId="66" fillId="0" borderId="27" applyNumberFormat="0" applyFill="0" applyAlignment="0" applyProtection="0"/>
    <xf numFmtId="0" fontId="67" fillId="0" borderId="28" applyNumberFormat="0" applyFill="0" applyAlignment="0" applyProtection="0"/>
    <xf numFmtId="0" fontId="67" fillId="0" borderId="0" applyNumberFormat="0" applyFill="0" applyBorder="0" applyAlignment="0" applyProtection="0"/>
    <xf numFmtId="0" fontId="92" fillId="0" borderId="0" applyNumberFormat="0" applyFont="0" applyFill="0" applyBorder="0" applyAlignment="0" applyProtection="0"/>
    <xf numFmtId="0" fontId="96" fillId="0" borderId="0" applyProtection="0"/>
    <xf numFmtId="0" fontId="9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0" fontId="99" fillId="0" borderId="0" applyNumberFormat="0" applyFill="0" applyBorder="0" applyAlignment="0" applyProtection="0">
      <alignment vertical="top"/>
      <protection locked="0"/>
    </xf>
    <xf numFmtId="0" fontId="100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98" fillId="0" borderId="0" applyNumberFormat="0" applyFill="0" applyBorder="0" applyAlignment="0" applyProtection="0">
      <alignment vertical="top"/>
      <protection locked="0"/>
    </xf>
    <xf numFmtId="172" fontId="80" fillId="0" borderId="0" applyFont="0" applyFill="0" applyBorder="0" applyAlignment="0" applyProtection="0"/>
    <xf numFmtId="3" fontId="80" fillId="0" borderId="0" applyFont="0" applyFill="0" applyBorder="0" applyAlignment="0" applyProtection="0"/>
    <xf numFmtId="0" fontId="19" fillId="3" borderId="0" applyNumberFormat="0" applyBorder="0" applyAlignment="0" applyProtection="0"/>
    <xf numFmtId="0" fontId="70" fillId="31" borderId="29" applyNumberFormat="0" applyAlignment="0" applyProtection="0"/>
    <xf numFmtId="0" fontId="73" fillId="0" borderId="31" applyNumberFormat="0" applyFill="0" applyAlignment="0" applyProtection="0"/>
    <xf numFmtId="0" fontId="20" fillId="0" borderId="5">
      <alignment horizontal="left"/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2" fontId="9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9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89" fillId="0" borderId="0" applyFont="0" applyFill="0" applyBorder="0" applyAlignment="0" applyProtection="0"/>
    <xf numFmtId="44" fontId="89" fillId="0" borderId="0" applyFont="0" applyFill="0" applyBorder="0" applyAlignment="0" applyProtection="0"/>
    <xf numFmtId="0" fontId="79" fillId="30" borderId="0" applyNumberFormat="0" applyBorder="0" applyAlignment="0" applyProtection="0"/>
    <xf numFmtId="0" fontId="21" fillId="22" borderId="0" applyNumberFormat="0" applyBorder="0" applyAlignment="0" applyProtection="0"/>
    <xf numFmtId="0" fontId="102" fillId="0" borderId="0"/>
    <xf numFmtId="0" fontId="103" fillId="0" borderId="0"/>
    <xf numFmtId="0" fontId="10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39" fontId="23" fillId="0" borderId="0"/>
    <xf numFmtId="0" fontId="4" fillId="0" borderId="0"/>
    <xf numFmtId="0" fontId="4" fillId="0" borderId="0"/>
    <xf numFmtId="0" fontId="2" fillId="0" borderId="0"/>
    <xf numFmtId="39" fontId="23" fillId="0" borderId="0"/>
    <xf numFmtId="0" fontId="10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9" fillId="0" borderId="0"/>
    <xf numFmtId="0" fontId="2" fillId="0" borderId="0"/>
    <xf numFmtId="0" fontId="2" fillId="0" borderId="0"/>
    <xf numFmtId="0" fontId="10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39" fontId="23" fillId="0" borderId="0"/>
    <xf numFmtId="0" fontId="10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0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0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0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6" fillId="0" borderId="0"/>
    <xf numFmtId="0" fontId="10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39" fontId="2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>
      <alignment vertical="top"/>
    </xf>
    <xf numFmtId="0" fontId="4" fillId="0" borderId="0"/>
    <xf numFmtId="0" fontId="90" fillId="0" borderId="0"/>
    <xf numFmtId="168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7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>
      <alignment vertical="top"/>
    </xf>
    <xf numFmtId="0" fontId="89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183" fontId="108" fillId="0" borderId="0"/>
    <xf numFmtId="0" fontId="105" fillId="0" borderId="0"/>
    <xf numFmtId="168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39" fontId="23" fillId="0" borderId="0"/>
    <xf numFmtId="0" fontId="105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168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103" fillId="0" borderId="0"/>
    <xf numFmtId="0" fontId="2" fillId="0" borderId="0"/>
    <xf numFmtId="0" fontId="105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3" fontId="10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5" fillId="0" borderId="0"/>
    <xf numFmtId="0" fontId="105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4" fillId="0" borderId="0"/>
    <xf numFmtId="0" fontId="4" fillId="0" borderId="0"/>
    <xf numFmtId="168" fontId="4" fillId="0" borderId="0"/>
    <xf numFmtId="0" fontId="4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5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105" fillId="0" borderId="0"/>
    <xf numFmtId="168" fontId="7" fillId="0" borderId="0"/>
    <xf numFmtId="0" fontId="4" fillId="0" borderId="0"/>
    <xf numFmtId="0" fontId="10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105" fillId="0" borderId="0"/>
    <xf numFmtId="168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5" fontId="89" fillId="0" borderId="0" applyFill="0" applyBorder="0" applyAlignment="0" applyProtection="0">
      <alignment horizontal="right"/>
    </xf>
    <xf numFmtId="185" fontId="89" fillId="0" borderId="0" applyFill="0" applyBorder="0" applyAlignment="0" applyProtection="0">
      <alignment horizontal="right"/>
    </xf>
    <xf numFmtId="185" fontId="89" fillId="0" borderId="0" applyFill="0" applyBorder="0" applyAlignment="0" applyProtection="0">
      <alignment horizontal="right"/>
    </xf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0" fontId="4" fillId="23" borderId="12" applyNumberFormat="0" applyFont="0" applyAlignment="0" applyProtection="0"/>
    <xf numFmtId="168" fontId="4" fillId="23" borderId="12" applyNumberFormat="0" applyFont="0" applyAlignment="0" applyProtection="0"/>
    <xf numFmtId="0" fontId="2" fillId="34" borderId="33" applyNumberFormat="0" applyFont="0" applyAlignment="0" applyProtection="0"/>
    <xf numFmtId="0" fontId="2" fillId="34" borderId="33" applyNumberFormat="0" applyFont="0" applyAlignment="0" applyProtection="0"/>
    <xf numFmtId="0" fontId="2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89" fillId="23" borderId="12" applyNumberFormat="0" applyFont="0" applyAlignment="0" applyProtection="0"/>
    <xf numFmtId="0" fontId="2" fillId="34" borderId="33" applyNumberFormat="0" applyFont="0" applyAlignment="0" applyProtection="0"/>
    <xf numFmtId="0" fontId="89" fillId="23" borderId="12" applyNumberFormat="0" applyFont="0" applyAlignment="0" applyProtection="0"/>
    <xf numFmtId="0" fontId="89" fillId="23" borderId="12" applyNumberFormat="0" applyFont="0" applyAlignment="0" applyProtection="0"/>
    <xf numFmtId="0" fontId="89" fillId="23" borderId="12" applyNumberFormat="0" applyFont="0" applyAlignment="0" applyProtection="0"/>
    <xf numFmtId="0" fontId="89" fillId="23" borderId="12" applyNumberFormat="0" applyFont="0" applyAlignment="0" applyProtection="0"/>
    <xf numFmtId="0" fontId="89" fillId="23" borderId="12" applyNumberFormat="0" applyFont="0" applyAlignment="0" applyProtection="0"/>
    <xf numFmtId="0" fontId="89" fillId="23" borderId="12" applyNumberFormat="0" applyFont="0" applyAlignment="0" applyProtection="0"/>
    <xf numFmtId="0" fontId="89" fillId="23" borderId="12" applyNumberFormat="0" applyFont="0" applyAlignment="0" applyProtection="0"/>
    <xf numFmtId="0" fontId="89" fillId="23" borderId="12" applyNumberFormat="0" applyFont="0" applyAlignment="0" applyProtection="0"/>
    <xf numFmtId="0" fontId="89" fillId="23" borderId="12" applyNumberFormat="0" applyFont="0" applyAlignment="0" applyProtection="0"/>
    <xf numFmtId="0" fontId="89" fillId="23" borderId="12" applyNumberFormat="0" applyFont="0" applyAlignment="0" applyProtection="0"/>
    <xf numFmtId="0" fontId="89" fillId="23" borderId="12" applyNumberFormat="0" applyFont="0" applyAlignment="0" applyProtection="0"/>
    <xf numFmtId="0" fontId="89" fillId="23" borderId="12" applyNumberFormat="0" applyFont="0" applyAlignment="0" applyProtection="0"/>
    <xf numFmtId="0" fontId="89" fillId="23" borderId="12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2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2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2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2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2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2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2" fillId="34" borderId="33" applyNumberFormat="0" applyFont="0" applyAlignment="0" applyProtection="0"/>
    <xf numFmtId="0" fontId="7" fillId="34" borderId="33" applyNumberFormat="0" applyFont="0" applyAlignment="0" applyProtection="0"/>
    <xf numFmtId="0" fontId="2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2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2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2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2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2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" fillId="34" borderId="33" applyNumberFormat="0" applyFont="0" applyAlignment="0" applyProtection="0"/>
    <xf numFmtId="0" fontId="71" fillId="32" borderId="30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86" fontId="89" fillId="0" borderId="0" applyFont="0" applyFill="0" applyBorder="0" applyAlignment="0" applyProtection="0"/>
    <xf numFmtId="187" fontId="80" fillId="0" borderId="0" applyFont="0" applyFill="0" applyBorder="0" applyAlignment="0" applyProtection="0"/>
    <xf numFmtId="188" fontId="8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80" fillId="0" borderId="0"/>
    <xf numFmtId="0" fontId="24" fillId="0" borderId="5" applyNumberFormat="0" applyFill="0" applyBorder="0" applyAlignment="0" applyProtection="0">
      <protection hidden="1"/>
    </xf>
    <xf numFmtId="0" fontId="25" fillId="16" borderId="13" applyNumberFormat="0" applyAlignment="0" applyProtection="0"/>
    <xf numFmtId="0" fontId="25" fillId="16" borderId="13" applyNumberFormat="0" applyAlignment="0" applyProtection="0"/>
    <xf numFmtId="0" fontId="25" fillId="16" borderId="13" applyNumberFormat="0" applyAlignment="0" applyProtection="0"/>
    <xf numFmtId="0" fontId="25" fillId="16" borderId="13" applyNumberFormat="0" applyAlignment="0" applyProtection="0"/>
    <xf numFmtId="0" fontId="25" fillId="16" borderId="13" applyNumberFormat="0" applyAlignment="0" applyProtection="0"/>
    <xf numFmtId="0" fontId="25" fillId="16" borderId="13" applyNumberFormat="0" applyAlignment="0" applyProtection="0"/>
    <xf numFmtId="0" fontId="25" fillId="16" borderId="13" applyNumberFormat="0" applyAlignment="0" applyProtection="0"/>
    <xf numFmtId="0" fontId="25" fillId="16" borderId="13" applyNumberFormat="0" applyAlignment="0" applyProtection="0"/>
    <xf numFmtId="0" fontId="25" fillId="16" borderId="13" applyNumberFormat="0" applyAlignment="0" applyProtection="0"/>
    <xf numFmtId="0" fontId="25" fillId="16" borderId="13" applyNumberFormat="0" applyAlignment="0" applyProtection="0"/>
    <xf numFmtId="0" fontId="25" fillId="16" borderId="13" applyNumberFormat="0" applyAlignment="0" applyProtection="0"/>
    <xf numFmtId="0" fontId="25" fillId="16" borderId="13" applyNumberFormat="0" applyAlignment="0" applyProtection="0"/>
    <xf numFmtId="0" fontId="25" fillId="16" borderId="13" applyNumberFormat="0" applyAlignment="0" applyProtection="0"/>
    <xf numFmtId="0" fontId="25" fillId="16" borderId="13" applyNumberFormat="0" applyAlignment="0" applyProtection="0"/>
    <xf numFmtId="0" fontId="25" fillId="16" borderId="13" applyNumberFormat="0" applyAlignment="0" applyProtection="0"/>
    <xf numFmtId="0" fontId="25" fillId="16" borderId="13" applyNumberFormat="0" applyAlignment="0" applyProtection="0"/>
    <xf numFmtId="0" fontId="25" fillId="16" borderId="13" applyNumberFormat="0" applyAlignment="0" applyProtection="0"/>
    <xf numFmtId="0" fontId="25" fillId="16" borderId="13" applyNumberFormat="0" applyAlignment="0" applyProtection="0"/>
    <xf numFmtId="0" fontId="25" fillId="16" borderId="13" applyNumberFormat="0" applyAlignment="0" applyProtection="0"/>
    <xf numFmtId="0" fontId="25" fillId="16" borderId="13" applyNumberFormat="0" applyAlignment="0" applyProtection="0"/>
    <xf numFmtId="0" fontId="25" fillId="16" borderId="13" applyNumberFormat="0" applyAlignment="0" applyProtection="0"/>
    <xf numFmtId="0" fontId="25" fillId="16" borderId="13" applyNumberFormat="0" applyAlignment="0" applyProtection="0"/>
    <xf numFmtId="0" fontId="25" fillId="16" borderId="13" applyNumberFormat="0" applyAlignment="0" applyProtection="0"/>
    <xf numFmtId="0" fontId="25" fillId="16" borderId="13" applyNumberFormat="0" applyAlignment="0" applyProtection="0"/>
    <xf numFmtId="0" fontId="25" fillId="16" borderId="13" applyNumberFormat="0" applyAlignment="0" applyProtection="0"/>
    <xf numFmtId="0" fontId="25" fillId="16" borderId="13" applyNumberFormat="0" applyAlignment="0" applyProtection="0"/>
    <xf numFmtId="0" fontId="25" fillId="16" borderId="13" applyNumberFormat="0" applyAlignment="0" applyProtection="0"/>
    <xf numFmtId="0" fontId="25" fillId="16" borderId="13" applyNumberFormat="0" applyAlignment="0" applyProtection="0"/>
    <xf numFmtId="0" fontId="25" fillId="16" borderId="13" applyNumberFormat="0" applyAlignment="0" applyProtection="0"/>
    <xf numFmtId="0" fontId="25" fillId="16" borderId="13" applyNumberFormat="0" applyAlignment="0" applyProtection="0"/>
    <xf numFmtId="0" fontId="25" fillId="16" borderId="13" applyNumberFormat="0" applyAlignment="0" applyProtection="0"/>
    <xf numFmtId="0" fontId="25" fillId="16" borderId="13" applyNumberFormat="0" applyAlignment="0" applyProtection="0"/>
    <xf numFmtId="0" fontId="93" fillId="0" borderId="0"/>
    <xf numFmtId="165" fontId="109" fillId="63" borderId="0" applyFont="0" applyFill="0" applyAlignment="0">
      <alignment horizontal="left"/>
    </xf>
    <xf numFmtId="0" fontId="110" fillId="0" borderId="0" applyBorder="0" applyProtection="0">
      <alignment horizontal="left"/>
    </xf>
    <xf numFmtId="0" fontId="111" fillId="0" borderId="0" applyFill="0" applyBorder="0" applyProtection="0">
      <alignment horizontal="left"/>
    </xf>
    <xf numFmtId="0" fontId="107" fillId="0" borderId="6" applyFill="0" applyBorder="0" applyProtection="0">
      <alignment horizontal="left" vertical="top"/>
    </xf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29" fillId="0" borderId="15" applyNumberFormat="0" applyFill="0" applyAlignment="0" applyProtection="0"/>
    <xf numFmtId="0" fontId="2" fillId="0" borderId="0"/>
    <xf numFmtId="0" fontId="16" fillId="0" borderId="16" applyNumberFormat="0" applyFill="0" applyAlignment="0" applyProtection="0"/>
    <xf numFmtId="0" fontId="30" fillId="0" borderId="0" applyNumberFormat="0" applyFill="0" applyBorder="0" applyAlignment="0" applyProtection="0"/>
    <xf numFmtId="0" fontId="31" fillId="16" borderId="5"/>
    <xf numFmtId="0" fontId="77" fillId="0" borderId="34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32" fillId="0" borderId="17" applyNumberFormat="0" applyFill="0" applyAlignment="0" applyProtection="0"/>
    <xf numFmtId="0" fontId="7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33" applyNumberFormat="0" applyFont="0" applyAlignment="0" applyProtection="0"/>
    <xf numFmtId="0" fontId="1" fillId="34" borderId="33" applyNumberFormat="0" applyFont="0" applyAlignment="0" applyProtection="0"/>
    <xf numFmtId="0" fontId="1" fillId="34" borderId="33" applyNumberFormat="0" applyFont="0" applyAlignment="0" applyProtection="0"/>
    <xf numFmtId="0" fontId="1" fillId="34" borderId="33" applyNumberFormat="0" applyFont="0" applyAlignment="0" applyProtection="0"/>
    <xf numFmtId="0" fontId="1" fillId="34" borderId="33" applyNumberFormat="0" applyFont="0" applyAlignment="0" applyProtection="0"/>
    <xf numFmtId="0" fontId="1" fillId="34" borderId="33" applyNumberFormat="0" applyFont="0" applyAlignment="0" applyProtection="0"/>
    <xf numFmtId="0" fontId="1" fillId="34" borderId="33" applyNumberFormat="0" applyFont="0" applyAlignment="0" applyProtection="0"/>
    <xf numFmtId="0" fontId="1" fillId="34" borderId="33" applyNumberFormat="0" applyFont="0" applyAlignment="0" applyProtection="0"/>
    <xf numFmtId="0" fontId="1" fillId="34" borderId="33" applyNumberFormat="0" applyFont="0" applyAlignment="0" applyProtection="0"/>
    <xf numFmtId="0" fontId="1" fillId="34" borderId="33" applyNumberFormat="0" applyFont="0" applyAlignment="0" applyProtection="0"/>
    <xf numFmtId="0" fontId="1" fillId="34" borderId="33" applyNumberFormat="0" applyFont="0" applyAlignment="0" applyProtection="0"/>
    <xf numFmtId="0" fontId="1" fillId="34" borderId="33" applyNumberFormat="0" applyFont="0" applyAlignment="0" applyProtection="0"/>
    <xf numFmtId="0" fontId="1" fillId="34" borderId="33" applyNumberFormat="0" applyFont="0" applyAlignment="0" applyProtection="0"/>
    <xf numFmtId="0" fontId="1" fillId="34" borderId="33" applyNumberFormat="0" applyFont="0" applyAlignment="0" applyProtection="0"/>
    <xf numFmtId="0" fontId="1" fillId="34" borderId="33" applyNumberFormat="0" applyFont="0" applyAlignment="0" applyProtection="0"/>
    <xf numFmtId="0" fontId="1" fillId="34" borderId="33" applyNumberFormat="0" applyFont="0" applyAlignment="0" applyProtection="0"/>
    <xf numFmtId="0" fontId="1" fillId="34" borderId="33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1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/>
    <xf numFmtId="164" fontId="5" fillId="0" borderId="0" xfId="0" applyNumberFormat="1" applyFont="1"/>
    <xf numFmtId="164" fontId="6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51" applyFont="1" applyAlignment="1" applyProtection="1"/>
    <xf numFmtId="0" fontId="11" fillId="0" borderId="0" xfId="0" applyFont="1"/>
    <xf numFmtId="0" fontId="40" fillId="0" borderId="0" xfId="0" applyFont="1" applyAlignment="1">
      <alignment horizontal="center"/>
    </xf>
    <xf numFmtId="0" fontId="41" fillId="0" borderId="0" xfId="0" applyFont="1"/>
    <xf numFmtId="164" fontId="33" fillId="0" borderId="5" xfId="162" applyNumberFormat="1" applyFont="1" applyBorder="1"/>
    <xf numFmtId="0" fontId="33" fillId="0" borderId="0" xfId="0" applyFont="1"/>
    <xf numFmtId="0" fontId="42" fillId="0" borderId="0" xfId="0" applyFont="1"/>
    <xf numFmtId="0" fontId="43" fillId="0" borderId="0" xfId="0" applyFont="1"/>
    <xf numFmtId="0" fontId="5" fillId="0" borderId="0" xfId="0" applyFont="1"/>
    <xf numFmtId="43" fontId="5" fillId="0" borderId="5" xfId="1" applyFont="1" applyFill="1" applyBorder="1" applyAlignment="1" applyProtection="1">
      <alignment vertical="center"/>
    </xf>
    <xf numFmtId="164" fontId="33" fillId="0" borderId="5" xfId="106" applyNumberFormat="1" applyFont="1" applyBorder="1"/>
    <xf numFmtId="0" fontId="39" fillId="0" borderId="0" xfId="0" applyFont="1"/>
    <xf numFmtId="164" fontId="33" fillId="25" borderId="7" xfId="162" applyNumberFormat="1" applyFont="1" applyFill="1" applyBorder="1" applyAlignment="1">
      <alignment vertical="center"/>
    </xf>
    <xf numFmtId="164" fontId="33" fillId="0" borderId="5" xfId="162" applyNumberFormat="1" applyFont="1" applyBorder="1" applyAlignment="1">
      <alignment vertical="center"/>
    </xf>
    <xf numFmtId="164" fontId="5" fillId="0" borderId="5" xfId="162" applyNumberFormat="1" applyFont="1" applyBorder="1"/>
    <xf numFmtId="43" fontId="5" fillId="0" borderId="5" xfId="1" applyFont="1" applyFill="1" applyBorder="1" applyAlignment="1" applyProtection="1"/>
    <xf numFmtId="43" fontId="33" fillId="0" borderId="5" xfId="1" applyFont="1" applyFill="1" applyBorder="1" applyAlignment="1" applyProtection="1">
      <alignment vertical="center"/>
    </xf>
    <xf numFmtId="165" fontId="6" fillId="0" borderId="0" xfId="0" applyNumberFormat="1" applyFont="1"/>
    <xf numFmtId="165" fontId="4" fillId="0" borderId="0" xfId="0" applyNumberFormat="1" applyFont="1"/>
    <xf numFmtId="165" fontId="5" fillId="0" borderId="0" xfId="0" applyNumberFormat="1" applyFont="1"/>
    <xf numFmtId="164" fontId="4" fillId="0" borderId="5" xfId="0" applyNumberFormat="1" applyFont="1" applyBorder="1"/>
    <xf numFmtId="164" fontId="4" fillId="0" borderId="5" xfId="0" applyNumberFormat="1" applyFont="1" applyBorder="1" applyAlignment="1">
      <alignment vertical="center"/>
    </xf>
    <xf numFmtId="43" fontId="4" fillId="0" borderId="5" xfId="1" applyFont="1" applyBorder="1"/>
    <xf numFmtId="164" fontId="35" fillId="0" borderId="5" xfId="0" applyNumberFormat="1" applyFont="1" applyBorder="1"/>
    <xf numFmtId="0" fontId="48" fillId="24" borderId="1" xfId="0" applyFont="1" applyFill="1" applyBorder="1" applyAlignment="1">
      <alignment horizontal="center" vertical="center"/>
    </xf>
    <xf numFmtId="0" fontId="48" fillId="24" borderId="7" xfId="0" applyFont="1" applyFill="1" applyBorder="1" applyAlignment="1">
      <alignment horizontal="center" vertical="center"/>
    </xf>
    <xf numFmtId="164" fontId="49" fillId="0" borderId="5" xfId="106" applyNumberFormat="1" applyFont="1" applyBorder="1"/>
    <xf numFmtId="164" fontId="49" fillId="0" borderId="3" xfId="162" applyNumberFormat="1" applyFont="1" applyBorder="1"/>
    <xf numFmtId="164" fontId="49" fillId="0" borderId="5" xfId="162" applyNumberFormat="1" applyFont="1" applyBorder="1"/>
    <xf numFmtId="43" fontId="50" fillId="0" borderId="3" xfId="1" applyFont="1" applyFill="1" applyBorder="1" applyAlignment="1" applyProtection="1">
      <alignment vertical="center"/>
    </xf>
    <xf numFmtId="164" fontId="50" fillId="0" borderId="5" xfId="162" applyNumberFormat="1" applyFont="1" applyBorder="1" applyAlignment="1">
      <alignment vertical="center"/>
    </xf>
    <xf numFmtId="165" fontId="50" fillId="0" borderId="3" xfId="1" applyNumberFormat="1" applyFont="1" applyFill="1" applyBorder="1" applyAlignment="1" applyProtection="1">
      <alignment vertical="center"/>
    </xf>
    <xf numFmtId="43" fontId="50" fillId="0" borderId="5" xfId="1" applyFont="1" applyFill="1" applyBorder="1" applyAlignment="1" applyProtection="1">
      <alignment vertical="center"/>
    </xf>
    <xf numFmtId="43" fontId="51" fillId="0" borderId="5" xfId="1" applyFont="1" applyFill="1" applyBorder="1"/>
    <xf numFmtId="43" fontId="54" fillId="0" borderId="5" xfId="1" applyFont="1" applyFill="1" applyBorder="1" applyProtection="1"/>
    <xf numFmtId="165" fontId="50" fillId="0" borderId="5" xfId="1" applyNumberFormat="1" applyFont="1" applyFill="1" applyBorder="1" applyProtection="1"/>
    <xf numFmtId="165" fontId="51" fillId="0" borderId="5" xfId="1" applyNumberFormat="1" applyFont="1" applyFill="1" applyBorder="1"/>
    <xf numFmtId="165" fontId="50" fillId="27" borderId="3" xfId="1" applyNumberFormat="1" applyFont="1" applyFill="1" applyBorder="1" applyProtection="1"/>
    <xf numFmtId="165" fontId="50" fillId="0" borderId="3" xfId="1" applyNumberFormat="1" applyFont="1" applyFill="1" applyBorder="1" applyProtection="1"/>
    <xf numFmtId="165" fontId="53" fillId="0" borderId="5" xfId="1" applyNumberFormat="1" applyFont="1" applyFill="1" applyBorder="1"/>
    <xf numFmtId="49" fontId="49" fillId="25" borderId="1" xfId="0" applyNumberFormat="1" applyFont="1" applyFill="1" applyBorder="1" applyAlignment="1">
      <alignment horizontal="left" vertical="center"/>
    </xf>
    <xf numFmtId="164" fontId="49" fillId="25" borderId="1" xfId="162" applyNumberFormat="1" applyFont="1" applyFill="1" applyBorder="1" applyAlignment="1">
      <alignment vertical="center"/>
    </xf>
    <xf numFmtId="164" fontId="49" fillId="25" borderId="7" xfId="162" applyNumberFormat="1" applyFont="1" applyFill="1" applyBorder="1" applyAlignment="1">
      <alignment vertical="center"/>
    </xf>
    <xf numFmtId="164" fontId="49" fillId="0" borderId="3" xfId="162" applyNumberFormat="1" applyFont="1" applyBorder="1" applyAlignment="1">
      <alignment vertical="center"/>
    </xf>
    <xf numFmtId="164" fontId="49" fillId="0" borderId="5" xfId="162" applyNumberFormat="1" applyFont="1" applyBorder="1" applyAlignment="1">
      <alignment vertical="center"/>
    </xf>
    <xf numFmtId="164" fontId="49" fillId="25" borderId="1" xfId="0" applyNumberFormat="1" applyFont="1" applyFill="1" applyBorder="1" applyAlignment="1">
      <alignment horizontal="right" vertical="center"/>
    </xf>
    <xf numFmtId="164" fontId="49" fillId="25" borderId="7" xfId="0" applyNumberFormat="1" applyFont="1" applyFill="1" applyBorder="1" applyAlignment="1">
      <alignment horizontal="right" vertical="center"/>
    </xf>
    <xf numFmtId="164" fontId="49" fillId="25" borderId="1" xfId="0" applyNumberFormat="1" applyFont="1" applyFill="1" applyBorder="1"/>
    <xf numFmtId="164" fontId="49" fillId="25" borderId="7" xfId="0" applyNumberFormat="1" applyFont="1" applyFill="1" applyBorder="1"/>
    <xf numFmtId="164" fontId="49" fillId="25" borderId="1" xfId="0" applyNumberFormat="1" applyFont="1" applyFill="1" applyBorder="1" applyAlignment="1">
      <alignment vertical="center"/>
    </xf>
    <xf numFmtId="164" fontId="49" fillId="25" borderId="7" xfId="0" applyNumberFormat="1" applyFont="1" applyFill="1" applyBorder="1" applyAlignment="1">
      <alignment vertical="center"/>
    </xf>
    <xf numFmtId="164" fontId="58" fillId="0" borderId="0" xfId="0" applyNumberFormat="1" applyFont="1"/>
    <xf numFmtId="164" fontId="50" fillId="0" borderId="0" xfId="0" applyNumberFormat="1" applyFont="1" applyAlignment="1">
      <alignment vertical="center"/>
    </xf>
    <xf numFmtId="164" fontId="51" fillId="0" borderId="0" xfId="0" applyNumberFormat="1" applyFont="1"/>
    <xf numFmtId="0" fontId="51" fillId="0" borderId="0" xfId="0" applyFont="1"/>
    <xf numFmtId="49" fontId="59" fillId="0" borderId="0" xfId="0" applyNumberFormat="1" applyFont="1"/>
    <xf numFmtId="164" fontId="50" fillId="0" borderId="0" xfId="0" applyNumberFormat="1" applyFont="1"/>
    <xf numFmtId="0" fontId="60" fillId="0" borderId="0" xfId="0" applyFont="1"/>
    <xf numFmtId="164" fontId="60" fillId="0" borderId="0" xfId="0" applyNumberFormat="1" applyFont="1"/>
    <xf numFmtId="164" fontId="56" fillId="0" borderId="0" xfId="0" applyNumberFormat="1" applyFont="1" applyAlignment="1">
      <alignment horizontal="right"/>
    </xf>
    <xf numFmtId="0" fontId="61" fillId="0" borderId="0" xfId="0" applyFont="1"/>
    <xf numFmtId="164" fontId="61" fillId="0" borderId="0" xfId="0" applyNumberFormat="1" applyFont="1"/>
    <xf numFmtId="164" fontId="51" fillId="0" borderId="0" xfId="1" applyNumberFormat="1" applyFont="1" applyFill="1" applyBorder="1"/>
    <xf numFmtId="0" fontId="63" fillId="24" borderId="7" xfId="0" applyFont="1" applyFill="1" applyBorder="1" applyAlignment="1">
      <alignment horizontal="center" vertical="center"/>
    </xf>
    <xf numFmtId="164" fontId="49" fillId="0" borderId="6" xfId="106" applyNumberFormat="1" applyFont="1" applyBorder="1"/>
    <xf numFmtId="164" fontId="51" fillId="0" borderId="3" xfId="162" applyNumberFormat="1" applyFont="1" applyBorder="1" applyAlignment="1">
      <alignment horizontal="right"/>
    </xf>
    <xf numFmtId="164" fontId="51" fillId="0" borderId="5" xfId="162" applyNumberFormat="1" applyFont="1" applyBorder="1" applyAlignment="1">
      <alignment horizontal="right"/>
    </xf>
    <xf numFmtId="164" fontId="51" fillId="0" borderId="5" xfId="0" applyNumberFormat="1" applyFont="1" applyBorder="1"/>
    <xf numFmtId="164" fontId="51" fillId="0" borderId="6" xfId="0" applyNumberFormat="1" applyFont="1" applyBorder="1"/>
    <xf numFmtId="164" fontId="53" fillId="0" borderId="5" xfId="162" applyNumberFormat="1" applyFont="1" applyBorder="1" applyAlignment="1">
      <alignment horizontal="right"/>
    </xf>
    <xf numFmtId="43" fontId="51" fillId="0" borderId="3" xfId="1" applyFont="1" applyFill="1" applyBorder="1" applyAlignment="1" applyProtection="1">
      <alignment horizontal="right"/>
    </xf>
    <xf numFmtId="43" fontId="51" fillId="0" borderId="5" xfId="1" applyFont="1" applyFill="1" applyBorder="1" applyAlignment="1" applyProtection="1">
      <alignment horizontal="right"/>
    </xf>
    <xf numFmtId="43" fontId="51" fillId="0" borderId="5" xfId="1" applyFont="1" applyBorder="1"/>
    <xf numFmtId="43" fontId="51" fillId="0" borderId="6" xfId="1" applyFont="1" applyBorder="1"/>
    <xf numFmtId="43" fontId="51" fillId="0" borderId="3" xfId="1" applyFont="1" applyFill="1" applyBorder="1" applyAlignment="1" applyProtection="1">
      <alignment horizontal="right" vertical="center"/>
    </xf>
    <xf numFmtId="43" fontId="51" fillId="0" borderId="5" xfId="1" applyFont="1" applyFill="1" applyBorder="1" applyAlignment="1" applyProtection="1">
      <alignment horizontal="right" vertical="center"/>
    </xf>
    <xf numFmtId="164" fontId="51" fillId="0" borderId="5" xfId="162" applyNumberFormat="1" applyFont="1" applyBorder="1" applyAlignment="1">
      <alignment horizontal="right" vertical="center"/>
    </xf>
    <xf numFmtId="164" fontId="51" fillId="0" borderId="5" xfId="0" applyNumberFormat="1" applyFont="1" applyBorder="1" applyAlignment="1">
      <alignment vertical="center"/>
    </xf>
    <xf numFmtId="164" fontId="51" fillId="0" borderId="6" xfId="0" applyNumberFormat="1" applyFont="1" applyBorder="1" applyAlignment="1">
      <alignment vertical="center"/>
    </xf>
    <xf numFmtId="165" fontId="51" fillId="0" borderId="3" xfId="1" applyNumberFormat="1" applyFont="1" applyFill="1" applyBorder="1" applyAlignment="1" applyProtection="1">
      <alignment horizontal="right" vertical="center"/>
    </xf>
    <xf numFmtId="164" fontId="51" fillId="0" borderId="3" xfId="1" applyNumberFormat="1" applyFont="1" applyFill="1" applyBorder="1" applyAlignment="1" applyProtection="1">
      <alignment horizontal="right" vertical="center"/>
    </xf>
    <xf numFmtId="164" fontId="53" fillId="0" borderId="3" xfId="162" applyNumberFormat="1" applyFont="1" applyBorder="1" applyAlignment="1">
      <alignment horizontal="right"/>
    </xf>
    <xf numFmtId="43" fontId="53" fillId="0" borderId="5" xfId="1" applyFont="1" applyFill="1" applyBorder="1" applyAlignment="1" applyProtection="1">
      <alignment horizontal="right"/>
    </xf>
    <xf numFmtId="164" fontId="53" fillId="0" borderId="5" xfId="0" applyNumberFormat="1" applyFont="1" applyBorder="1"/>
    <xf numFmtId="164" fontId="53" fillId="0" borderId="6" xfId="0" applyNumberFormat="1" applyFont="1" applyBorder="1"/>
    <xf numFmtId="43" fontId="53" fillId="0" borderId="3" xfId="1" applyFont="1" applyFill="1" applyBorder="1" applyAlignment="1" applyProtection="1">
      <alignment horizontal="right"/>
    </xf>
    <xf numFmtId="164" fontId="49" fillId="0" borderId="6" xfId="162" applyNumberFormat="1" applyFont="1" applyBorder="1"/>
    <xf numFmtId="165" fontId="51" fillId="0" borderId="3" xfId="1" applyNumberFormat="1" applyFont="1" applyFill="1" applyBorder="1" applyAlignment="1" applyProtection="1">
      <alignment horizontal="right"/>
    </xf>
    <xf numFmtId="164" fontId="50" fillId="0" borderId="3" xfId="162" applyNumberFormat="1" applyFont="1" applyBorder="1"/>
    <xf numFmtId="43" fontId="50" fillId="0" borderId="3" xfId="1" applyFont="1" applyFill="1" applyBorder="1"/>
    <xf numFmtId="43" fontId="50" fillId="0" borderId="5" xfId="1" applyFont="1" applyFill="1" applyBorder="1"/>
    <xf numFmtId="164" fontId="49" fillId="25" borderId="2" xfId="162" applyNumberFormat="1" applyFont="1" applyFill="1" applyBorder="1" applyAlignment="1">
      <alignment vertical="center"/>
    </xf>
    <xf numFmtId="164" fontId="49" fillId="0" borderId="6" xfId="162" applyNumberFormat="1" applyFont="1" applyBorder="1" applyAlignment="1">
      <alignment vertical="center"/>
    </xf>
    <xf numFmtId="164" fontId="50" fillId="0" borderId="0" xfId="162" applyNumberFormat="1" applyFont="1" applyAlignment="1">
      <alignment vertical="center"/>
    </xf>
    <xf numFmtId="49" fontId="64" fillId="0" borderId="0" xfId="0" applyNumberFormat="1" applyFont="1"/>
    <xf numFmtId="164" fontId="64" fillId="0" borderId="0" xfId="0" applyNumberFormat="1" applyFont="1"/>
    <xf numFmtId="0" fontId="56" fillId="0" borderId="0" xfId="0" applyFont="1"/>
    <xf numFmtId="164" fontId="56" fillId="0" borderId="0" xfId="0" applyNumberFormat="1" applyFont="1"/>
    <xf numFmtId="164" fontId="51" fillId="0" borderId="0" xfId="162" applyNumberFormat="1" applyFont="1" applyAlignment="1">
      <alignment horizontal="right"/>
    </xf>
    <xf numFmtId="0" fontId="50" fillId="0" borderId="0" xfId="0" applyFont="1"/>
    <xf numFmtId="0" fontId="63" fillId="24" borderId="7" xfId="0" applyFont="1" applyFill="1" applyBorder="1" applyAlignment="1">
      <alignment horizontal="left" vertical="center"/>
    </xf>
    <xf numFmtId="0" fontId="49" fillId="0" borderId="6" xfId="0" applyFont="1" applyBorder="1" applyAlignment="1">
      <alignment horizontal="left" vertical="center"/>
    </xf>
    <xf numFmtId="39" fontId="49" fillId="0" borderId="5" xfId="164" applyFont="1" applyBorder="1"/>
    <xf numFmtId="49" fontId="49" fillId="0" borderId="5" xfId="164" applyNumberFormat="1" applyFont="1" applyBorder="1" applyAlignment="1">
      <alignment horizontal="left" indent="1"/>
    </xf>
    <xf numFmtId="49" fontId="49" fillId="0" borderId="5" xfId="164" applyNumberFormat="1" applyFont="1" applyBorder="1" applyAlignment="1">
      <alignment horizontal="left" indent="2"/>
    </xf>
    <xf numFmtId="0" fontId="51" fillId="0" borderId="5" xfId="162" applyFont="1" applyBorder="1" applyAlignment="1">
      <alignment horizontal="left" indent="3"/>
    </xf>
    <xf numFmtId="49" fontId="49" fillId="0" borderId="5" xfId="162" applyNumberFormat="1" applyFont="1" applyBorder="1" applyAlignment="1">
      <alignment horizontal="left" indent="2"/>
    </xf>
    <xf numFmtId="49" fontId="50" fillId="0" borderId="5" xfId="164" applyNumberFormat="1" applyFont="1" applyBorder="1" applyAlignment="1">
      <alignment horizontal="left" indent="3"/>
    </xf>
    <xf numFmtId="49" fontId="50" fillId="0" borderId="5" xfId="164" applyNumberFormat="1" applyFont="1" applyBorder="1" applyAlignment="1">
      <alignment horizontal="left" wrapText="1" indent="3"/>
    </xf>
    <xf numFmtId="164" fontId="49" fillId="0" borderId="5" xfId="164" applyNumberFormat="1" applyFont="1" applyBorder="1" applyAlignment="1">
      <alignment horizontal="left" indent="2"/>
    </xf>
    <xf numFmtId="0" fontId="53" fillId="0" borderId="5" xfId="0" applyFont="1" applyBorder="1" applyAlignment="1">
      <alignment horizontal="left" indent="1"/>
    </xf>
    <xf numFmtId="49" fontId="50" fillId="0" borderId="5" xfId="162" applyNumberFormat="1" applyFont="1" applyBorder="1" applyAlignment="1">
      <alignment horizontal="left" indent="3"/>
    </xf>
    <xf numFmtId="49" fontId="51" fillId="0" borderId="5" xfId="162" applyNumberFormat="1" applyFont="1" applyBorder="1" applyAlignment="1">
      <alignment horizontal="left" indent="3"/>
    </xf>
    <xf numFmtId="49" fontId="53" fillId="0" borderId="5" xfId="162" applyNumberFormat="1" applyFont="1" applyBorder="1" applyAlignment="1">
      <alignment horizontal="left"/>
    </xf>
    <xf numFmtId="39" fontId="49" fillId="0" borderId="5" xfId="164" applyFont="1" applyBorder="1" applyAlignment="1">
      <alignment horizontal="left" indent="1"/>
    </xf>
    <xf numFmtId="39" fontId="50" fillId="0" borderId="5" xfId="164" applyFont="1" applyBorder="1" applyAlignment="1">
      <alignment horizontal="left" indent="2"/>
    </xf>
    <xf numFmtId="49" fontId="49" fillId="0" borderId="5" xfId="109" applyNumberFormat="1" applyFont="1" applyBorder="1" applyAlignment="1">
      <alignment horizontal="left"/>
    </xf>
    <xf numFmtId="0" fontId="53" fillId="0" borderId="5" xfId="0" applyFont="1" applyBorder="1"/>
    <xf numFmtId="0" fontId="49" fillId="25" borderId="7" xfId="162" applyFont="1" applyFill="1" applyBorder="1" applyAlignment="1">
      <alignment horizontal="left" vertical="center"/>
    </xf>
    <xf numFmtId="0" fontId="49" fillId="0" borderId="4" xfId="162" applyFont="1" applyBorder="1" applyAlignment="1">
      <alignment horizontal="left" vertical="center"/>
    </xf>
    <xf numFmtId="0" fontId="50" fillId="0" borderId="22" xfId="162" applyFont="1" applyBorder="1" applyAlignment="1">
      <alignment horizontal="left" vertical="center" wrapText="1" indent="1"/>
    </xf>
    <xf numFmtId="0" fontId="63" fillId="24" borderId="1" xfId="162" applyFont="1" applyFill="1" applyBorder="1" applyAlignment="1">
      <alignment horizontal="center" vertical="center"/>
    </xf>
    <xf numFmtId="0" fontId="63" fillId="24" borderId="7" xfId="162" applyFont="1" applyFill="1" applyBorder="1" applyAlignment="1">
      <alignment horizontal="center" vertical="center"/>
    </xf>
    <xf numFmtId="0" fontId="63" fillId="24" borderId="18" xfId="162" applyFont="1" applyFill="1" applyBorder="1" applyAlignment="1">
      <alignment horizontal="center" vertical="center"/>
    </xf>
    <xf numFmtId="0" fontId="63" fillId="24" borderId="2" xfId="162" applyFont="1" applyFill="1" applyBorder="1" applyAlignment="1">
      <alignment horizontal="center" vertical="center"/>
    </xf>
    <xf numFmtId="164" fontId="49" fillId="0" borderId="0" xfId="106" applyNumberFormat="1" applyFont="1"/>
    <xf numFmtId="164" fontId="49" fillId="0" borderId="0" xfId="162" applyNumberFormat="1" applyFont="1"/>
    <xf numFmtId="43" fontId="50" fillId="0" borderId="3" xfId="1" applyFont="1" applyFill="1" applyBorder="1" applyAlignment="1" applyProtection="1"/>
    <xf numFmtId="164" fontId="50" fillId="0" borderId="5" xfId="162" applyNumberFormat="1" applyFont="1" applyBorder="1"/>
    <xf numFmtId="165" fontId="50" fillId="0" borderId="3" xfId="1" applyNumberFormat="1" applyFont="1" applyFill="1" applyBorder="1" applyAlignment="1" applyProtection="1"/>
    <xf numFmtId="164" fontId="50" fillId="0" borderId="3" xfId="1" applyNumberFormat="1" applyFont="1" applyFill="1" applyBorder="1" applyAlignment="1" applyProtection="1"/>
    <xf numFmtId="164" fontId="50" fillId="0" borderId="5" xfId="1" applyNumberFormat="1" applyFont="1" applyFill="1" applyBorder="1" applyAlignment="1" applyProtection="1"/>
    <xf numFmtId="43" fontId="50" fillId="0" borderId="5" xfId="1" applyFont="1" applyFill="1" applyBorder="1" applyAlignment="1" applyProtection="1"/>
    <xf numFmtId="43" fontId="51" fillId="0" borderId="0" xfId="1" applyFont="1" applyBorder="1"/>
    <xf numFmtId="164" fontId="53" fillId="0" borderId="0" xfId="0" applyNumberFormat="1" applyFont="1"/>
    <xf numFmtId="164" fontId="51" fillId="0" borderId="0" xfId="1" applyNumberFormat="1" applyFont="1" applyBorder="1"/>
    <xf numFmtId="164" fontId="51" fillId="0" borderId="6" xfId="1" applyNumberFormat="1" applyFont="1" applyBorder="1"/>
    <xf numFmtId="164" fontId="50" fillId="0" borderId="3" xfId="162" applyNumberFormat="1" applyFont="1" applyBorder="1" applyAlignment="1">
      <alignment vertical="center"/>
    </xf>
    <xf numFmtId="43" fontId="50" fillId="0" borderId="6" xfId="1" applyFont="1" applyFill="1" applyBorder="1" applyAlignment="1" applyProtection="1">
      <alignment vertical="center"/>
    </xf>
    <xf numFmtId="43" fontId="50" fillId="0" borderId="3" xfId="1" applyFont="1" applyFill="1" applyBorder="1" applyAlignment="1" applyProtection="1">
      <alignment horizontal="center"/>
    </xf>
    <xf numFmtId="164" fontId="50" fillId="0" borderId="3" xfId="162" applyNumberFormat="1" applyFont="1" applyBorder="1" applyAlignment="1">
      <alignment horizontal="left" indent="4"/>
    </xf>
    <xf numFmtId="43" fontId="50" fillId="0" borderId="6" xfId="1" applyFont="1" applyFill="1" applyBorder="1" applyAlignment="1" applyProtection="1"/>
    <xf numFmtId="43" fontId="50" fillId="0" borderId="0" xfId="1" applyFont="1" applyFill="1" applyBorder="1" applyAlignment="1" applyProtection="1"/>
    <xf numFmtId="164" fontId="50" fillId="0" borderId="6" xfId="162" applyNumberFormat="1" applyFont="1" applyBorder="1"/>
    <xf numFmtId="43" fontId="49" fillId="0" borderId="3" xfId="1" applyFont="1" applyFill="1" applyBorder="1" applyAlignment="1" applyProtection="1"/>
    <xf numFmtId="43" fontId="49" fillId="0" borderId="5" xfId="1" applyFont="1" applyFill="1" applyBorder="1" applyAlignment="1" applyProtection="1"/>
    <xf numFmtId="43" fontId="51" fillId="0" borderId="0" xfId="0" applyNumberFormat="1" applyFont="1"/>
    <xf numFmtId="43" fontId="51" fillId="0" borderId="6" xfId="0" applyNumberFormat="1" applyFont="1" applyBorder="1"/>
    <xf numFmtId="165" fontId="51" fillId="0" borderId="6" xfId="0" applyNumberFormat="1" applyFont="1" applyBorder="1"/>
    <xf numFmtId="165" fontId="49" fillId="0" borderId="3" xfId="1" applyNumberFormat="1" applyFont="1" applyFill="1" applyBorder="1" applyAlignment="1" applyProtection="1"/>
    <xf numFmtId="43" fontId="49" fillId="0" borderId="5" xfId="1" applyFont="1" applyFill="1" applyBorder="1" applyAlignment="1" applyProtection="1">
      <alignment vertical="center"/>
    </xf>
    <xf numFmtId="165" fontId="49" fillId="0" borderId="5" xfId="1" applyNumberFormat="1" applyFont="1" applyFill="1" applyBorder="1" applyAlignment="1" applyProtection="1">
      <alignment vertical="center"/>
    </xf>
    <xf numFmtId="43" fontId="49" fillId="0" borderId="6" xfId="1" applyFont="1" applyFill="1" applyBorder="1" applyAlignment="1" applyProtection="1">
      <alignment vertical="center"/>
    </xf>
    <xf numFmtId="49" fontId="50" fillId="0" borderId="5" xfId="0" applyNumberFormat="1" applyFont="1" applyBorder="1" applyAlignment="1">
      <alignment horizontal="left" indent="1"/>
    </xf>
    <xf numFmtId="164" fontId="51" fillId="0" borderId="0" xfId="0" applyNumberFormat="1" applyFont="1" applyAlignment="1">
      <alignment vertical="center"/>
    </xf>
    <xf numFmtId="164" fontId="49" fillId="0" borderId="0" xfId="162" applyNumberFormat="1" applyFont="1" applyAlignment="1">
      <alignment vertical="center"/>
    </xf>
    <xf numFmtId="43" fontId="56" fillId="0" borderId="0" xfId="0" applyNumberFormat="1" applyFont="1" applyAlignment="1">
      <alignment horizontal="right"/>
    </xf>
    <xf numFmtId="0" fontId="63" fillId="24" borderId="7" xfId="162" applyFont="1" applyFill="1" applyBorder="1" applyAlignment="1">
      <alignment horizontal="left" vertical="center"/>
    </xf>
    <xf numFmtId="0" fontId="49" fillId="0" borderId="5" xfId="162" applyFont="1" applyBorder="1" applyAlignment="1">
      <alignment horizontal="left"/>
    </xf>
    <xf numFmtId="0" fontId="49" fillId="0" borderId="5" xfId="162" applyFont="1" applyBorder="1" applyAlignment="1">
      <alignment horizontal="left" indent="1"/>
    </xf>
    <xf numFmtId="49" fontId="50" fillId="0" borderId="5" xfId="163" applyNumberFormat="1" applyFont="1" applyBorder="1" applyAlignment="1">
      <alignment horizontal="left" indent="2"/>
    </xf>
    <xf numFmtId="49" fontId="50" fillId="0" borderId="5" xfId="163" applyNumberFormat="1" applyFont="1" applyBorder="1" applyAlignment="1">
      <alignment horizontal="left" indent="3"/>
    </xf>
    <xf numFmtId="49" fontId="50" fillId="0" borderId="5" xfId="0" applyNumberFormat="1" applyFont="1" applyBorder="1" applyAlignment="1">
      <alignment horizontal="left" indent="3"/>
    </xf>
    <xf numFmtId="0" fontId="49" fillId="0" borderId="5" xfId="162" applyFont="1" applyBorder="1" applyAlignment="1">
      <alignment horizontal="left" indent="2"/>
    </xf>
    <xf numFmtId="164" fontId="4" fillId="0" borderId="5" xfId="1" applyNumberFormat="1" applyFont="1" applyBorder="1"/>
    <xf numFmtId="49" fontId="50" fillId="0" borderId="5" xfId="162" applyNumberFormat="1" applyFont="1" applyBorder="1" applyAlignment="1">
      <alignment horizontal="left" wrapText="1" indent="3"/>
    </xf>
    <xf numFmtId="49" fontId="50" fillId="0" borderId="5" xfId="109" applyNumberFormat="1" applyFont="1" applyBorder="1" applyAlignment="1">
      <alignment horizontal="left" indent="3"/>
    </xf>
    <xf numFmtId="49" fontId="50" fillId="0" borderId="5" xfId="162" applyNumberFormat="1" applyFont="1" applyBorder="1" applyAlignment="1">
      <alignment horizontal="left" indent="2"/>
    </xf>
    <xf numFmtId="0" fontId="49" fillId="0" borderId="5" xfId="162" applyFont="1" applyBorder="1"/>
    <xf numFmtId="49" fontId="49" fillId="0" borderId="5" xfId="109" applyNumberFormat="1" applyFont="1" applyBorder="1" applyAlignment="1">
      <alignment horizontal="left" indent="1"/>
    </xf>
    <xf numFmtId="49" fontId="49" fillId="0" borderId="5" xfId="109" applyNumberFormat="1" applyFont="1" applyBorder="1" applyAlignment="1">
      <alignment horizontal="left" indent="2"/>
    </xf>
    <xf numFmtId="0" fontId="51" fillId="0" borderId="5" xfId="0" applyFont="1" applyBorder="1" applyAlignment="1">
      <alignment horizontal="left" indent="3"/>
    </xf>
    <xf numFmtId="43" fontId="4" fillId="0" borderId="5" xfId="0" applyNumberFormat="1" applyFont="1" applyBorder="1"/>
    <xf numFmtId="165" fontId="4" fillId="0" borderId="5" xfId="0" applyNumberFormat="1" applyFont="1" applyBorder="1"/>
    <xf numFmtId="49" fontId="50" fillId="0" borderId="5" xfId="109" applyNumberFormat="1" applyFont="1" applyBorder="1" applyAlignment="1">
      <alignment horizontal="left" indent="1"/>
    </xf>
    <xf numFmtId="164" fontId="49" fillId="0" borderId="5" xfId="109" applyNumberFormat="1" applyFont="1" applyBorder="1"/>
    <xf numFmtId="0" fontId="49" fillId="0" borderId="6" xfId="162" applyFont="1" applyBorder="1" applyAlignment="1">
      <alignment horizontal="left" vertical="center"/>
    </xf>
    <xf numFmtId="49" fontId="49" fillId="0" borderId="6" xfId="0" applyNumberFormat="1" applyFont="1" applyBorder="1" applyAlignment="1">
      <alignment horizontal="left"/>
    </xf>
    <xf numFmtId="49" fontId="50" fillId="0" borderId="6" xfId="0" applyNumberFormat="1" applyFont="1" applyBorder="1" applyAlignment="1">
      <alignment horizontal="left" indent="1"/>
    </xf>
    <xf numFmtId="49" fontId="50" fillId="0" borderId="6" xfId="0" applyNumberFormat="1" applyFont="1" applyBorder="1" applyAlignment="1">
      <alignment horizontal="left" wrapText="1" indent="1"/>
    </xf>
    <xf numFmtId="49" fontId="49" fillId="25" borderId="21" xfId="0" applyNumberFormat="1" applyFont="1" applyFill="1" applyBorder="1" applyAlignment="1">
      <alignment horizontal="left" vertical="center"/>
    </xf>
    <xf numFmtId="164" fontId="49" fillId="25" borderId="24" xfId="162" applyNumberFormat="1" applyFont="1" applyFill="1" applyBorder="1" applyAlignment="1">
      <alignment vertical="center"/>
    </xf>
    <xf numFmtId="164" fontId="49" fillId="25" borderId="21" xfId="162" applyNumberFormat="1" applyFont="1" applyFill="1" applyBorder="1" applyAlignment="1">
      <alignment vertical="center"/>
    </xf>
    <xf numFmtId="164" fontId="49" fillId="25" borderId="23" xfId="162" applyNumberFormat="1" applyFont="1" applyFill="1" applyBorder="1" applyAlignment="1">
      <alignment vertical="center"/>
    </xf>
    <xf numFmtId="164" fontId="33" fillId="25" borderId="21" xfId="162" applyNumberFormat="1" applyFont="1" applyFill="1" applyBorder="1" applyAlignment="1">
      <alignment vertical="center"/>
    </xf>
    <xf numFmtId="0" fontId="48" fillId="24" borderId="7" xfId="0" applyFont="1" applyFill="1" applyBorder="1" applyAlignment="1">
      <alignment horizontal="left" vertical="center"/>
    </xf>
    <xf numFmtId="0" fontId="49" fillId="0" borderId="5" xfId="0" applyFont="1" applyBorder="1" applyAlignment="1">
      <alignment horizontal="left" vertical="center"/>
    </xf>
    <xf numFmtId="49" fontId="49" fillId="0" borderId="5" xfId="0" applyNumberFormat="1" applyFont="1" applyBorder="1" applyAlignment="1">
      <alignment horizontal="left" indent="1"/>
    </xf>
    <xf numFmtId="49" fontId="49" fillId="0" borderId="5" xfId="0" applyNumberFormat="1" applyFont="1" applyBorder="1" applyAlignment="1">
      <alignment horizontal="left" indent="2"/>
    </xf>
    <xf numFmtId="49" fontId="49" fillId="0" borderId="5" xfId="0" applyNumberFormat="1" applyFont="1" applyBorder="1" applyAlignment="1">
      <alignment horizontal="left" indent="3"/>
    </xf>
    <xf numFmtId="0" fontId="50" fillId="0" borderId="5" xfId="0" applyFont="1" applyBorder="1" applyAlignment="1">
      <alignment horizontal="left" indent="4"/>
    </xf>
    <xf numFmtId="0" fontId="50" fillId="0" borderId="5" xfId="0" applyFont="1" applyBorder="1" applyAlignment="1">
      <alignment horizontal="left" wrapText="1" indent="4"/>
    </xf>
    <xf numFmtId="49" fontId="52" fillId="0" borderId="5" xfId="0" applyNumberFormat="1" applyFont="1" applyBorder="1" applyAlignment="1">
      <alignment horizontal="left" indent="4"/>
    </xf>
    <xf numFmtId="164" fontId="50" fillId="0" borderId="5" xfId="0" applyNumberFormat="1" applyFont="1" applyBorder="1" applyAlignment="1">
      <alignment horizontal="left" indent="5"/>
    </xf>
    <xf numFmtId="164" fontId="50" fillId="27" borderId="5" xfId="0" applyNumberFormat="1" applyFont="1" applyFill="1" applyBorder="1" applyAlignment="1">
      <alignment horizontal="left" indent="5"/>
    </xf>
    <xf numFmtId="49" fontId="50" fillId="0" borderId="5" xfId="0" applyNumberFormat="1" applyFont="1" applyBorder="1" applyAlignment="1">
      <alignment horizontal="left" indent="4"/>
    </xf>
    <xf numFmtId="49" fontId="49" fillId="0" borderId="5" xfId="106" applyNumberFormat="1" applyFont="1" applyBorder="1" applyAlignment="1">
      <alignment horizontal="left" indent="1"/>
    </xf>
    <xf numFmtId="49" fontId="50" fillId="27" borderId="5" xfId="0" applyNumberFormat="1" applyFont="1" applyFill="1" applyBorder="1" applyAlignment="1">
      <alignment horizontal="left" indent="1"/>
    </xf>
    <xf numFmtId="49" fontId="50" fillId="27" borderId="5" xfId="0" applyNumberFormat="1" applyFont="1" applyFill="1" applyBorder="1" applyAlignment="1">
      <alignment horizontal="left" indent="4"/>
    </xf>
    <xf numFmtId="49" fontId="50" fillId="27" borderId="5" xfId="0" applyNumberFormat="1" applyFont="1" applyFill="1" applyBorder="1" applyAlignment="1">
      <alignment horizontal="left" indent="3"/>
    </xf>
    <xf numFmtId="49" fontId="49" fillId="0" borderId="5" xfId="0" applyNumberFormat="1" applyFont="1" applyBorder="1" applyAlignment="1">
      <alignment horizontal="left" vertical="center" indent="2"/>
    </xf>
    <xf numFmtId="49" fontId="49" fillId="0" borderId="5" xfId="0" applyNumberFormat="1" applyFont="1" applyBorder="1" applyAlignment="1">
      <alignment horizontal="left"/>
    </xf>
    <xf numFmtId="49" fontId="52" fillId="0" borderId="5" xfId="0" applyNumberFormat="1" applyFont="1" applyBorder="1" applyAlignment="1">
      <alignment horizontal="left" indent="1"/>
    </xf>
    <xf numFmtId="49" fontId="49" fillId="25" borderId="7" xfId="0" applyNumberFormat="1" applyFont="1" applyFill="1" applyBorder="1" applyAlignment="1">
      <alignment horizontal="left" vertical="center"/>
    </xf>
    <xf numFmtId="49" fontId="49" fillId="0" borderId="5" xfId="0" applyNumberFormat="1" applyFont="1" applyBorder="1" applyAlignment="1">
      <alignment vertical="center"/>
    </xf>
    <xf numFmtId="49" fontId="49" fillId="25" borderId="7" xfId="0" applyNumberFormat="1" applyFont="1" applyFill="1" applyBorder="1" applyAlignment="1">
      <alignment vertical="center"/>
    </xf>
    <xf numFmtId="49" fontId="49" fillId="0" borderId="5" xfId="0" applyNumberFormat="1" applyFont="1" applyBorder="1"/>
    <xf numFmtId="49" fontId="55" fillId="0" borderId="5" xfId="0" applyNumberFormat="1" applyFont="1" applyBorder="1" applyAlignment="1">
      <alignment horizontal="left" indent="1"/>
    </xf>
    <xf numFmtId="49" fontId="50" fillId="0" borderId="5" xfId="0" applyNumberFormat="1" applyFont="1" applyBorder="1" applyAlignment="1">
      <alignment horizontal="left" indent="2"/>
    </xf>
    <xf numFmtId="49" fontId="50" fillId="0" borderId="5" xfId="0" applyNumberFormat="1" applyFont="1" applyBorder="1" applyAlignment="1" applyProtection="1">
      <alignment horizontal="left" indent="2"/>
      <protection locked="0"/>
    </xf>
    <xf numFmtId="49" fontId="49" fillId="0" borderId="5" xfId="0" applyNumberFormat="1" applyFont="1" applyBorder="1" applyAlignment="1" applyProtection="1">
      <alignment horizontal="left" indent="2"/>
      <protection locked="0"/>
    </xf>
    <xf numFmtId="49" fontId="50" fillId="0" borderId="5" xfId="0" applyNumberFormat="1" applyFont="1" applyBorder="1" applyAlignment="1" applyProtection="1">
      <alignment horizontal="left" indent="3"/>
      <protection locked="0"/>
    </xf>
    <xf numFmtId="49" fontId="50" fillId="0" borderId="5" xfId="0" applyNumberFormat="1" applyFont="1" applyBorder="1" applyAlignment="1" applyProtection="1">
      <alignment horizontal="left" indent="4"/>
      <protection locked="0"/>
    </xf>
    <xf numFmtId="49" fontId="49" fillId="0" borderId="5" xfId="0" applyNumberFormat="1" applyFont="1" applyBorder="1" applyAlignment="1" applyProtection="1">
      <alignment horizontal="left" indent="3"/>
      <protection locked="0"/>
    </xf>
    <xf numFmtId="49" fontId="49" fillId="25" borderId="7" xfId="0" applyNumberFormat="1" applyFont="1" applyFill="1" applyBorder="1" applyAlignment="1">
      <alignment horizontal="left"/>
    </xf>
    <xf numFmtId="49" fontId="49" fillId="0" borderId="4" xfId="0" applyNumberFormat="1" applyFont="1" applyBorder="1" applyAlignment="1">
      <alignment horizontal="left" indent="1"/>
    </xf>
    <xf numFmtId="0" fontId="53" fillId="25" borderId="7" xfId="0" applyFont="1" applyFill="1" applyBorder="1"/>
    <xf numFmtId="49" fontId="53" fillId="27" borderId="25" xfId="0" applyNumberFormat="1" applyFont="1" applyFill="1" applyBorder="1" applyAlignment="1">
      <alignment horizontal="left" vertical="center"/>
    </xf>
    <xf numFmtId="165" fontId="53" fillId="27" borderId="25" xfId="1" applyNumberFormat="1" applyFont="1" applyFill="1" applyBorder="1" applyAlignment="1">
      <alignment horizontal="right" vertical="center"/>
    </xf>
    <xf numFmtId="164" fontId="0" fillId="0" borderId="0" xfId="0" applyNumberFormat="1"/>
    <xf numFmtId="43" fontId="33" fillId="0" borderId="5" xfId="1" applyFont="1" applyFill="1" applyBorder="1" applyAlignment="1" applyProtection="1"/>
    <xf numFmtId="43" fontId="49" fillId="0" borderId="6" xfId="1" applyFont="1" applyFill="1" applyBorder="1" applyAlignment="1" applyProtection="1"/>
    <xf numFmtId="165" fontId="50" fillId="0" borderId="22" xfId="1" applyNumberFormat="1" applyFont="1" applyFill="1" applyBorder="1" applyAlignment="1" applyProtection="1">
      <alignment vertical="center"/>
    </xf>
    <xf numFmtId="165" fontId="53" fillId="0" borderId="3" xfId="162" applyNumberFormat="1" applyFont="1" applyBorder="1" applyAlignment="1">
      <alignment horizontal="right"/>
    </xf>
    <xf numFmtId="165" fontId="50" fillId="0" borderId="3" xfId="162" applyNumberFormat="1" applyFont="1" applyBorder="1"/>
    <xf numFmtId="165" fontId="51" fillId="0" borderId="3" xfId="162" applyNumberFormat="1" applyFont="1" applyBorder="1" applyAlignment="1">
      <alignment horizontal="right"/>
    </xf>
    <xf numFmtId="165" fontId="51" fillId="27" borderId="5" xfId="1" applyNumberFormat="1" applyFont="1" applyFill="1" applyBorder="1"/>
    <xf numFmtId="165" fontId="49" fillId="0" borderId="3" xfId="1" applyNumberFormat="1" applyFont="1" applyFill="1" applyBorder="1" applyProtection="1"/>
    <xf numFmtId="165" fontId="49" fillId="0" borderId="5" xfId="1" applyNumberFormat="1" applyFont="1" applyFill="1" applyBorder="1" applyProtection="1"/>
    <xf numFmtId="165" fontId="55" fillId="0" borderId="3" xfId="1" applyNumberFormat="1" applyFont="1" applyFill="1" applyBorder="1" applyProtection="1"/>
    <xf numFmtId="165" fontId="55" fillId="0" borderId="5" xfId="1" applyNumberFormat="1" applyFont="1" applyFill="1" applyBorder="1" applyProtection="1"/>
    <xf numFmtId="165" fontId="56" fillId="0" borderId="5" xfId="1" applyNumberFormat="1" applyFont="1" applyFill="1" applyBorder="1" applyProtection="1"/>
    <xf numFmtId="165" fontId="51" fillId="0" borderId="3" xfId="1" applyNumberFormat="1" applyFont="1" applyFill="1" applyBorder="1"/>
    <xf numFmtId="165" fontId="53" fillId="26" borderId="5" xfId="1" applyNumberFormat="1" applyFont="1" applyFill="1" applyBorder="1" applyProtection="1"/>
    <xf numFmtId="165" fontId="53" fillId="26" borderId="3" xfId="1" applyNumberFormat="1" applyFont="1" applyFill="1" applyBorder="1" applyProtection="1"/>
    <xf numFmtId="165" fontId="51" fillId="26" borderId="5" xfId="1" applyNumberFormat="1" applyFont="1" applyFill="1" applyBorder="1" applyProtection="1"/>
    <xf numFmtId="165" fontId="51" fillId="26" borderId="3" xfId="1" applyNumberFormat="1" applyFont="1" applyFill="1" applyBorder="1" applyProtection="1"/>
    <xf numFmtId="165" fontId="50" fillId="26" borderId="3" xfId="1" applyNumberFormat="1" applyFont="1" applyFill="1" applyBorder="1" applyProtection="1"/>
    <xf numFmtId="165" fontId="57" fillId="26" borderId="3" xfId="1" applyNumberFormat="1" applyFont="1" applyFill="1" applyBorder="1"/>
    <xf numFmtId="165" fontId="57" fillId="26" borderId="5" xfId="1" applyNumberFormat="1" applyFont="1" applyFill="1" applyBorder="1"/>
    <xf numFmtId="165" fontId="49" fillId="0" borderId="19" xfId="1" applyNumberFormat="1" applyFont="1" applyFill="1" applyBorder="1" applyProtection="1"/>
    <xf numFmtId="165" fontId="49" fillId="0" borderId="4" xfId="1" applyNumberFormat="1" applyFont="1" applyFill="1" applyBorder="1" applyProtection="1"/>
    <xf numFmtId="165" fontId="50" fillId="0" borderId="5" xfId="1" applyNumberFormat="1" applyFont="1" applyFill="1" applyBorder="1" applyAlignment="1" applyProtection="1">
      <alignment vertical="center"/>
    </xf>
    <xf numFmtId="165" fontId="53" fillId="27" borderId="5" xfId="1" applyNumberFormat="1" applyFont="1" applyFill="1" applyBorder="1"/>
    <xf numFmtId="165" fontId="49" fillId="27" borderId="3" xfId="1" applyNumberFormat="1" applyFont="1" applyFill="1" applyBorder="1" applyProtection="1"/>
    <xf numFmtId="165" fontId="49" fillId="0" borderId="3" xfId="1" applyNumberFormat="1" applyFont="1" applyFill="1" applyBorder="1"/>
    <xf numFmtId="165" fontId="49" fillId="0" borderId="5" xfId="1" applyNumberFormat="1" applyFont="1" applyFill="1" applyBorder="1"/>
    <xf numFmtId="165" fontId="51" fillId="0" borderId="5" xfId="1" applyNumberFormat="1" applyFont="1" applyFill="1" applyBorder="1" applyAlignment="1">
      <alignment vertical="center"/>
    </xf>
    <xf numFmtId="165" fontId="52" fillId="0" borderId="3" xfId="1" applyNumberFormat="1" applyFont="1" applyFill="1" applyBorder="1" applyProtection="1"/>
    <xf numFmtId="165" fontId="52" fillId="0" borderId="5" xfId="1" applyNumberFormat="1" applyFont="1" applyFill="1" applyBorder="1" applyProtection="1"/>
    <xf numFmtId="165" fontId="50" fillId="27" borderId="5" xfId="1" applyNumberFormat="1" applyFont="1" applyFill="1" applyBorder="1" applyProtection="1"/>
    <xf numFmtId="165" fontId="49" fillId="0" borderId="5" xfId="1" applyNumberFormat="1" applyFont="1" applyFill="1" applyBorder="1" applyAlignment="1" applyProtection="1"/>
    <xf numFmtId="165" fontId="53" fillId="0" borderId="3" xfId="1" applyNumberFormat="1" applyFont="1" applyFill="1" applyBorder="1"/>
    <xf numFmtId="43" fontId="50" fillId="0" borderId="3" xfId="1" applyFont="1" applyBorder="1"/>
    <xf numFmtId="164" fontId="49" fillId="0" borderId="3" xfId="162" applyNumberFormat="1" applyFont="1" applyBorder="1" applyAlignment="1">
      <alignment horizontal="right"/>
    </xf>
    <xf numFmtId="164" fontId="88" fillId="0" borderId="0" xfId="0" applyNumberFormat="1" applyFont="1"/>
    <xf numFmtId="164" fontId="88" fillId="0" borderId="5" xfId="0" applyNumberFormat="1" applyFont="1" applyBorder="1"/>
    <xf numFmtId="165" fontId="50" fillId="0" borderId="3" xfId="1" applyNumberFormat="1" applyFont="1" applyBorder="1"/>
    <xf numFmtId="165" fontId="53" fillId="26" borderId="3" xfId="1" applyNumberFormat="1" applyFont="1" applyFill="1" applyBorder="1" applyAlignment="1" applyProtection="1">
      <alignment vertical="center"/>
    </xf>
    <xf numFmtId="165" fontId="53" fillId="26" borderId="5" xfId="1" applyNumberFormat="1" applyFont="1" applyFill="1" applyBorder="1" applyAlignment="1" applyProtection="1">
      <alignment vertical="center"/>
    </xf>
    <xf numFmtId="164" fontId="113" fillId="0" borderId="0" xfId="106" applyNumberFormat="1" applyFont="1"/>
    <xf numFmtId="164" fontId="6" fillId="0" borderId="0" xfId="0" applyNumberFormat="1" applyFont="1" applyAlignment="1">
      <alignment horizontal="right"/>
    </xf>
    <xf numFmtId="164" fontId="112" fillId="0" borderId="0" xfId="162" applyNumberFormat="1" applyFont="1"/>
    <xf numFmtId="164" fontId="112" fillId="0" borderId="0" xfId="106" applyNumberFormat="1" applyFont="1" applyAlignment="1">
      <alignment horizontal="right"/>
    </xf>
    <xf numFmtId="164" fontId="112" fillId="0" borderId="0" xfId="106" applyNumberFormat="1" applyFont="1"/>
    <xf numFmtId="165" fontId="49" fillId="0" borderId="5" xfId="1" applyNumberFormat="1" applyFont="1" applyFill="1" applyBorder="1" applyAlignment="1" applyProtection="1">
      <alignment horizontal="right"/>
    </xf>
    <xf numFmtId="164" fontId="88" fillId="0" borderId="5" xfId="2967" applyNumberFormat="1" applyFont="1" applyBorder="1"/>
    <xf numFmtId="164" fontId="51" fillId="0" borderId="5" xfId="1" applyNumberFormat="1" applyFont="1" applyFill="1" applyBorder="1"/>
    <xf numFmtId="164" fontId="50" fillId="0" borderId="3" xfId="1" applyNumberFormat="1" applyFont="1" applyFill="1" applyBorder="1" applyProtection="1"/>
    <xf numFmtId="164" fontId="114" fillId="0" borderId="0" xfId="0" applyNumberFormat="1" applyFont="1"/>
    <xf numFmtId="49" fontId="49" fillId="0" borderId="5" xfId="0" applyNumberFormat="1" applyFont="1" applyBorder="1" applyAlignment="1" applyProtection="1">
      <alignment horizontal="left" wrapText="1" indent="3"/>
      <protection locked="0"/>
    </xf>
    <xf numFmtId="43" fontId="51" fillId="0" borderId="3" xfId="1" applyFont="1" applyBorder="1" applyAlignment="1">
      <alignment horizontal="right"/>
    </xf>
    <xf numFmtId="164" fontId="88" fillId="0" borderId="0" xfId="2967" applyNumberFormat="1" applyFont="1" applyAlignment="1">
      <alignment vertical="center"/>
    </xf>
    <xf numFmtId="165" fontId="4" fillId="0" borderId="5" xfId="1" applyNumberFormat="1" applyFont="1" applyBorder="1"/>
    <xf numFmtId="0" fontId="39" fillId="0" borderId="0" xfId="0" applyFont="1" applyAlignment="1">
      <alignment horizontal="center"/>
    </xf>
    <xf numFmtId="0" fontId="47" fillId="26" borderId="20" xfId="0" applyFont="1" applyFill="1" applyBorder="1" applyAlignment="1">
      <alignment horizontal="center" vertical="center"/>
    </xf>
    <xf numFmtId="0" fontId="46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45" fillId="26" borderId="0" xfId="0" applyFont="1" applyFill="1" applyAlignment="1">
      <alignment horizontal="center" vertical="center"/>
    </xf>
    <xf numFmtId="0" fontId="46" fillId="0" borderId="20" xfId="0" applyFont="1" applyBorder="1" applyAlignment="1">
      <alignment horizontal="center"/>
    </xf>
    <xf numFmtId="0" fontId="44" fillId="26" borderId="0" xfId="0" applyFont="1" applyFill="1" applyAlignment="1">
      <alignment horizontal="center" vertical="center"/>
    </xf>
  </cellXfs>
  <cellStyles count="2973">
    <cellStyle name="1 indent" xfId="171" xr:uid="{607C59FA-67AA-4582-A349-8719B1D3A3ED}"/>
    <cellStyle name="2 indents" xfId="172" xr:uid="{57879F8C-B5A4-4A3D-90DF-BC3295B851DB}"/>
    <cellStyle name="20% - Accent1 2" xfId="173" xr:uid="{251A5B08-8EE4-4FD9-8860-597C3B3B40BD}"/>
    <cellStyle name="20% - Accent1 2 2" xfId="174" xr:uid="{626428DF-5ADE-4B7B-BB40-81AB4B546A8F}"/>
    <cellStyle name="20% - Accent1 2 2 2" xfId="2688" xr:uid="{84D277E8-D68D-4258-8485-9B76084FD92C}"/>
    <cellStyle name="20% - Accent1 2 3" xfId="2687" xr:uid="{F7806344-A529-4422-A6B4-CEF5C239A649}"/>
    <cellStyle name="20% - Accent1 3" xfId="175" xr:uid="{72EBB695-F209-4C83-B74E-D451AEF505E0}"/>
    <cellStyle name="20% - Accent1 3 2" xfId="2689" xr:uid="{6EEFCCD9-E359-4230-8707-DA3A7B8713D8}"/>
    <cellStyle name="20% - Accent2 2" xfId="176" xr:uid="{A1409002-E1F7-405A-9AFD-641E67FF9BE0}"/>
    <cellStyle name="20% - Accent2 2 2" xfId="177" xr:uid="{555AE18C-E34B-4C56-B0E9-D99187FE39A9}"/>
    <cellStyle name="20% - Accent2 2 2 2" xfId="2691" xr:uid="{EEC0D5B8-B1BE-433F-B747-37F853251817}"/>
    <cellStyle name="20% - Accent2 2 3" xfId="2690" xr:uid="{1572348D-7249-4B25-8BBA-D3E8587C940E}"/>
    <cellStyle name="20% - Accent2 3" xfId="178" xr:uid="{4F278532-E564-44EB-AF39-DA25C0E8AF67}"/>
    <cellStyle name="20% - Accent2 3 2" xfId="2692" xr:uid="{1147F17A-CD83-4077-8DB4-285E0121C3D6}"/>
    <cellStyle name="20% - Accent3 2" xfId="179" xr:uid="{BB2053E2-7CDE-4FE3-B92C-126A893B30BE}"/>
    <cellStyle name="20% - Accent3 2 2" xfId="180" xr:uid="{450CBF78-C6DB-45BE-9059-507296CB3A3A}"/>
    <cellStyle name="20% - Accent3 2 2 2" xfId="2694" xr:uid="{9E504C96-4207-4115-9583-F7252B3DF8B6}"/>
    <cellStyle name="20% - Accent3 2 3" xfId="2693" xr:uid="{E66DF945-B63B-4A0B-8CCF-D604F3D8D96E}"/>
    <cellStyle name="20% - Accent3 3" xfId="181" xr:uid="{B0828C83-3195-441A-AEBD-F48C19BC236A}"/>
    <cellStyle name="20% - Accent3 3 2" xfId="2695" xr:uid="{37A215F6-68BC-4DCA-8784-8FD3DFCE73F6}"/>
    <cellStyle name="20% - Accent4 2" xfId="182" xr:uid="{0947A6C9-3099-4662-89D3-BFC70389B64D}"/>
    <cellStyle name="20% - Accent4 2 2" xfId="183" xr:uid="{015A315B-BBE5-4152-A8A8-F741AEC84109}"/>
    <cellStyle name="20% - Accent4 2 2 2" xfId="2697" xr:uid="{60598E81-77B5-4085-9910-C1A505CBD832}"/>
    <cellStyle name="20% - Accent4 2 3" xfId="2696" xr:uid="{CE2A44E6-FE4D-4132-B16B-35FC6DFE9A89}"/>
    <cellStyle name="20% - Accent4 3" xfId="184" xr:uid="{603F0F72-9F5F-4AC3-BE49-6207C43F87EE}"/>
    <cellStyle name="20% - Accent4 3 2" xfId="2698" xr:uid="{D0797B7B-6549-4E11-BBA8-43D963A5C2C6}"/>
    <cellStyle name="20% - Accent5 2" xfId="185" xr:uid="{1660A93C-AD61-4C43-975D-A5AF7EE06F45}"/>
    <cellStyle name="20% - Accent5 2 2" xfId="186" xr:uid="{925D89C6-51FC-4528-828C-A0428750095A}"/>
    <cellStyle name="20% - Accent5 2 2 2" xfId="2700" xr:uid="{3EE42697-7707-4F7B-A3CA-4FC0E66E3397}"/>
    <cellStyle name="20% - Accent5 2 3" xfId="2699" xr:uid="{52AF414F-FDDF-4A43-9C23-C70233E20AE2}"/>
    <cellStyle name="20% - Accent5 3" xfId="187" xr:uid="{3B5BE2BD-351F-47D7-AF44-EDA418BE2A19}"/>
    <cellStyle name="20% - Accent5 3 2" xfId="2701" xr:uid="{1E534B70-169F-4BE2-B03B-5434D05FF250}"/>
    <cellStyle name="20% - Accent6 2" xfId="188" xr:uid="{2A63E0C3-866C-4FF7-82C7-2DE3EFEF4E20}"/>
    <cellStyle name="20% - Accent6 2 2" xfId="189" xr:uid="{2C2D65DC-5FBC-45C5-AD1F-06BDA29D7C6C}"/>
    <cellStyle name="20% - Accent6 2 2 2" xfId="2703" xr:uid="{385A6EC2-11CB-452B-8BE3-A9C6B30AC9F0}"/>
    <cellStyle name="20% - Accent6 2 3" xfId="2702" xr:uid="{1E28A0DB-1A5B-4ED9-A911-4960E66A7830}"/>
    <cellStyle name="20% - Accent6 3" xfId="190" xr:uid="{733F3650-D5D5-4F36-965D-DEA3765A0939}"/>
    <cellStyle name="20% - Accent6 3 2" xfId="2704" xr:uid="{F8151F7E-D1B0-4022-A93A-ADF76BA5E68A}"/>
    <cellStyle name="20% - Énfasis1 2" xfId="2" xr:uid="{00000000-0005-0000-0000-000000000000}"/>
    <cellStyle name="20% - Énfasis1 2 2" xfId="191" xr:uid="{378D6881-B0FC-424B-B648-3E13126CA360}"/>
    <cellStyle name="20% - Énfasis2 2" xfId="3" xr:uid="{00000000-0005-0000-0000-000001000000}"/>
    <cellStyle name="20% - Énfasis2 2 2" xfId="192" xr:uid="{2D874DCB-6864-4998-A024-85487050575B}"/>
    <cellStyle name="20% - Énfasis3 2" xfId="4" xr:uid="{00000000-0005-0000-0000-000002000000}"/>
    <cellStyle name="20% - Énfasis3 2 2" xfId="193" xr:uid="{29D703DD-96FC-4828-B5E3-8D7AE29B31CF}"/>
    <cellStyle name="20% - Énfasis4 2" xfId="5" xr:uid="{00000000-0005-0000-0000-000003000000}"/>
    <cellStyle name="20% - Énfasis4 2 2" xfId="194" xr:uid="{046C2529-7E20-4482-8EE2-9718252379BC}"/>
    <cellStyle name="20% - Énfasis5 2" xfId="6" xr:uid="{00000000-0005-0000-0000-000004000000}"/>
    <cellStyle name="20% - Énfasis5 2 2" xfId="195" xr:uid="{FD745371-21EC-412B-BAC5-F072A4A07A3A}"/>
    <cellStyle name="20% - Énfasis6 2" xfId="7" xr:uid="{00000000-0005-0000-0000-000005000000}"/>
    <cellStyle name="20% - Énfasis6 2 2" xfId="196" xr:uid="{626A6C0B-4465-427E-9AFC-D1BFC0323A8E}"/>
    <cellStyle name="3 indents" xfId="197" xr:uid="{F8D8FFAE-1A64-4CC1-9F42-807CCBE048CC}"/>
    <cellStyle name="4 indents" xfId="198" xr:uid="{40CA5A88-EB3D-45CC-9C7A-E273C0470B9A}"/>
    <cellStyle name="40% - Accent1 2" xfId="199" xr:uid="{A65A0DEE-8F9A-49D5-B399-EBF9C643D625}"/>
    <cellStyle name="40% - Accent1 2 2" xfId="200" xr:uid="{214036C9-367A-4C18-A925-EBBE16591529}"/>
    <cellStyle name="40% - Accent1 2 2 2" xfId="2706" xr:uid="{AA33C485-0AAF-4F80-929E-4333C07383DC}"/>
    <cellStyle name="40% - Accent1 2 3" xfId="2705" xr:uid="{575FE694-625D-46FC-A106-371C5323DD37}"/>
    <cellStyle name="40% - Accent1 3" xfId="201" xr:uid="{39BD89BE-94EA-4B6D-B2E2-6B17A7D3B2CC}"/>
    <cellStyle name="40% - Accent1 3 2" xfId="2707" xr:uid="{FBDAF767-9569-4ED6-8D14-800FA14BA087}"/>
    <cellStyle name="40% - Accent2 2" xfId="202" xr:uid="{46E8548D-3111-431D-84F4-9834FEAB5CC5}"/>
    <cellStyle name="40% - Accent2 2 2" xfId="203" xr:uid="{26AC1BEB-F081-459C-A2FD-FA9132DA6A70}"/>
    <cellStyle name="40% - Accent2 2 2 2" xfId="2709" xr:uid="{99D02729-6482-4CA2-B279-5D634287293B}"/>
    <cellStyle name="40% - Accent2 2 3" xfId="2708" xr:uid="{38043E61-1A68-48BF-8DF1-8B3162720384}"/>
    <cellStyle name="40% - Accent2 3" xfId="204" xr:uid="{B9E390BA-3A02-4EC3-9912-99054CE3775C}"/>
    <cellStyle name="40% - Accent2 3 2" xfId="2710" xr:uid="{CA1A09B9-F911-4CB5-84F3-05FC15D04C6F}"/>
    <cellStyle name="40% - Accent3 2" xfId="205" xr:uid="{2BEC2EF1-5C4D-4200-B5AC-22EDAAE6CA3B}"/>
    <cellStyle name="40% - Accent3 2 2" xfId="206" xr:uid="{382FC31A-C9A7-4F9E-BC36-A714B389DCDF}"/>
    <cellStyle name="40% - Accent3 2 2 2" xfId="2712" xr:uid="{26690DEC-21BF-4542-B1CF-86ACAF720B0F}"/>
    <cellStyle name="40% - Accent3 2 3" xfId="2711" xr:uid="{10DB1BBF-44B8-464C-A599-EC3BB7C7DCB4}"/>
    <cellStyle name="40% - Accent3 3" xfId="207" xr:uid="{E7CEEA33-0A86-45A6-B306-B2DAA424A232}"/>
    <cellStyle name="40% - Accent3 3 2" xfId="2713" xr:uid="{A463756C-F7CA-49E6-A9FB-F84E5081836A}"/>
    <cellStyle name="40% - Accent4 2" xfId="208" xr:uid="{5153BE4F-01B5-456C-BF5A-5391E09E3BBE}"/>
    <cellStyle name="40% - Accent4 2 2" xfId="209" xr:uid="{2D9AE462-D181-4703-ADB9-18CB1A08BCCB}"/>
    <cellStyle name="40% - Accent4 2 2 2" xfId="2715" xr:uid="{EF53D9F8-E2ED-4ED6-A30C-B523059B6ACF}"/>
    <cellStyle name="40% - Accent4 2 3" xfId="2714" xr:uid="{E859E31B-5290-4107-B3C5-6244FA915D23}"/>
    <cellStyle name="40% - Accent4 3" xfId="210" xr:uid="{AD69EBA6-D849-42B1-9558-F8F0084CAC32}"/>
    <cellStyle name="40% - Accent4 3 2" xfId="2716" xr:uid="{9438E9A2-C33C-41F7-8782-AEC4CA3D13F2}"/>
    <cellStyle name="40% - Accent5 2" xfId="211" xr:uid="{2D718C30-EBA0-4CCE-80E8-4A1D4F2FB529}"/>
    <cellStyle name="40% - Accent5 2 2" xfId="212" xr:uid="{301B5ACD-7313-4557-BF9F-3E559F6FB51B}"/>
    <cellStyle name="40% - Accent5 2 2 2" xfId="2718" xr:uid="{E148ED9B-7C6C-484B-800A-1D518F9F2BD7}"/>
    <cellStyle name="40% - Accent5 2 3" xfId="2717" xr:uid="{5AB99F8E-267D-4AD3-9376-28BD3E7B66A3}"/>
    <cellStyle name="40% - Accent5 3" xfId="213" xr:uid="{9C1F51B8-17E4-433A-A9C2-1CD2985DBBC1}"/>
    <cellStyle name="40% - Accent5 3 2" xfId="2719" xr:uid="{DB96E5CD-AB0A-473F-8726-CB8B207D038C}"/>
    <cellStyle name="40% - Accent6 2" xfId="214" xr:uid="{C7C0D8A7-491F-4522-A9B5-4816F0A7B08F}"/>
    <cellStyle name="40% - Accent6 2 2" xfId="215" xr:uid="{D1F082F8-7EAF-4921-9646-DDA325EFCEC1}"/>
    <cellStyle name="40% - Accent6 2 2 2" xfId="2721" xr:uid="{F038CA16-0139-4AA0-B59B-CB2E397785D9}"/>
    <cellStyle name="40% - Accent6 2 3" xfId="2720" xr:uid="{73A85BCE-2928-48A3-8AFF-47F3F5B4F363}"/>
    <cellStyle name="40% - Accent6 3" xfId="216" xr:uid="{7E87D2FA-68DB-41DD-83AF-E44875079761}"/>
    <cellStyle name="40% - Accent6 3 2" xfId="2722" xr:uid="{FF46D217-29EC-4939-A974-6A02BE7320BF}"/>
    <cellStyle name="40% - Énfasis1 2" xfId="8" xr:uid="{00000000-0005-0000-0000-000006000000}"/>
    <cellStyle name="40% - Énfasis1 2 2" xfId="217" xr:uid="{F288A66B-E0A3-49CB-9C37-707D3E39AA87}"/>
    <cellStyle name="40% - Énfasis2 2" xfId="9" xr:uid="{00000000-0005-0000-0000-000007000000}"/>
    <cellStyle name="40% - Énfasis2 2 2" xfId="218" xr:uid="{898AB2ED-478E-4BFA-8716-E86767AE4B60}"/>
    <cellStyle name="40% - Énfasis3 2" xfId="10" xr:uid="{00000000-0005-0000-0000-000008000000}"/>
    <cellStyle name="40% - Énfasis3 2 2" xfId="219" xr:uid="{FFA42569-15C1-4DD8-B2A5-25D501B31F94}"/>
    <cellStyle name="40% - Énfasis4 2" xfId="11" xr:uid="{00000000-0005-0000-0000-000009000000}"/>
    <cellStyle name="40% - Énfasis4 2 2" xfId="220" xr:uid="{A26CFA82-B8FD-4318-8D80-CCFE2EE14253}"/>
    <cellStyle name="40% - Énfasis5 2" xfId="12" xr:uid="{00000000-0005-0000-0000-00000A000000}"/>
    <cellStyle name="40% - Énfasis5 2 2" xfId="221" xr:uid="{8891BF9C-9D81-42B2-8CC0-0420CD935BD5}"/>
    <cellStyle name="40% - Énfasis6 2" xfId="13" xr:uid="{00000000-0005-0000-0000-00000B000000}"/>
    <cellStyle name="40% - Énfasis6 2 2" xfId="222" xr:uid="{2B4EE4B3-9923-4AC5-A70F-B06FBBD1247F}"/>
    <cellStyle name="5 indents" xfId="223" xr:uid="{C376CD35-95F8-45C1-9FE3-8A881BB8A346}"/>
    <cellStyle name="60% - Accent1 2" xfId="224" xr:uid="{F9F72AA9-DC33-4005-B5E0-BD6E75D863A5}"/>
    <cellStyle name="60% - Accent2 2" xfId="225" xr:uid="{C80A5D0D-F307-4ED8-9F84-9EF0FB6547FD}"/>
    <cellStyle name="60% - Accent3 2" xfId="226" xr:uid="{F78C33AC-C552-4C39-B344-58970DDEF2A7}"/>
    <cellStyle name="60% - Accent4 2" xfId="227" xr:uid="{E076C733-FA41-4652-B8EF-0BF7D6197B9E}"/>
    <cellStyle name="60% - Accent5 2" xfId="228" xr:uid="{EC80861E-F081-4790-882A-4622B6AE96A1}"/>
    <cellStyle name="60% - Accent6 2" xfId="229" xr:uid="{C8B8F9DA-864B-4004-ACEB-C96D552838E8}"/>
    <cellStyle name="60% - Énfasis1 2" xfId="14" xr:uid="{00000000-0005-0000-0000-00000C000000}"/>
    <cellStyle name="60% - Énfasis1 2 2" xfId="230" xr:uid="{C8F55196-38D5-4702-B957-7E510F1CD5F6}"/>
    <cellStyle name="60% - Énfasis2 2" xfId="15" xr:uid="{00000000-0005-0000-0000-00000D000000}"/>
    <cellStyle name="60% - Énfasis2 2 2" xfId="231" xr:uid="{0704CF3D-5FFC-4B09-87C5-870ECE208A76}"/>
    <cellStyle name="60% - Énfasis3 2" xfId="16" xr:uid="{00000000-0005-0000-0000-00000E000000}"/>
    <cellStyle name="60% - Énfasis3 2 2" xfId="232" xr:uid="{C5D6EF2C-A692-420D-8A9D-95EA42D0B52A}"/>
    <cellStyle name="60% - Énfasis4 2" xfId="17" xr:uid="{00000000-0005-0000-0000-00000F000000}"/>
    <cellStyle name="60% - Énfasis4 2 2" xfId="233" xr:uid="{D0EA488A-71CD-4292-8E2D-F80683BDB2A2}"/>
    <cellStyle name="60% - Énfasis5 2" xfId="18" xr:uid="{00000000-0005-0000-0000-000010000000}"/>
    <cellStyle name="60% - Énfasis5 2 2" xfId="234" xr:uid="{6C1E20CE-CC8C-4AA9-B380-4AAE615D87E6}"/>
    <cellStyle name="60% - Énfasis6 2" xfId="19" xr:uid="{00000000-0005-0000-0000-000011000000}"/>
    <cellStyle name="60% - Énfasis6 2 2" xfId="235" xr:uid="{31FA1921-FA61-4EAF-A311-5661C7AC0F30}"/>
    <cellStyle name="Accent1 2" xfId="236" xr:uid="{C4E7D09B-36E1-4B35-9501-873C4BAAA5CD}"/>
    <cellStyle name="Accent2 2" xfId="237" xr:uid="{21CBC1FA-A3EF-4357-924E-ED916A9F7D46}"/>
    <cellStyle name="Accent3 2" xfId="238" xr:uid="{18A1092C-FDD5-4205-94DB-99FBC139E8F9}"/>
    <cellStyle name="Accent4 2" xfId="239" xr:uid="{8EA4A9D2-6D29-4D62-893A-54FAC2F1E571}"/>
    <cellStyle name="Accent5 2" xfId="240" xr:uid="{71AA0670-92D0-421F-B275-A67F6430B077}"/>
    <cellStyle name="Accent6 2" xfId="241" xr:uid="{59FB9862-FE62-44B2-935B-5A9F8407C0FB}"/>
    <cellStyle name="adolfo" xfId="242" xr:uid="{00A5F6CA-83F2-4907-87E9-EF9BF1B91CC8}"/>
    <cellStyle name="Array" xfId="20" xr:uid="{00000000-0005-0000-0000-000012000000}"/>
    <cellStyle name="Array 2" xfId="243" xr:uid="{8A7E6A79-7680-4AEA-B8B3-8B69B21AD1B9}"/>
    <cellStyle name="Array Enter" xfId="21" xr:uid="{00000000-0005-0000-0000-000013000000}"/>
    <cellStyle name="Array Enter 2" xfId="244" xr:uid="{3AAA5093-0B51-4C72-90F5-64FD1B79E78F}"/>
    <cellStyle name="Array_Cuadro No. 1" xfId="245" xr:uid="{0888C413-4802-438D-8D6F-9CA65FCDBDF3}"/>
    <cellStyle name="Bad 2" xfId="246" xr:uid="{27F92E79-266A-4A8D-B329-FFAD89BC4829}"/>
    <cellStyle name="base paren" xfId="22" xr:uid="{00000000-0005-0000-0000-000015000000}"/>
    <cellStyle name="Buena 2" xfId="23" xr:uid="{00000000-0005-0000-0000-000016000000}"/>
    <cellStyle name="Buena 2 2" xfId="247" xr:uid="{09745DD9-D830-45F2-8C37-2A18B5EF33BC}"/>
    <cellStyle name="Calculation 2" xfId="248" xr:uid="{28E390FC-2FA1-417B-8230-A851D60076E5}"/>
    <cellStyle name="Cálculo 2" xfId="24" xr:uid="{00000000-0005-0000-0000-000017000000}"/>
    <cellStyle name="Cálculo 2 2" xfId="249" xr:uid="{C0B1108B-F78B-41CA-BE33-BF65078030CB}"/>
    <cellStyle name="Cálculo 2 2 2" xfId="250" xr:uid="{3FAE8C0B-C2D7-4B37-A933-CEC107B81FCB}"/>
    <cellStyle name="Cálculo 2 2 2 2" xfId="251" xr:uid="{1597C679-CEBC-45BF-9B5F-EB4FFD6AE6B5}"/>
    <cellStyle name="Cálculo 2 2 2 3" xfId="252" xr:uid="{B8E743D3-E752-4B5B-9B5A-C0F2F7AF1EDF}"/>
    <cellStyle name="Cálculo 2 2 2 4" xfId="253" xr:uid="{A87E3222-0CE1-4A20-A2A8-408ACED8A521}"/>
    <cellStyle name="Cálculo 2 2 2 5" xfId="254" xr:uid="{2AB78E8D-FA86-448F-BB53-A83B21FA5C56}"/>
    <cellStyle name="Cálculo 2 2 3" xfId="255" xr:uid="{140769DE-00AA-4D04-8C90-927FCF1C79F1}"/>
    <cellStyle name="Cálculo 2 2 3 2" xfId="256" xr:uid="{784B9B1F-43C0-48DD-B776-6B4C9D4459A0}"/>
    <cellStyle name="Cálculo 2 2 3 3" xfId="257" xr:uid="{9AA29246-5CFD-4746-9DC6-336DB673349F}"/>
    <cellStyle name="Cálculo 2 2 4" xfId="258" xr:uid="{63E399AC-2E43-4F08-B297-9DAECF6E059B}"/>
    <cellStyle name="Cálculo 2 3" xfId="259" xr:uid="{ED5E1685-31A2-49B7-AA3E-B67C800630CA}"/>
    <cellStyle name="Cálculo 2 3 2" xfId="260" xr:uid="{52FC9A5B-DE37-486E-AC78-9427DC99CE7B}"/>
    <cellStyle name="Cálculo 2 3 2 2" xfId="261" xr:uid="{D6AA9C8B-E17E-4093-971B-44A9B5A5F126}"/>
    <cellStyle name="Cálculo 2 3 2 3" xfId="262" xr:uid="{AA11C5A3-A1E7-484C-BF87-60352AC53A34}"/>
    <cellStyle name="Cálculo 2 3 2 4" xfId="263" xr:uid="{6373A10E-06EF-481A-98BA-6AAC71058423}"/>
    <cellStyle name="Cálculo 2 3 2 5" xfId="264" xr:uid="{6BE9B192-E0BD-430D-BA5C-33ECE3DADB5E}"/>
    <cellStyle name="Cálculo 2 3 3" xfId="265" xr:uid="{5A453BBC-4EFE-42E5-BDE7-79120F1897CB}"/>
    <cellStyle name="Cálculo 2 3 3 2" xfId="266" xr:uid="{8E6EE89E-5A8B-412A-ABB1-66F35F7BFC88}"/>
    <cellStyle name="Cálculo 2 3 3 3" xfId="267" xr:uid="{9D08B50F-62E1-486E-A6AB-CBE0E5481FC8}"/>
    <cellStyle name="Cálculo 2 3 3 4" xfId="268" xr:uid="{6E1EE0B5-81F5-4FC1-8396-C5E411961319}"/>
    <cellStyle name="Cálculo 2 3 3 5" xfId="269" xr:uid="{C0B4C007-9456-4CD6-878A-F6C93F916D37}"/>
    <cellStyle name="Cálculo 2 3 4" xfId="270" xr:uid="{452DE544-8206-4EF2-AC43-69569D5CEE65}"/>
    <cellStyle name="Cálculo 2 3 5" xfId="271" xr:uid="{10881174-C43E-418B-AE49-CE56289009C6}"/>
    <cellStyle name="Cálculo 2 3 6" xfId="272" xr:uid="{5504287D-D3A0-4C48-A077-A195F923F0FC}"/>
    <cellStyle name="Cálculo 2 4" xfId="273" xr:uid="{64647A0D-7FE1-413B-8A95-D35CEAA64FA9}"/>
    <cellStyle name="Cálculo 2 4 2" xfId="274" xr:uid="{24E7F21D-4F7A-4950-A352-8EB9D1AD17FE}"/>
    <cellStyle name="Cálculo 2 4 3" xfId="275" xr:uid="{83E054AE-DA23-45A0-A361-552CE3D3FD91}"/>
    <cellStyle name="Cálculo 2 5" xfId="276" xr:uid="{E9F6EE1D-9733-4300-9E73-3758E04F620D}"/>
    <cellStyle name="Celda de comprobación 2" xfId="25" xr:uid="{00000000-0005-0000-0000-000018000000}"/>
    <cellStyle name="Celda de comprobación 2 2" xfId="277" xr:uid="{A996C96F-1AD7-4D6B-8BBF-A56E20606EE8}"/>
    <cellStyle name="Celda de comprobación 2 2 2" xfId="278" xr:uid="{486B3F4E-EAAC-45C4-A4A0-6982430CC2D0}"/>
    <cellStyle name="Celda de comprobación 2 2 2 2" xfId="279" xr:uid="{93C40BF4-C273-43BA-A6FF-1B6BAF850FAF}"/>
    <cellStyle name="Celda de comprobación 2 2 2 3" xfId="280" xr:uid="{2B77667C-0FE5-40C4-A3BE-4AC0F814CE47}"/>
    <cellStyle name="Celda de comprobación 2 2 3" xfId="281" xr:uid="{522E1213-BCDF-4CA1-B648-581A34C93D11}"/>
    <cellStyle name="Celda de comprobación 2 3" xfId="282" xr:uid="{2AA945CE-B94E-4EC5-B99C-1DFBC4DFBD54}"/>
    <cellStyle name="Celda de comprobación 2 3 2" xfId="283" xr:uid="{DF87B56F-B0B4-4BC2-876E-1ACEDE260B26}"/>
    <cellStyle name="Celda de comprobación 2 3 2 2" xfId="284" xr:uid="{C4C742DF-FEC2-4C14-AD2D-CD3D4D5AC859}"/>
    <cellStyle name="Celda de comprobación 2 3 2 3" xfId="285" xr:uid="{3DA263CC-5522-4FE0-A40A-C12B1E78381E}"/>
    <cellStyle name="Celda de comprobación 2 3 3" xfId="286" xr:uid="{952B5DA3-2CD0-44F7-B88A-19E8AE77B810}"/>
    <cellStyle name="Celda de comprobación 2 3 4" xfId="287" xr:uid="{BF03AF81-6341-4323-9E44-698ACFE62425}"/>
    <cellStyle name="Celda de comprobación 2 4" xfId="288" xr:uid="{A3D84A3C-5B0B-477C-9689-A0AFEA021E38}"/>
    <cellStyle name="Celda de comprobación 2 4 2" xfId="289" xr:uid="{DAEA5290-A2FF-4A30-B889-C470F9B8C37D}"/>
    <cellStyle name="Celda de comprobación 2 4 2 2" xfId="290" xr:uid="{EAA85369-3198-4FAD-A6ED-CAE19700A405}"/>
    <cellStyle name="Celda de comprobación 2 4 2 3" xfId="291" xr:uid="{C822FB08-E204-4A66-BD1F-38B33B2F111D}"/>
    <cellStyle name="Celda de comprobación 2 4 3" xfId="292" xr:uid="{716A37CE-C734-451B-84E2-4336551928FB}"/>
    <cellStyle name="Celda de comprobación 2 4 4" xfId="293" xr:uid="{F44418DB-032A-45AC-8FA9-38A2BF589D6E}"/>
    <cellStyle name="Celda de comprobación 2 5" xfId="294" xr:uid="{0EADF579-C641-476B-90F0-F9E82AFF02D7}"/>
    <cellStyle name="Celda de comprobación 2 5 2" xfId="295" xr:uid="{D4B73A6A-3D36-4776-ABFA-AF28BF1518B8}"/>
    <cellStyle name="Celda de comprobación 2 5 2 2" xfId="296" xr:uid="{7A29633C-AC96-441F-9414-CDD87E7759EE}"/>
    <cellStyle name="Celda de comprobación 2 5 2 3" xfId="297" xr:uid="{63357DEA-7BE5-431A-AB7C-B65C5CB2EDB0}"/>
    <cellStyle name="Celda de comprobación 2 5 3" xfId="298" xr:uid="{BD342349-B518-4F86-9F4A-AE777973BBD9}"/>
    <cellStyle name="Celda de comprobación 2 5 4" xfId="299" xr:uid="{9202B8BD-9C36-4A3F-84DB-AB01A8CF6658}"/>
    <cellStyle name="Celda de comprobación 2 6" xfId="300" xr:uid="{05C29710-5F66-4745-BBC8-1E101EEBD96A}"/>
    <cellStyle name="Celda de comprobación 3" xfId="301" xr:uid="{49513988-4FE5-4D3E-AA02-AE4CAD5F46D6}"/>
    <cellStyle name="Celda de comprobación 3 2" xfId="302" xr:uid="{1CB98E00-9095-49B8-9543-CDE0C5552E30}"/>
    <cellStyle name="Celda de comprobación 3 2 2" xfId="303" xr:uid="{E39C24B0-0153-4C4E-80FB-D917A5E40976}"/>
    <cellStyle name="Celda de comprobación 3 2 3" xfId="304" xr:uid="{D04EA0F0-E8A1-4F3B-9F0A-78DC3D7E70F8}"/>
    <cellStyle name="Celda de comprobación 3 3" xfId="305" xr:uid="{53EE384A-51DA-4EBD-A43E-ECE05FE9E1DE}"/>
    <cellStyle name="Celda de comprobación 3 4" xfId="306" xr:uid="{B7958356-97DD-4F2F-93DB-E86F841D89FA}"/>
    <cellStyle name="Celda vinculada 2" xfId="26" xr:uid="{00000000-0005-0000-0000-000019000000}"/>
    <cellStyle name="Celda vinculada 2 2" xfId="307" xr:uid="{1B20AE6B-283C-4F34-BAB8-2A3BB6A0ACEC}"/>
    <cellStyle name="Check Cell 2" xfId="308" xr:uid="{6CE0641E-DFC7-4490-9770-2EE3FBB0D11B}"/>
    <cellStyle name="clsAltData" xfId="309" xr:uid="{8C9D1DCF-61A8-4E17-AF8C-757F9DBAF69A}"/>
    <cellStyle name="clsAltData 2" xfId="310" xr:uid="{08183B34-EF86-4B82-ACB0-5694CDAE5AFD}"/>
    <cellStyle name="clsAltData 2 2" xfId="311" xr:uid="{71F21F9C-EBFE-49FB-9A3A-96175FF56310}"/>
    <cellStyle name="clsAltData 2 3" xfId="312" xr:uid="{D90A361C-D00D-496D-9A77-94718A053686}"/>
    <cellStyle name="clsAltData 3" xfId="313" xr:uid="{00AE6E02-F5A2-411F-BC94-083FC8C31C30}"/>
    <cellStyle name="clsAltData 4" xfId="314" xr:uid="{3682C787-8193-4825-8126-0CD3738722B1}"/>
    <cellStyle name="clsAltMRVData" xfId="315" xr:uid="{492CA4ED-10A6-44DB-ACCE-65BBDF60628A}"/>
    <cellStyle name="clsAltMRVData 2" xfId="316" xr:uid="{E83AB67E-1B05-413F-BCEC-4BCF38CC6212}"/>
    <cellStyle name="clsAltMRVData 2 2" xfId="317" xr:uid="{FAE5AAC2-8C35-4697-9B0E-28400D7DB863}"/>
    <cellStyle name="clsAltMRVData 2 3" xfId="318" xr:uid="{9113EDB6-9211-40C1-BF4F-B1F3657AD75F}"/>
    <cellStyle name="clsAltMRVData 3" xfId="319" xr:uid="{595FD9ED-9343-4A60-9296-D7E234F661CE}"/>
    <cellStyle name="clsAltMRVData 4" xfId="320" xr:uid="{9B314B7F-AB29-4DD7-BC6A-4A378B0D8E47}"/>
    <cellStyle name="clsBlank" xfId="321" xr:uid="{AB11C89F-5779-45BA-A570-AFEB6A5B248B}"/>
    <cellStyle name="clsBlank 2" xfId="322" xr:uid="{A63D7673-46E5-4775-9AD1-5D2C97142702}"/>
    <cellStyle name="clsBlank 3" xfId="323" xr:uid="{EA6738D5-3845-4558-858F-A1D4DB9DFB43}"/>
    <cellStyle name="clsColumnHeader" xfId="324" xr:uid="{2511222E-046B-44A4-AF28-A47BC64370B4}"/>
    <cellStyle name="clsColumnHeader 2" xfId="325" xr:uid="{61625F87-F790-41C1-94AA-D9D2B6A67FAD}"/>
    <cellStyle name="clsColumnHeader 2 2" xfId="326" xr:uid="{1559D920-1C23-4CC5-8E7C-791CEF9DAA91}"/>
    <cellStyle name="clsColumnHeader 2 3" xfId="327" xr:uid="{74028EF6-4B43-497E-9954-245DDE53D3A8}"/>
    <cellStyle name="clsColumnHeader 3" xfId="328" xr:uid="{93E8CC59-1D7E-4E48-8528-00A3512E0F1F}"/>
    <cellStyle name="clsColumnHeader 4" xfId="329" xr:uid="{B0F509AB-25C8-43CA-A47F-3ECD9109503A}"/>
    <cellStyle name="clsData" xfId="330" xr:uid="{0E35117E-B845-47FD-A36F-FBF4D024091C}"/>
    <cellStyle name="clsData 2" xfId="331" xr:uid="{6D7103CC-66BE-4E13-919E-D9F795DBE616}"/>
    <cellStyle name="clsData 2 2" xfId="332" xr:uid="{023797A3-29A5-48C2-80F4-DEFA0F53CEE0}"/>
    <cellStyle name="clsData 2 3" xfId="333" xr:uid="{6C84661F-A872-448C-86BA-3B02B8673E14}"/>
    <cellStyle name="clsData 3" xfId="334" xr:uid="{E0DAB328-F844-41A7-BAFA-BB77BAE6712B}"/>
    <cellStyle name="clsData 4" xfId="335" xr:uid="{14FC4B65-733C-486E-9663-DB6BB1F39FB2}"/>
    <cellStyle name="clsDefault" xfId="336" xr:uid="{6D96B748-F2EA-413F-9339-FAC1EC5BAF34}"/>
    <cellStyle name="clsDefault 2" xfId="337" xr:uid="{8A4CB913-3FF6-4A24-B747-DD2A40CDE0B1}"/>
    <cellStyle name="clsDefault 3" xfId="338" xr:uid="{EBCBA08D-99B9-4569-8C49-89994A45B357}"/>
    <cellStyle name="clsFooter" xfId="339" xr:uid="{1646D6A9-24D8-49E7-9915-6A3A39813C7A}"/>
    <cellStyle name="clsFooter 2" xfId="340" xr:uid="{6E7DFB91-BF23-46A5-9287-A2F3D69A06A5}"/>
    <cellStyle name="clsFooter 2 2" xfId="341" xr:uid="{684E5923-7776-4950-9ED9-515CFCAEE01B}"/>
    <cellStyle name="clsFooter 2 3" xfId="342" xr:uid="{ECA7B7E3-9C4C-42DA-9C37-CD28900D9BE9}"/>
    <cellStyle name="clsFooter 3" xfId="343" xr:uid="{3AA9580E-CCE5-4C14-825C-3ACF47AE5BF0}"/>
    <cellStyle name="clsFooter 4" xfId="344" xr:uid="{6BCB5501-75FE-4173-BF9F-9C40840D5677}"/>
    <cellStyle name="clsIndexTableTitle" xfId="345" xr:uid="{0176CA18-9B78-4731-8C82-B30A9ECFD3FD}"/>
    <cellStyle name="clsIndexTableTitle 2" xfId="346" xr:uid="{77DE9A91-9CB5-4410-8DF0-63507FFB5BBE}"/>
    <cellStyle name="clsIndexTableTitle 2 2" xfId="347" xr:uid="{CD2A74DB-3127-4B5C-BBF7-5359D659A98B}"/>
    <cellStyle name="clsIndexTableTitle 2 3" xfId="348" xr:uid="{36F7137D-6E86-4522-A44D-97239D037969}"/>
    <cellStyle name="clsIndexTableTitle 3" xfId="349" xr:uid="{70132C07-19A1-4D99-9F48-5E52B53687C0}"/>
    <cellStyle name="clsIndexTableTitle 4" xfId="350" xr:uid="{288F8F15-818B-45AA-A961-AE741D58D856}"/>
    <cellStyle name="clsMRVData" xfId="351" xr:uid="{22CDBF7F-914B-4156-AA91-8F92C7CB15FC}"/>
    <cellStyle name="clsMRVData 2" xfId="352" xr:uid="{7DD6613F-27E2-4D72-9517-42550CA00526}"/>
    <cellStyle name="clsMRVData 2 2" xfId="353" xr:uid="{B88E0404-CE2C-4AF5-BE5D-BC54E9C66CD4}"/>
    <cellStyle name="clsMRVData 2 3" xfId="354" xr:uid="{97B492B9-921F-494B-BB10-9FDB63DECD64}"/>
    <cellStyle name="clsMRVData 3" xfId="355" xr:uid="{90770355-B4CB-4816-9DCC-6B780BBDB5EE}"/>
    <cellStyle name="clsMRVData 4" xfId="356" xr:uid="{9E145F26-258C-4384-813D-64B37AD9CA55}"/>
    <cellStyle name="clsReportFooter" xfId="357" xr:uid="{40526723-C505-41E6-95F7-CF62633F1A67}"/>
    <cellStyle name="clsReportFooter 2" xfId="358" xr:uid="{CCF9F6B7-94C6-41D5-99BD-5A1F738CE826}"/>
    <cellStyle name="clsReportFooter 2 2" xfId="359" xr:uid="{8F6B1D4C-9BDC-41A3-A3C9-4504FF26C11D}"/>
    <cellStyle name="clsReportFooter 2 3" xfId="360" xr:uid="{DDD476B5-E102-47A9-9D84-B945295B69B3}"/>
    <cellStyle name="clsReportFooter 3" xfId="361" xr:uid="{8CF5E3AB-B5C0-4309-BC83-68744B238346}"/>
    <cellStyle name="clsReportFooter 4" xfId="362" xr:uid="{BF55DBEA-3E8D-4AC4-9BC6-F89CDDEEB25E}"/>
    <cellStyle name="clsReportHeader" xfId="363" xr:uid="{1F5B9F11-FD95-4BF3-9E6C-E0F794BBB139}"/>
    <cellStyle name="clsReportHeader 2" xfId="364" xr:uid="{4E00448C-CF1F-4B2B-9C1C-920DAF86EC0F}"/>
    <cellStyle name="clsReportHeader 2 2" xfId="365" xr:uid="{B53EAAA0-2E7B-4FA2-A34D-CE59A9A0BB75}"/>
    <cellStyle name="clsReportHeader 2 3" xfId="366" xr:uid="{245134E2-856A-44EE-ACCF-0A8876AEE894}"/>
    <cellStyle name="clsReportHeader 3" xfId="367" xr:uid="{4A1D86CE-CD9B-4128-B82C-102894B09E57}"/>
    <cellStyle name="clsReportHeader 4" xfId="368" xr:uid="{80B385AA-2197-42AA-9187-AFAE3326BA22}"/>
    <cellStyle name="clsRowHeader" xfId="369" xr:uid="{F422E34B-C002-45EA-9299-6A639F5A4767}"/>
    <cellStyle name="clsRowHeader 2" xfId="370" xr:uid="{1F42FD7C-21EE-4A65-9B7D-B044D12FC414}"/>
    <cellStyle name="clsRowHeader 2 2" xfId="371" xr:uid="{41BD80B8-2BDC-45F0-8EE3-70BC536A5899}"/>
    <cellStyle name="clsRowHeader 2 3" xfId="372" xr:uid="{7AED241E-6FC0-4873-8677-096764894396}"/>
    <cellStyle name="clsRowHeader 3" xfId="373" xr:uid="{379B03F5-034B-4B15-8583-B84003DB8508}"/>
    <cellStyle name="clsRowHeader 4" xfId="374" xr:uid="{01765409-888A-4BC6-BB11-30AB2BC1FFF3}"/>
    <cellStyle name="clsScale" xfId="375" xr:uid="{1EC150FF-FFD4-4EB8-A25B-7DD60E886483}"/>
    <cellStyle name="clsSection" xfId="376" xr:uid="{EF577B78-CD3E-49A8-971F-D779923F98B9}"/>
    <cellStyle name="clsSection 2" xfId="377" xr:uid="{9C0F9240-57FE-40B5-B8CC-01833ED90623}"/>
    <cellStyle name="clsSection 2 2" xfId="378" xr:uid="{734705FD-126A-420E-B685-2076A0664CC6}"/>
    <cellStyle name="clsSection 2 3" xfId="379" xr:uid="{32F89299-5839-466D-A499-F1401C6AB8F7}"/>
    <cellStyle name="clsSection 3" xfId="380" xr:uid="{7F60C40A-9962-4EBA-98C1-9B2256A27354}"/>
    <cellStyle name="clsSection 4" xfId="381" xr:uid="{2377372C-5AAE-4689-AE1A-D001AA4141D3}"/>
    <cellStyle name="Comma [0] 2" xfId="382" xr:uid="{261F89A5-09F9-45C8-B1C0-E7E24EB940EE}"/>
    <cellStyle name="Comma 10" xfId="383" xr:uid="{5ED1F3F2-7EB0-4BFD-9CD3-EC79DE7FFB2E}"/>
    <cellStyle name="Comma 10 2" xfId="384" xr:uid="{418F8103-8983-4EDB-A3C9-D81A480C9DE1}"/>
    <cellStyle name="Comma 10 3" xfId="385" xr:uid="{0A8F0BE8-4EDD-45D4-BC77-AB83467D3856}"/>
    <cellStyle name="Comma 10 3 2" xfId="386" xr:uid="{9B16C635-36AA-4BFB-843B-C3C5E142D2EF}"/>
    <cellStyle name="Comma 10 3 3" xfId="387" xr:uid="{4BC99F53-F9C8-424E-BBD2-51F9C845C3AC}"/>
    <cellStyle name="Comma 10 4" xfId="388" xr:uid="{5813AC57-BDD8-4EEB-9D55-76644939EE61}"/>
    <cellStyle name="Comma 10 4 2" xfId="389" xr:uid="{B618C7FA-B101-4A28-83B8-1840228FCCDF}"/>
    <cellStyle name="Comma 10 4 3" xfId="390" xr:uid="{6F1EB0B3-B5B4-4D3F-984A-ACC3DF0D6B98}"/>
    <cellStyle name="Comma 10 5" xfId="2723" xr:uid="{56E070DE-EB48-414E-938D-2B693F6C93C3}"/>
    <cellStyle name="Comma 11" xfId="391" xr:uid="{A5943B2A-22E3-4CBA-9A80-AF263E2EF49C}"/>
    <cellStyle name="Comma 11 2" xfId="392" xr:uid="{6D6DBEFA-6449-4056-A5B0-FAFEC339EE29}"/>
    <cellStyle name="Comma 11 2 2" xfId="2724" xr:uid="{CAFFD93A-64EF-4126-9CA6-4E1FE823714F}"/>
    <cellStyle name="Comma 11 3" xfId="393" xr:uid="{D8059B07-6F79-441F-8644-F308D6AF2F96}"/>
    <cellStyle name="Comma 11 3 2" xfId="394" xr:uid="{98C209EF-FA03-4724-AF99-B890557F6A56}"/>
    <cellStyle name="Comma 11 3 3" xfId="395" xr:uid="{EF4D9EED-E592-41EE-AC04-1A4D2BB841FB}"/>
    <cellStyle name="Comma 11 4" xfId="396" xr:uid="{4D1895B6-1B6D-44A6-9451-190EFBC4E4B9}"/>
    <cellStyle name="Comma 11 5" xfId="397" xr:uid="{5F75CC70-C734-4848-BDFF-084531673333}"/>
    <cellStyle name="Comma 12" xfId="398" xr:uid="{AF2F9679-8FC5-432C-860D-2A4633FA24B6}"/>
    <cellStyle name="Comma 12 2" xfId="399" xr:uid="{5B5E441D-60A5-4E12-8C49-9C802CDF2385}"/>
    <cellStyle name="Comma 12 3" xfId="400" xr:uid="{94469380-6943-4E7D-8E5C-4A57F4FB5C4B}"/>
    <cellStyle name="Comma 13" xfId="401" xr:uid="{29348B82-B72E-41EA-8EDC-400EED6D884F}"/>
    <cellStyle name="Comma 13 2" xfId="402" xr:uid="{1A82F168-B4FB-4FE4-B3FE-2D339F5A9D31}"/>
    <cellStyle name="Comma 13 3" xfId="403" xr:uid="{E185EAF9-BAFD-4685-9FEA-666DFA738C26}"/>
    <cellStyle name="Comma 14" xfId="404" xr:uid="{614AF067-10B3-46AD-8427-6B030CF5C912}"/>
    <cellStyle name="Comma 14 2" xfId="405" xr:uid="{3431FE98-1D71-4036-8273-3E47CF11CF70}"/>
    <cellStyle name="Comma 14 2 2" xfId="406" xr:uid="{ABA9F976-D8E5-48ED-816E-A6DAFDB24C81}"/>
    <cellStyle name="Comma 14 2 3" xfId="407" xr:uid="{E268D95C-5B1D-4FD0-97C9-A842C5FC19B1}"/>
    <cellStyle name="Comma 14 3" xfId="408" xr:uid="{D7F602B0-D2DC-4348-B25B-F5C298C4A14A}"/>
    <cellStyle name="Comma 14 4" xfId="409" xr:uid="{36EB4E29-4B87-49D9-B043-18FDD49F7444}"/>
    <cellStyle name="Comma 15" xfId="410" xr:uid="{3992C313-9315-47AF-9D91-9B48375D3C19}"/>
    <cellStyle name="Comma 15 2" xfId="411" xr:uid="{1B1D3D37-FA50-43EE-B4AC-E329E405CF12}"/>
    <cellStyle name="Comma 15 3" xfId="412" xr:uid="{8B6257BE-A79F-438E-8B9E-72E070F3800E}"/>
    <cellStyle name="Comma 16" xfId="413" xr:uid="{069FD1AB-64B0-4EA3-B586-345C48DF6C58}"/>
    <cellStyle name="Comma 16 2" xfId="414" xr:uid="{08F7E5D1-69EF-4873-8D62-1DDF4BD84859}"/>
    <cellStyle name="Comma 16 3" xfId="415" xr:uid="{41720820-2E13-4766-86BE-40474D7AD2A2}"/>
    <cellStyle name="Comma 17" xfId="416" xr:uid="{461935A9-D5EE-42AB-A135-8117CC830A2E}"/>
    <cellStyle name="Comma 17 2" xfId="417" xr:uid="{149B61F9-B0E6-426B-9BA7-5006CA90640B}"/>
    <cellStyle name="Comma 17 3" xfId="418" xr:uid="{927CC52B-4F6A-4987-8BC7-22B26B64D81B}"/>
    <cellStyle name="Comma 18" xfId="419" xr:uid="{2CD1794D-B402-4DE6-A1EE-3047D94F5865}"/>
    <cellStyle name="Comma 18 2" xfId="420" xr:uid="{446E44C6-41C8-40A7-9679-814160F6C923}"/>
    <cellStyle name="Comma 18 3" xfId="421" xr:uid="{DD286F28-6552-4B6D-89A0-D7CFF803CE22}"/>
    <cellStyle name="Comma 19" xfId="422" xr:uid="{7C184BFD-087C-4BAD-8430-446281447B67}"/>
    <cellStyle name="Comma 19 2" xfId="423" xr:uid="{795C4B21-45A4-48B2-8BA5-2198C7129018}"/>
    <cellStyle name="Comma 19 3" xfId="424" xr:uid="{71DBD964-9B47-4778-852A-36BDDA0C8115}"/>
    <cellStyle name="Comma 2" xfId="27" xr:uid="{00000000-0005-0000-0000-00001A000000}"/>
    <cellStyle name="Comma 2 10" xfId="425" xr:uid="{BD6B6D2D-ED9E-44D1-994A-11CA4177C23C}"/>
    <cellStyle name="Comma 2 10 2" xfId="426" xr:uid="{2973B594-2EF3-4FF1-A557-D21FB21090F5}"/>
    <cellStyle name="Comma 2 10 3" xfId="427" xr:uid="{C1DA4659-4C0E-416E-9D9E-5B70EA9CC048}"/>
    <cellStyle name="Comma 2 11" xfId="428" xr:uid="{E46CBF26-D8C0-41C9-B910-5CFA3F7800AA}"/>
    <cellStyle name="Comma 2 12" xfId="429" xr:uid="{6DBA9B6C-8A88-4706-98F1-495C96C8F22A}"/>
    <cellStyle name="Comma 2 13" xfId="430" xr:uid="{BBE028C4-DECB-4177-829B-D4F9CBEB4F60}"/>
    <cellStyle name="Comma 2 14" xfId="431" xr:uid="{05DF475E-BE4D-4C7D-B747-8F636E13B32B}"/>
    <cellStyle name="Comma 2 15" xfId="432" xr:uid="{F205AA84-70E0-4415-B78F-B5F968C1CD47}"/>
    <cellStyle name="Comma 2 16" xfId="433" xr:uid="{10F9DD64-CF8C-44F7-B6BA-18368C35D986}"/>
    <cellStyle name="Comma 2 17" xfId="434" xr:uid="{DB10A500-8525-4340-AEB5-B897C8340224}"/>
    <cellStyle name="Comma 2 18" xfId="435" xr:uid="{97DA54DA-00F0-4AFF-ADBD-49514E1DB7B6}"/>
    <cellStyle name="Comma 2 19" xfId="436" xr:uid="{3435ACEF-367C-440D-87E0-DB6A29DEEDCB}"/>
    <cellStyle name="Comma 2 2" xfId="28" xr:uid="{00000000-0005-0000-0000-00001B000000}"/>
    <cellStyle name="Comma 2 2 10" xfId="438" xr:uid="{7F412659-82B4-40E9-B178-0968BD15D17E}"/>
    <cellStyle name="Comma 2 2 10 2" xfId="2725" xr:uid="{F1434110-B1B5-40E2-B006-C0166E224D0C}"/>
    <cellStyle name="Comma 2 2 11" xfId="439" xr:uid="{F7BB4703-211E-416F-811D-0F9BE1CD8A18}"/>
    <cellStyle name="Comma 2 2 11 2" xfId="2726" xr:uid="{15EBAA77-23F5-492C-A6E6-5631D55E5A06}"/>
    <cellStyle name="Comma 2 2 12" xfId="440" xr:uid="{083036C5-C3CB-44B0-89B1-A9D2C55BEBD5}"/>
    <cellStyle name="Comma 2 2 13" xfId="441" xr:uid="{3483B791-DD60-488C-81D7-29B1E1399204}"/>
    <cellStyle name="Comma 2 2 14" xfId="442" xr:uid="{066B45FB-1171-4BF3-A0FD-F7096922B181}"/>
    <cellStyle name="Comma 2 2 15" xfId="443" xr:uid="{9C76C86E-28DD-41AC-B49E-8B7F0AFF67ED}"/>
    <cellStyle name="Comma 2 2 16" xfId="444" xr:uid="{6C99C178-F24A-421A-8653-F45F357A7E65}"/>
    <cellStyle name="Comma 2 2 17" xfId="445" xr:uid="{0FE9322E-9226-4847-91CD-040B500584C5}"/>
    <cellStyle name="Comma 2 2 18" xfId="446" xr:uid="{497B9BEF-C651-4DB0-A66D-D1A187D0E0E1}"/>
    <cellStyle name="Comma 2 2 19" xfId="447" xr:uid="{D4D78311-7CD9-48CA-95CE-D02021DBF112}"/>
    <cellStyle name="Comma 2 2 2" xfId="448" xr:uid="{2AE8B8CC-54E2-4A98-8AD4-3C5751477E16}"/>
    <cellStyle name="Comma 2 2 2 2" xfId="449" xr:uid="{AA0084D7-656E-4BFF-811C-0282C826DCBB}"/>
    <cellStyle name="Comma 2 2 2 2 2" xfId="2727" xr:uid="{46DB345E-C3BB-41E3-94AA-A6E61CEC9D10}"/>
    <cellStyle name="Comma 2 2 2 3" xfId="450" xr:uid="{CC67EBF1-8DCD-472A-9698-35769CC8DB10}"/>
    <cellStyle name="Comma 2 2 2 3 2" xfId="2728" xr:uid="{105CC2A9-2018-464B-A36F-4C926C68D0AF}"/>
    <cellStyle name="Comma 2 2 2 4" xfId="451" xr:uid="{CE239985-77E3-42F0-83A6-04745B50D6BD}"/>
    <cellStyle name="Comma 2 2 2 4 2" xfId="452" xr:uid="{FF09FE9E-330B-42A9-B30E-6F52BB07A42D}"/>
    <cellStyle name="Comma 2 2 2 4 3" xfId="453" xr:uid="{F0D3F743-2514-46C6-9631-4E9B7E3452C9}"/>
    <cellStyle name="Comma 2 2 20" xfId="454" xr:uid="{C8353EEA-7095-4053-B645-622B4BDBB341}"/>
    <cellStyle name="Comma 2 2 21" xfId="455" xr:uid="{00A07D0D-6138-443D-984F-693F47577842}"/>
    <cellStyle name="Comma 2 2 22" xfId="456" xr:uid="{4A77A220-791F-48EF-AA09-17185875BC74}"/>
    <cellStyle name="Comma 2 2 23" xfId="457" xr:uid="{4A2D0BF8-1768-4BD9-9310-EAD6D3403F4A}"/>
    <cellStyle name="Comma 2 2 24" xfId="458" xr:uid="{C5B73BCE-1C66-4EA6-85CA-251435F66BE2}"/>
    <cellStyle name="Comma 2 2 25" xfId="459" xr:uid="{719DC0EB-9F12-459B-B5D6-37FCC4670D7A}"/>
    <cellStyle name="Comma 2 2 26" xfId="460" xr:uid="{AA0015FF-29CA-4DD3-855D-8229A375C18D}"/>
    <cellStyle name="Comma 2 2 27" xfId="461" xr:uid="{E8D6AB63-6956-4CA8-BD78-62362F3AC117}"/>
    <cellStyle name="Comma 2 2 28" xfId="462" xr:uid="{BDEE832E-92E4-4B19-8193-ECEB62A9729B}"/>
    <cellStyle name="Comma 2 2 29" xfId="463" xr:uid="{D95F407E-7A0D-4023-AB82-CD70255213AE}"/>
    <cellStyle name="Comma 2 2 3" xfId="464" xr:uid="{FCCE6D9B-D99D-412F-8FAE-AC97BE42E0A9}"/>
    <cellStyle name="Comma 2 2 3 2" xfId="465" xr:uid="{30A97A0C-E17F-4F3E-8CA4-3767BAE232DB}"/>
    <cellStyle name="Comma 2 2 3 3" xfId="466" xr:uid="{CAEAA659-D562-4550-93C8-9AC1EF56AB80}"/>
    <cellStyle name="Comma 2 2 30" xfId="467" xr:uid="{93A82B18-221C-4A9A-9E4C-0FBD872792D0}"/>
    <cellStyle name="Comma 2 2 31" xfId="468" xr:uid="{2FF98CB1-4080-44CA-BEDE-756E72F055AB}"/>
    <cellStyle name="Comma 2 2 32" xfId="469" xr:uid="{C07304FD-6FCC-4374-A241-0F09219201DA}"/>
    <cellStyle name="Comma 2 2 33" xfId="470" xr:uid="{A29AAD39-4879-47E0-A8F6-D38A869153B5}"/>
    <cellStyle name="Comma 2 2 34" xfId="437" xr:uid="{4D0903E0-AB74-439D-B48C-1BF41EBF80BC}"/>
    <cellStyle name="Comma 2 2 4" xfId="471" xr:uid="{471BD712-42B8-4EB0-B677-A421C06106D0}"/>
    <cellStyle name="Comma 2 2 5" xfId="472" xr:uid="{4A35B2A5-865E-4697-95FF-4FAFCC0123B4}"/>
    <cellStyle name="Comma 2 2 5 2" xfId="2729" xr:uid="{6336F81A-0346-4C85-A9D5-88E126C95F6A}"/>
    <cellStyle name="Comma 2 2 6" xfId="473" xr:uid="{6F558CE5-7BB1-45DE-B933-EDD107F2B7A3}"/>
    <cellStyle name="Comma 2 2 6 2" xfId="2730" xr:uid="{E593B58B-A664-4B38-88A2-9BCB8B523DB6}"/>
    <cellStyle name="Comma 2 2 7" xfId="474" xr:uid="{EEB35DD4-C8FF-4482-8C1D-FE57F6D4CB2F}"/>
    <cellStyle name="Comma 2 2 7 2" xfId="2731" xr:uid="{E74E52DF-EAA8-48E5-BBD5-2CF5A8D858C1}"/>
    <cellStyle name="Comma 2 2 8" xfId="475" xr:uid="{5AEE1ABD-F1A4-4B27-90CD-85320C2C663D}"/>
    <cellStyle name="Comma 2 2 8 2" xfId="2732" xr:uid="{DD1653B6-18E8-41C8-B2EE-C651447212D8}"/>
    <cellStyle name="Comma 2 2 9" xfId="476" xr:uid="{1D6A1FBE-3679-44BC-9285-5A0F914C7E10}"/>
    <cellStyle name="Comma 2 2 9 2" xfId="2733" xr:uid="{C2D6BEAD-9A75-4EAE-9414-6AA943249881}"/>
    <cellStyle name="Comma 2 20" xfId="477" xr:uid="{E071B667-0468-42B2-858C-3CADC4DB8630}"/>
    <cellStyle name="Comma 2 21" xfId="478" xr:uid="{3171CA38-6437-4A47-8095-890F958B4CFD}"/>
    <cellStyle name="Comma 2 22" xfId="479" xr:uid="{C671E5D8-A79B-429D-9202-25C408AF7F26}"/>
    <cellStyle name="Comma 2 23" xfId="480" xr:uid="{11C409C2-87FC-4756-BE7F-2D2B4E292655}"/>
    <cellStyle name="Comma 2 24" xfId="481" xr:uid="{6B1E8798-E983-4358-BB9E-8787415513AC}"/>
    <cellStyle name="Comma 2 25" xfId="482" xr:uid="{D8CE79BA-1EA5-43EE-9882-FEB0CE386DDD}"/>
    <cellStyle name="Comma 2 26" xfId="483" xr:uid="{3E5AC373-F851-4875-84E9-ABBF0E363530}"/>
    <cellStyle name="Comma 2 27" xfId="484" xr:uid="{31023001-F56F-4FEA-B787-892F11B6B3C1}"/>
    <cellStyle name="Comma 2 28" xfId="485" xr:uid="{4F5D3950-6A8E-4634-B247-78431BA62DAF}"/>
    <cellStyle name="Comma 2 29" xfId="486" xr:uid="{C7E88988-BBD1-4D07-994D-C1B7B3BD1299}"/>
    <cellStyle name="Comma 2 3" xfId="29" xr:uid="{00000000-0005-0000-0000-00001C000000}"/>
    <cellStyle name="Comma 2 3 2" xfId="487" xr:uid="{65EE61F0-36BE-4C70-884D-A3494313D772}"/>
    <cellStyle name="Comma 2 3 2 2" xfId="488" xr:uid="{0D93F057-A2C4-4C4A-9A85-AE73F59231FC}"/>
    <cellStyle name="Comma 2 3 2 3" xfId="489" xr:uid="{E4ABA104-5EB4-49CF-8778-65344EEC7940}"/>
    <cellStyle name="Comma 2 3 3" xfId="490" xr:uid="{263738DB-9F8E-482C-81A6-BD24575EFB09}"/>
    <cellStyle name="Comma 2 3 3 2" xfId="2734" xr:uid="{7942046F-0294-440F-8EA2-E0ACFA422908}"/>
    <cellStyle name="Comma 2 3 4" xfId="491" xr:uid="{38844FB3-3783-4179-9D88-386C8F8DB41A}"/>
    <cellStyle name="Comma 2 3 5" xfId="492" xr:uid="{EDA828AC-2C19-4468-8E29-7AA78C443404}"/>
    <cellStyle name="Comma 2 30" xfId="493" xr:uid="{F577F67E-D1A8-44AD-B15C-1181CF1966BC}"/>
    <cellStyle name="Comma 2 31" xfId="494" xr:uid="{5DDAD216-2062-4267-B3C1-A72486D0EFA1}"/>
    <cellStyle name="Comma 2 32" xfId="495" xr:uid="{12E22AD8-AF3F-4662-AE9C-F44697A094B9}"/>
    <cellStyle name="Comma 2 33" xfId="496" xr:uid="{C69B2A06-AF8E-4ED3-A399-B5A046B05416}"/>
    <cellStyle name="Comma 2 34" xfId="497" xr:uid="{02298705-09FE-43D9-9E04-9E083238EAEA}"/>
    <cellStyle name="Comma 2 35 2" xfId="498" xr:uid="{7A6C1143-8A28-4843-890A-9594499A9900}"/>
    <cellStyle name="Comma 2 36" xfId="499" xr:uid="{E19274A4-B06F-4741-B2EC-FACB4AA08D33}"/>
    <cellStyle name="Comma 2 36 2" xfId="500" xr:uid="{E589952B-395A-48E0-8C2E-17F620F70AF2}"/>
    <cellStyle name="Comma 2 36 3" xfId="501" xr:uid="{8F3E1881-CD71-449D-BFF8-DFDC31EE1214}"/>
    <cellStyle name="Comma 2 4" xfId="502" xr:uid="{CB399F09-B927-4245-A0BF-E22E59544A77}"/>
    <cellStyle name="Comma 2 4 2" xfId="503" xr:uid="{B9B1C5AF-D09F-4484-857A-5A4C267738AC}"/>
    <cellStyle name="Comma 2 4 2 2" xfId="2735" xr:uid="{3D5C6CE0-B402-4809-86B7-5A3F5867CA60}"/>
    <cellStyle name="Comma 2 4 3" xfId="504" xr:uid="{FDB8AB9E-2949-463C-A141-F2C6AEE3E8D2}"/>
    <cellStyle name="Comma 2 4 3 2" xfId="2736" xr:uid="{5A8B39EE-EBF9-43A1-A944-94557F2B6154}"/>
    <cellStyle name="Comma 2 4 4" xfId="505" xr:uid="{9219F9C5-68B6-4813-B092-AD917362C0C1}"/>
    <cellStyle name="Comma 2 4 4 2" xfId="506" xr:uid="{7965FCA1-E3BA-4ECE-8DCE-2CE6D55AD094}"/>
    <cellStyle name="Comma 2 4 5" xfId="507" xr:uid="{2920FBD5-3007-4EBC-9B02-C3262AEE1A43}"/>
    <cellStyle name="Comma 2 5" xfId="508" xr:uid="{83ED3423-5BCF-4984-A3E5-EFFD6F82CD11}"/>
    <cellStyle name="Comma 2 5 2" xfId="509" xr:uid="{55FFE44E-19B8-4653-9AB9-8682F4A7C606}"/>
    <cellStyle name="Comma 2 5 2 2" xfId="2737" xr:uid="{CDB75A1F-9208-431B-88F9-0111102B5CFC}"/>
    <cellStyle name="Comma 2 6" xfId="510" xr:uid="{718F4DE4-17F4-44CD-A91D-2013F77F73D0}"/>
    <cellStyle name="Comma 2 6 2" xfId="511" xr:uid="{1E4723F4-CDCA-485C-A274-6D924B814460}"/>
    <cellStyle name="Comma 2 6 2 2" xfId="2738" xr:uid="{A8BDB379-9FA6-48AA-8BAA-4EFFF23DAC7B}"/>
    <cellStyle name="Comma 2 7" xfId="512" xr:uid="{B8905975-29A4-4FD7-8EA8-65F120C9B219}"/>
    <cellStyle name="Comma 2 7 2" xfId="513" xr:uid="{94836A29-0059-4476-917D-186056088FAE}"/>
    <cellStyle name="Comma 2 7 3" xfId="2739" xr:uid="{6FE0AC11-32B2-49F7-ACAD-AFEF683C0714}"/>
    <cellStyle name="Comma 2 8" xfId="514" xr:uid="{FEE107A7-E9E5-4234-B243-274D55059083}"/>
    <cellStyle name="Comma 2 9" xfId="515" xr:uid="{CA9C0769-DE5B-437C-9B9B-C524619E0F93}"/>
    <cellStyle name="Comma 2_Cuadro No. 1" xfId="516" xr:uid="{693E58A5-E60E-4E20-8C64-B4DFA597656A}"/>
    <cellStyle name="Comma 20" xfId="517" xr:uid="{BFB9F7B2-C7AB-4735-8543-5E26A238E272}"/>
    <cellStyle name="Comma 20 2" xfId="518" xr:uid="{805FD6A9-D570-40B6-A7CB-B7DBA226F2EC}"/>
    <cellStyle name="Comma 20 3" xfId="519" xr:uid="{6AC0B3FB-80B0-42B6-A69B-CAD4D6726D7D}"/>
    <cellStyle name="Comma 21" xfId="520" xr:uid="{636B26C8-E3F6-4E47-A6DD-400776307772}"/>
    <cellStyle name="Comma 21 2" xfId="521" xr:uid="{80459E8C-D0AB-430E-A6FE-E12BD9FD5351}"/>
    <cellStyle name="Comma 21 3" xfId="522" xr:uid="{D18D7C38-FB26-40D5-88D5-67763AC1CE06}"/>
    <cellStyle name="Comma 22" xfId="523" xr:uid="{231B2840-9A70-4228-B963-9E2E180AC2BD}"/>
    <cellStyle name="Comma 22 2" xfId="524" xr:uid="{48548BD0-9D9C-4B4A-B063-B266F9F0C945}"/>
    <cellStyle name="Comma 22 3" xfId="525" xr:uid="{8E7F5AA0-DD2C-4103-9379-4EF2141110E3}"/>
    <cellStyle name="Comma 23" xfId="526" xr:uid="{EB767FDB-4CFF-455D-9D7C-6D8F40B7F520}"/>
    <cellStyle name="Comma 23 2" xfId="527" xr:uid="{1C020DA8-9033-4489-A7DF-5B7F8C90393D}"/>
    <cellStyle name="Comma 23 3" xfId="528" xr:uid="{FE346114-A5BD-4F4D-9C8F-1FC6F157BB1A}"/>
    <cellStyle name="Comma 24" xfId="529" xr:uid="{B0828D8F-36EE-47C9-9380-646BC1FD7D8C}"/>
    <cellStyle name="Comma 24 2" xfId="530" xr:uid="{5FA9E15F-C308-4B46-B631-DAC7245174EC}"/>
    <cellStyle name="Comma 24 3" xfId="531" xr:uid="{F1F2545A-9B4B-47B2-A0C7-4B918F982863}"/>
    <cellStyle name="Comma 25" xfId="532" xr:uid="{5E247D4F-6ECC-4719-BAD0-89D384B036D4}"/>
    <cellStyle name="Comma 25 2" xfId="533" xr:uid="{F792CF42-0B28-45EE-9ACE-471D899B9B80}"/>
    <cellStyle name="Comma 25 3" xfId="534" xr:uid="{6B8B788B-2102-468D-8137-C294AB26E5F4}"/>
    <cellStyle name="Comma 26" xfId="535" xr:uid="{486B641F-9FE1-4825-A666-00CB83160E76}"/>
    <cellStyle name="Comma 26 2" xfId="536" xr:uid="{FB7A2AC6-81B0-4C8A-9992-7CCC4FA927AB}"/>
    <cellStyle name="Comma 26 3" xfId="537" xr:uid="{51DE79CB-3898-49CA-905E-E3599A9DBDEC}"/>
    <cellStyle name="Comma 27" xfId="538" xr:uid="{88C3B618-B3C3-45E9-B2A5-2226E57FA2B1}"/>
    <cellStyle name="Comma 27 2" xfId="539" xr:uid="{12D822A5-7E3D-488E-8426-CAE8B0CAA1B9}"/>
    <cellStyle name="Comma 27 3" xfId="540" xr:uid="{965F4BEE-F80B-4D05-A812-92209CDF7E8C}"/>
    <cellStyle name="Comma 28" xfId="541" xr:uid="{71D881B0-4F76-46BF-B856-27CDAE9910D3}"/>
    <cellStyle name="Comma 28 2" xfId="542" xr:uid="{80597789-592D-4C69-983B-2A57C89A177F}"/>
    <cellStyle name="Comma 28 2 2" xfId="2741" xr:uid="{5A3BA38A-07D4-4DBA-B55A-F9734C4BD48F}"/>
    <cellStyle name="Comma 28 3" xfId="2740" xr:uid="{D91AA254-E8B4-4C90-B777-02374E944877}"/>
    <cellStyle name="Comma 29" xfId="543" xr:uid="{F795B417-B690-48E1-9A5E-20FDA9926995}"/>
    <cellStyle name="Comma 3" xfId="30" xr:uid="{00000000-0005-0000-0000-00001E000000}"/>
    <cellStyle name="Comma 3 2" xfId="31" xr:uid="{00000000-0005-0000-0000-00001F000000}"/>
    <cellStyle name="Comma 3 2 2" xfId="546" xr:uid="{EF66DC75-0FDC-491D-8F87-02B13464CD13}"/>
    <cellStyle name="Comma 3 2 2 2" xfId="547" xr:uid="{FDBC5353-177D-4FBA-9120-E7918D8F9EC9}"/>
    <cellStyle name="Comma 3 2 2 2 2" xfId="2742" xr:uid="{F16F56EF-583D-4FF0-AD98-DFD41332918F}"/>
    <cellStyle name="Comma 3 2 2 3" xfId="548" xr:uid="{24605EC5-388E-436D-A2C2-A41EA0098881}"/>
    <cellStyle name="Comma 3 2 2 3 2" xfId="2743" xr:uid="{FCE37B10-7EA3-468E-9984-BF2A9C19B96C}"/>
    <cellStyle name="Comma 3 2 2 4" xfId="549" xr:uid="{0B4AE349-AC22-4E1F-A825-773DD63004C7}"/>
    <cellStyle name="Comma 3 2 3" xfId="550" xr:uid="{E22DC073-B51C-44C1-9977-6EE09D014956}"/>
    <cellStyle name="Comma 3 2 4" xfId="551" xr:uid="{58C69E26-2AAA-4A25-A037-EB10783649F7}"/>
    <cellStyle name="Comma 3 2 5" xfId="552" xr:uid="{A52D7080-86A8-4D98-BF1E-D840C56548BE}"/>
    <cellStyle name="Comma 3 2 6" xfId="545" xr:uid="{8B27C9BF-9CAA-4435-986F-1FE5D836486B}"/>
    <cellStyle name="Comma 3 3" xfId="32" xr:uid="{00000000-0005-0000-0000-000020000000}"/>
    <cellStyle name="Comma 3 3 2" xfId="554" xr:uid="{30E02EAE-0B4C-4687-95AB-F5CCB43011FB}"/>
    <cellStyle name="Comma 3 3 2 2" xfId="555" xr:uid="{7C7F7635-091A-4CB6-A4D9-861AB1964804}"/>
    <cellStyle name="Comma 3 3 2 2 2" xfId="2745" xr:uid="{2EB0AA8C-D7CF-4A0B-92E8-9C6B6CA97F08}"/>
    <cellStyle name="Comma 3 3 3" xfId="553" xr:uid="{5979F6CB-160E-468A-B600-7110B4177065}"/>
    <cellStyle name="Comma 3 3 4" xfId="2744" xr:uid="{CBD5CB1A-15F2-48BE-ADEB-826453DFDC29}"/>
    <cellStyle name="Comma 3 4" xfId="556" xr:uid="{87742F7A-06F1-4CE4-856C-7367072F3302}"/>
    <cellStyle name="Comma 3 4 2" xfId="557" xr:uid="{C024856F-6067-453C-B966-DF3C2AA0D0AC}"/>
    <cellStyle name="Comma 3 4 2 2" xfId="2747" xr:uid="{3698661F-30BB-4FB1-B992-675A42FD2EE9}"/>
    <cellStyle name="Comma 3 4 3" xfId="558" xr:uid="{B0331B9B-FD10-45CF-B317-8A8DFFE2DB8B}"/>
    <cellStyle name="Comma 3 4 4" xfId="2746" xr:uid="{28856516-F294-43D0-8F95-0B37841A6F3D}"/>
    <cellStyle name="Comma 3 5" xfId="559" xr:uid="{E103B05D-5E1E-4B7D-B8C9-9EB6FFAE2914}"/>
    <cellStyle name="Comma 3 5 2" xfId="560" xr:uid="{16393022-D3D5-4E74-9C00-9D259FCD01B6}"/>
    <cellStyle name="Comma 3 5 3" xfId="561" xr:uid="{42D3733A-3CE4-4BF4-BDAD-3A50F3544BBE}"/>
    <cellStyle name="Comma 3 6" xfId="562" xr:uid="{46DD4A9D-555B-423D-96A1-CDC049FE8713}"/>
    <cellStyle name="Comma 3 7" xfId="544" xr:uid="{6CC5971C-A4D0-40E8-95D9-A49D737E0937}"/>
    <cellStyle name="Comma 30" xfId="563" xr:uid="{8F52D67C-0D09-44A9-ABFF-DEB0D22EAF15}"/>
    <cellStyle name="Comma 30 2" xfId="564" xr:uid="{13827AE3-7FBD-45A6-BA87-EF46CB92CA89}"/>
    <cellStyle name="Comma 30 3" xfId="565" xr:uid="{21C33199-8108-435B-B313-8AC964AB5452}"/>
    <cellStyle name="Comma 37" xfId="566" xr:uid="{64FB81E1-791D-4201-87B2-9A15491479D1}"/>
    <cellStyle name="Comma 37 2" xfId="567" xr:uid="{2125CF42-3735-4469-A0AE-F87442AB19A0}"/>
    <cellStyle name="Comma 37 3" xfId="568" xr:uid="{5CBA7B66-CB2F-4BC4-AE25-388B6E2F8FCB}"/>
    <cellStyle name="Comma 4" xfId="33" xr:uid="{00000000-0005-0000-0000-000021000000}"/>
    <cellStyle name="Comma 4 10" xfId="569" xr:uid="{1E0EC9E1-8ACB-4885-9DDE-27C0E4431D44}"/>
    <cellStyle name="Comma 4 10 2" xfId="570" xr:uid="{B033CC47-EFEB-4802-84BA-0A2C42FFFDF5}"/>
    <cellStyle name="Comma 4 10 3" xfId="571" xr:uid="{6C03131E-5479-4504-95CA-2F0D234B2B4C}"/>
    <cellStyle name="Comma 4 10 4" xfId="572" xr:uid="{49A9C26C-0DC6-4FE5-B2F7-885CA0F4F86E}"/>
    <cellStyle name="Comma 4 2" xfId="34" xr:uid="{00000000-0005-0000-0000-000022000000}"/>
    <cellStyle name="Comma 4 2 2" xfId="574" xr:uid="{2A6BBF77-99C6-4B9C-96C6-5954D263ECB2}"/>
    <cellStyle name="Comma 4 2 2 2" xfId="2748" xr:uid="{8D42629A-0136-45F9-96EB-2F6CC24D41DB}"/>
    <cellStyle name="Comma 4 2 3" xfId="575" xr:uid="{ED03128C-EDBE-465A-B0ED-5D7A83EDCD98}"/>
    <cellStyle name="Comma 4 2 3 2" xfId="576" xr:uid="{31142D96-487B-4D26-B55D-27491892C2B6}"/>
    <cellStyle name="Comma 4 2 3 3" xfId="577" xr:uid="{6798B668-A037-4955-A203-71B3DD8AE4F8}"/>
    <cellStyle name="Comma 4 2 4" xfId="573" xr:uid="{FCD4808F-5A4A-4927-9898-9458A52CCBD6}"/>
    <cellStyle name="Comma 4 3" xfId="35" xr:uid="{00000000-0005-0000-0000-000023000000}"/>
    <cellStyle name="Comma 4 3 2" xfId="578" xr:uid="{15EBAE08-4949-4B07-8C7F-BE475CC24ED0}"/>
    <cellStyle name="Comma 4 3 2 2" xfId="2749" xr:uid="{5DB43C1A-5AB4-4567-9EC0-D587FEA38201}"/>
    <cellStyle name="Comma 4 3 3" xfId="579" xr:uid="{79646624-BE6D-45C4-84B7-1CB3C843B3B1}"/>
    <cellStyle name="Comma 4 3 4" xfId="580" xr:uid="{E11A305F-5418-4F82-8D58-C0A5966A3358}"/>
    <cellStyle name="Comma 4 4" xfId="581" xr:uid="{F99026EB-B0BB-4A4D-BD24-65444B138AAA}"/>
    <cellStyle name="Comma 4 4 2" xfId="582" xr:uid="{D3AEBE47-48DE-434E-AEB3-68690A790EA2}"/>
    <cellStyle name="Comma 4 4 2 2" xfId="583" xr:uid="{7578E967-F4EE-40F0-8B39-885131FACD8E}"/>
    <cellStyle name="Comma 4 4 2 2 2" xfId="584" xr:uid="{E1724AAF-A326-4B02-AF2B-B809C783203C}"/>
    <cellStyle name="Comma 4 4 2 2 2 2" xfId="2753" xr:uid="{B1BDDA40-C0A2-4338-AF83-C7DC6CE748E7}"/>
    <cellStyle name="Comma 4 4 2 2 3" xfId="2752" xr:uid="{BA5D8ED5-BF15-4279-BE7F-AB5E2E8BD748}"/>
    <cellStyle name="Comma 4 4 2 3" xfId="585" xr:uid="{1495EA70-DDFB-4265-8E48-0858BD2E2B53}"/>
    <cellStyle name="Comma 4 4 2 3 2" xfId="2754" xr:uid="{CBE6F9B3-F522-40DF-862F-B6006DEFC213}"/>
    <cellStyle name="Comma 4 4 2 4" xfId="2751" xr:uid="{A63271D0-EEA2-4211-8690-48271E61986B}"/>
    <cellStyle name="Comma 4 4 3" xfId="586" xr:uid="{2C7C9FC8-D6A0-4927-BF7F-749D4EE98314}"/>
    <cellStyle name="Comma 4 4 3 2" xfId="587" xr:uid="{257C2208-80CB-4D35-9C92-6059B6ED9242}"/>
    <cellStyle name="Comma 4 4 3 2 2" xfId="2756" xr:uid="{0E15FC7B-7EF5-40E6-A9C4-76D47AB02EBA}"/>
    <cellStyle name="Comma 4 4 3 3" xfId="2755" xr:uid="{1A4A2E2E-B7B6-47A6-AECE-F59108FD301F}"/>
    <cellStyle name="Comma 4 4 4" xfId="588" xr:uid="{A5D9B52E-1CED-4B89-BD3A-C9D351AD2F42}"/>
    <cellStyle name="Comma 4 4 4 2" xfId="2757" xr:uid="{9CF5240E-D724-4517-B72A-FCA49882B558}"/>
    <cellStyle name="Comma 4 4 5" xfId="2750" xr:uid="{C3243017-D4CA-4ECC-8A63-0A47CAC76F0B}"/>
    <cellStyle name="Comma 4 5" xfId="589" xr:uid="{D02748E6-B1C4-4091-B2F5-E6657D5E108A}"/>
    <cellStyle name="Comma 4 5 2" xfId="590" xr:uid="{C860F723-C552-4D63-A4F2-D5DB1EBF2909}"/>
    <cellStyle name="Comma 4 5 2 2" xfId="2759" xr:uid="{5EEA5CB3-9406-488D-91B6-6F6BFB0FBD39}"/>
    <cellStyle name="Comma 4 5 3" xfId="2758" xr:uid="{D69A854C-C1B1-444C-B5D6-6E8B831BCD2A}"/>
    <cellStyle name="Comma 4 6" xfId="591" xr:uid="{0D3702BE-3A00-4EC4-B116-EC0478C46F59}"/>
    <cellStyle name="Comma 4 7" xfId="592" xr:uid="{C3E0424B-CE41-4CD8-895C-97AFA40CFD97}"/>
    <cellStyle name="Comma 4 7 2" xfId="2760" xr:uid="{4F54AB4F-982B-488E-8B8B-416C963BB22E}"/>
    <cellStyle name="Comma 4 8" xfId="593" xr:uid="{8E7AB6C5-520A-4D38-9F46-9B86E9E725E9}"/>
    <cellStyle name="Comma 5" xfId="36" xr:uid="{00000000-0005-0000-0000-000024000000}"/>
    <cellStyle name="Comma 5 2" xfId="595" xr:uid="{25E45785-8C3F-4956-BE30-780F4FE195BF}"/>
    <cellStyle name="Comma 5 2 2" xfId="2761" xr:uid="{D06724C6-94D1-4664-81E5-33CC84D13DBE}"/>
    <cellStyle name="Comma 5 3" xfId="596" xr:uid="{BE401AAE-5D8D-4C7D-AB4B-4C3CC26BBAD6}"/>
    <cellStyle name="Comma 5 3 2" xfId="597" xr:uid="{C80EFDAB-0B79-41B7-A16E-A37D2B463BE9}"/>
    <cellStyle name="Comma 5 3 3" xfId="598" xr:uid="{578E433B-ECA4-4F6D-9CAE-0202CF3FC953}"/>
    <cellStyle name="Comma 5 4" xfId="594" xr:uid="{E2DC4145-3B0B-4983-9210-EAE9C37F32CC}"/>
    <cellStyle name="Comma 6" xfId="37" xr:uid="{00000000-0005-0000-0000-000025000000}"/>
    <cellStyle name="Comma 6 2" xfId="600" xr:uid="{EA9EFBF8-03AA-4066-9CBD-9C401426829B}"/>
    <cellStyle name="Comma 6 2 2" xfId="601" xr:uid="{C26B3EFD-4ADD-42EE-B073-1D9F831F3281}"/>
    <cellStyle name="Comma 6 2 3" xfId="602" xr:uid="{FCEE02E1-3B50-4645-9558-2EEA2F50FE01}"/>
    <cellStyle name="Comma 6 3" xfId="599" xr:uid="{10BA3C39-16E3-4873-A066-C7D83C06A36A}"/>
    <cellStyle name="Comma 7" xfId="38" xr:uid="{00000000-0005-0000-0000-000026000000}"/>
    <cellStyle name="Comma 7 2" xfId="603" xr:uid="{7A9BB678-E779-4752-AFBD-6108793A2839}"/>
    <cellStyle name="Comma 7 3" xfId="604" xr:uid="{FF4A1F97-238F-4748-9004-67F516BC651F}"/>
    <cellStyle name="Comma 8" xfId="39" xr:uid="{00000000-0005-0000-0000-000027000000}"/>
    <cellStyle name="Comma 8 2" xfId="606" xr:uid="{86DDA9E4-E369-4347-8EB7-33EE1B6EB910}"/>
    <cellStyle name="Comma 8 2 2" xfId="607" xr:uid="{927AAFB1-F7D2-4425-8E7F-3CF603C9C6FE}"/>
    <cellStyle name="Comma 8 2 2 2" xfId="2763" xr:uid="{BE0D1D35-B544-41E1-8094-E47EED97F653}"/>
    <cellStyle name="Comma 8 2 3" xfId="608" xr:uid="{5F69D8E5-0876-440E-96EC-64881E6F1DB8}"/>
    <cellStyle name="Comma 8 2 3 2" xfId="2764" xr:uid="{D1043E67-BD5B-4B10-A2D9-295E879B756F}"/>
    <cellStyle name="Comma 8 3" xfId="609" xr:uid="{69967A86-3634-479E-94D1-CCECB93940B6}"/>
    <cellStyle name="Comma 8 3 2" xfId="2765" xr:uid="{BC8F5A32-6EB6-4012-90D7-44C79D716AA6}"/>
    <cellStyle name="Comma 8 4" xfId="605" xr:uid="{9A53F625-EA78-4CC4-B115-42B8810D1713}"/>
    <cellStyle name="Comma 8 5" xfId="2762" xr:uid="{0CEB176A-6836-44BF-8474-5671FA0996AC}"/>
    <cellStyle name="Comma 9" xfId="40" xr:uid="{00000000-0005-0000-0000-000028000000}"/>
    <cellStyle name="Comma 9 2" xfId="41" xr:uid="{00000000-0005-0000-0000-000029000000}"/>
    <cellStyle name="Comma 9 2 2" xfId="610" xr:uid="{05EB0E9D-22F6-461D-9EFA-542FB2B8714A}"/>
    <cellStyle name="Comma 9 2 3" xfId="611" xr:uid="{ECF53152-44F6-4CE7-8658-B8BF253EDFFE}"/>
    <cellStyle name="Comma 9 3" xfId="612" xr:uid="{B5B4D811-FFF4-4B1D-BBDF-E5F239D2683E}"/>
    <cellStyle name="Comma 9 4" xfId="613" xr:uid="{93F1BDE1-D02A-4167-AE29-123EBC14A204}"/>
    <cellStyle name="Comma0" xfId="614" xr:uid="{5BDDC295-E1EC-4C91-BC03-4AC652526234}"/>
    <cellStyle name="Comma0 2" xfId="615" xr:uid="{F9E5D16E-9230-4F45-9F96-3CC523B9340C}"/>
    <cellStyle name="Comma0 3" xfId="616" xr:uid="{093B92AB-4E1D-4AB0-A144-C63D7816CA4C}"/>
    <cellStyle name="Currency [0] 2" xfId="617" xr:uid="{E3207330-2355-4C5F-B020-FD31F975F550}"/>
    <cellStyle name="Currency 2" xfId="618" xr:uid="{29657EAF-7B22-44C3-9565-BE2FDE3CABBC}"/>
    <cellStyle name="Currency 2 10" xfId="619" xr:uid="{0C6D0D67-0B51-408D-8C63-2EBFC52D4787}"/>
    <cellStyle name="Currency 2 10 2" xfId="2766" xr:uid="{9CFAE746-E4E1-46EA-A3AD-99B15255EEC5}"/>
    <cellStyle name="Currency 2 11" xfId="620" xr:uid="{EC7E1288-07B1-42B7-85C4-EDB1C5C6BB9B}"/>
    <cellStyle name="Currency 2 12" xfId="621" xr:uid="{7FB32594-591F-4DB0-B1F4-8E3053275A07}"/>
    <cellStyle name="Currency 2 13" xfId="622" xr:uid="{F442C859-0E52-431B-8492-B449BF811498}"/>
    <cellStyle name="Currency 2 2" xfId="623" xr:uid="{C4FF9DE4-95EC-4609-ABAD-8EC42D549588}"/>
    <cellStyle name="Currency 2 2 2" xfId="624" xr:uid="{0CCEB877-E2A4-4DB9-BD31-40CEDF6FA696}"/>
    <cellStyle name="Currency 2 2 3" xfId="625" xr:uid="{D5803ECE-88ED-482F-9959-A07ECD31ED66}"/>
    <cellStyle name="Currency 2 3" xfId="626" xr:uid="{995FD057-2E57-4539-BBAE-A8F4C13B9818}"/>
    <cellStyle name="Currency 2 3 2" xfId="2767" xr:uid="{54D201D9-9E5B-4017-85C7-458C7B7D396D}"/>
    <cellStyle name="Currency 2 4" xfId="627" xr:uid="{5545AF87-1942-4E73-8A90-2285740F0BDE}"/>
    <cellStyle name="Currency 2 4 2" xfId="2768" xr:uid="{190527BE-2BEA-4E55-9123-EB381A02DD96}"/>
    <cellStyle name="Currency 2 5" xfId="628" xr:uid="{0EADD372-F3FA-48AD-97B7-B240033D6AA3}"/>
    <cellStyle name="Currency 2 5 2" xfId="2769" xr:uid="{D9D3B89D-A53D-4870-9435-364D33701EA7}"/>
    <cellStyle name="Currency 2 6" xfId="629" xr:uid="{70D2E083-2E18-4A0F-91DE-A4306B2D41D5}"/>
    <cellStyle name="Currency 2 6 2" xfId="2770" xr:uid="{087952AB-66C4-4FB4-A161-26C4E38836CC}"/>
    <cellStyle name="Currency 2 7" xfId="630" xr:uid="{5D4BE5F1-12C3-42AA-8890-DCC9019B47FC}"/>
    <cellStyle name="Currency 2 7 2" xfId="2771" xr:uid="{1E085FD5-E3A0-43B2-861A-789308FB159B}"/>
    <cellStyle name="Currency 2 8" xfId="631" xr:uid="{9B08E9B8-2C72-45D5-99D0-A5A9BD25F871}"/>
    <cellStyle name="Currency 2 8 2" xfId="2772" xr:uid="{7EF0457E-CC82-4FA8-B3A0-51C26548A2B7}"/>
    <cellStyle name="Currency 2 9" xfId="632" xr:uid="{8E5EAB8E-1EDD-44A8-8FB9-36632F62771F}"/>
    <cellStyle name="Currency 2 9 2" xfId="2773" xr:uid="{EFBCD00B-6B35-4799-8FEB-9A0A4D9704C5}"/>
    <cellStyle name="Currency 3" xfId="633" xr:uid="{6063C9A7-4DCF-4E40-944C-EAD41C593CA7}"/>
    <cellStyle name="Currency 3 10" xfId="634" xr:uid="{DBB004B5-FD9A-44C6-94D0-E401D9922730}"/>
    <cellStyle name="Currency 3 10 2" xfId="2775" xr:uid="{C7EB3221-4603-4E68-8D0B-4867FD138E35}"/>
    <cellStyle name="Currency 3 11" xfId="635" xr:uid="{0B128D8E-4A44-4D85-A0D8-88C16B9773BC}"/>
    <cellStyle name="Currency 3 12" xfId="2774" xr:uid="{F0A5A6E1-8BCF-4619-AD8C-3142146FF8AF}"/>
    <cellStyle name="Currency 3 2" xfId="636" xr:uid="{A527E254-A9AC-4163-AB08-42ECD1D929B5}"/>
    <cellStyle name="Currency 3 2 2" xfId="2776" xr:uid="{B0A48F39-6150-411A-A3C6-3F81524F6EF2}"/>
    <cellStyle name="Currency 3 3" xfId="637" xr:uid="{7F2DDA48-54C4-435B-8029-6FC031C07C37}"/>
    <cellStyle name="Currency 3 3 2" xfId="2777" xr:uid="{69196FC3-4FD4-4B92-95AB-1C15CEC4D7DB}"/>
    <cellStyle name="Currency 3 4" xfId="638" xr:uid="{79C0A041-0F1C-4608-B02D-0858F15F444B}"/>
    <cellStyle name="Currency 3 4 2" xfId="2778" xr:uid="{7338616E-7593-4709-BAFE-B4A27D65BC9F}"/>
    <cellStyle name="Currency 3 5" xfId="639" xr:uid="{1437284F-6D5F-4DB6-A900-32217BFDC286}"/>
    <cellStyle name="Currency 3 5 2" xfId="2779" xr:uid="{19BAEF74-895B-40E4-979F-7C4C2AEE65B1}"/>
    <cellStyle name="Currency 3 6" xfId="640" xr:uid="{2313D334-C90E-4612-B59A-C522A46EE278}"/>
    <cellStyle name="Currency 3 6 2" xfId="2780" xr:uid="{AD8E00F6-CB62-4CA3-A401-C49AB381058C}"/>
    <cellStyle name="Currency 3 7" xfId="641" xr:uid="{72E7FC9E-73DF-4C3C-89D1-42FFF8DD8346}"/>
    <cellStyle name="Currency 3 7 2" xfId="2781" xr:uid="{409AA1D4-1F1D-4B89-A48A-BF021F3B7BE2}"/>
    <cellStyle name="Currency 3 8" xfId="642" xr:uid="{888633C9-719C-46EE-A9CF-1ABAFD42F234}"/>
    <cellStyle name="Currency 3 8 2" xfId="2782" xr:uid="{735C5AE8-E8EA-4E29-B5B0-CA5133A910A8}"/>
    <cellStyle name="Currency 3 9" xfId="643" xr:uid="{5C95F3A4-D396-457D-9AAC-D75013D1272E}"/>
    <cellStyle name="Currency 3 9 2" xfId="2783" xr:uid="{548774D1-83D2-456F-A3D9-80D51BC4BF13}"/>
    <cellStyle name="Currency 4" xfId="644" xr:uid="{F5487E01-1061-4315-A657-B7CF015ACB1D}"/>
    <cellStyle name="Currency 4 2" xfId="645" xr:uid="{D79A63D8-656B-472E-95B5-90301C344561}"/>
    <cellStyle name="Currency 4 3" xfId="646" xr:uid="{E7ED3AFD-DA19-4146-AF66-A54A83759978}"/>
    <cellStyle name="Currency0" xfId="647" xr:uid="{F187973B-954D-4F76-9927-E8D5890E90D5}"/>
    <cellStyle name="Currency0 2" xfId="648" xr:uid="{44A1664B-1C40-4B59-8341-98339BD2DF64}"/>
    <cellStyle name="Currency0 3" xfId="649" xr:uid="{9249ABBF-CC37-4411-BFFA-298F2D4A7792}"/>
    <cellStyle name="Date" xfId="650" xr:uid="{9C57E9E4-D8B7-43B0-88B9-F5E220338BCC}"/>
    <cellStyle name="Date 2" xfId="651" xr:uid="{14AEC487-4D48-41FD-941B-AD856E62C1EB}"/>
    <cellStyle name="Date 2 2" xfId="652" xr:uid="{D6D126BC-93FD-4E35-B622-9A8CC42FC3FC}"/>
    <cellStyle name="Date 2 3" xfId="653" xr:uid="{8EB3B219-F2ED-4B17-8CF0-11C228FCFA9F}"/>
    <cellStyle name="Encabezado 4 2" xfId="42" xr:uid="{00000000-0005-0000-0000-00002A000000}"/>
    <cellStyle name="Encabezado 4 2 2" xfId="654" xr:uid="{A369D2D9-5048-4292-8C5C-FC20085024A5}"/>
    <cellStyle name="Énfasis1 2" xfId="43" xr:uid="{00000000-0005-0000-0000-00002B000000}"/>
    <cellStyle name="Énfasis1 2 2" xfId="655" xr:uid="{DEBA7D4C-34EA-4641-8B6F-F97839FD7BBC}"/>
    <cellStyle name="Énfasis2 2" xfId="44" xr:uid="{00000000-0005-0000-0000-00002C000000}"/>
    <cellStyle name="Énfasis2 2 2" xfId="656" xr:uid="{ADEABEA4-2D1D-4A23-83BC-00FC2B70C8CA}"/>
    <cellStyle name="Énfasis3 2" xfId="45" xr:uid="{00000000-0005-0000-0000-00002D000000}"/>
    <cellStyle name="Énfasis3 2 2" xfId="657" xr:uid="{A5C637A4-5C6F-472A-AC5C-CB1FFBD4A15E}"/>
    <cellStyle name="Énfasis4 2" xfId="46" xr:uid="{00000000-0005-0000-0000-00002E000000}"/>
    <cellStyle name="Énfasis4 2 2" xfId="658" xr:uid="{AE68489D-92A9-455B-940D-1A75F01E166A}"/>
    <cellStyle name="Énfasis5 2" xfId="47" xr:uid="{00000000-0005-0000-0000-00002F000000}"/>
    <cellStyle name="Énfasis5 2 2" xfId="659" xr:uid="{4BC6F15E-3AE9-4198-AE02-D3CE34F29E3D}"/>
    <cellStyle name="Énfasis6 2" xfId="48" xr:uid="{00000000-0005-0000-0000-000030000000}"/>
    <cellStyle name="Énfasis6 2 2" xfId="660" xr:uid="{E2EA8D9B-443A-4115-AF34-12140E05356A}"/>
    <cellStyle name="Entrada 2" xfId="49" xr:uid="{00000000-0005-0000-0000-000031000000}"/>
    <cellStyle name="Entrada 2 2" xfId="661" xr:uid="{524126E0-26E3-4177-B1BF-9501507E4B2D}"/>
    <cellStyle name="Entrada 2 2 2" xfId="662" xr:uid="{5058EA0A-61CF-4067-B780-45A0A85E11BE}"/>
    <cellStyle name="Entrada 2 2 2 2" xfId="663" xr:uid="{277865ED-0D61-49A8-9D8B-CE531FE91947}"/>
    <cellStyle name="Entrada 2 2 2 3" xfId="664" xr:uid="{57F0AB80-859F-4247-9A02-4508FABB547E}"/>
    <cellStyle name="Entrada 2 2 2 4" xfId="665" xr:uid="{818F1BD4-41A2-457E-9DC2-770E1BBF724F}"/>
    <cellStyle name="Entrada 2 2 2 5" xfId="666" xr:uid="{39B19C5F-AB68-4FA1-AD86-CEDEFF1C79E0}"/>
    <cellStyle name="Entrada 2 2 3" xfId="667" xr:uid="{324DF95C-E9EA-45FC-8213-3941C49D083F}"/>
    <cellStyle name="Entrada 2 2 3 2" xfId="668" xr:uid="{51AF6C01-343F-4C67-A6C0-E876421467F1}"/>
    <cellStyle name="Entrada 2 2 3 3" xfId="669" xr:uid="{C1CC7B34-BC33-45F7-A2DE-B6EF35A27AB8}"/>
    <cellStyle name="Entrada 2 2 4" xfId="670" xr:uid="{3B9759B4-65DB-42C6-97E6-E7CD07075590}"/>
    <cellStyle name="Entrada 2 3" xfId="671" xr:uid="{DD355F17-5536-4117-B5AF-384381D953EA}"/>
    <cellStyle name="Entrada 2 3 2" xfId="672" xr:uid="{6E67B311-2EE2-4D04-B6F3-C9DA129C55E8}"/>
    <cellStyle name="Entrada 2 3 2 2" xfId="673" xr:uid="{566AEC55-BAE9-4158-8FFD-515DA05C6B3A}"/>
    <cellStyle name="Entrada 2 3 2 3" xfId="674" xr:uid="{6E2BFBE5-576E-405A-B241-41EC3205CAAE}"/>
    <cellStyle name="Entrada 2 3 2 4" xfId="675" xr:uid="{2E3DABFF-7A4B-4704-8F39-43621917D8AD}"/>
    <cellStyle name="Entrada 2 3 2 5" xfId="676" xr:uid="{F6126994-CF76-4D76-B487-4EEE1321600A}"/>
    <cellStyle name="Entrada 2 3 3" xfId="677" xr:uid="{424C167B-A3E8-44D1-99BF-6A043690068F}"/>
    <cellStyle name="Entrada 2 3 3 2" xfId="678" xr:uid="{3A19E0AF-9F6C-4300-8D09-A93E42D109C6}"/>
    <cellStyle name="Entrada 2 3 3 3" xfId="679" xr:uid="{0E28CAC6-797B-4B86-A644-C4158587C00B}"/>
    <cellStyle name="Entrada 2 3 3 4" xfId="680" xr:uid="{33510D23-A8C3-478D-AC4B-CBBD4483591D}"/>
    <cellStyle name="Entrada 2 3 3 5" xfId="681" xr:uid="{5774F9A8-F66A-4518-9444-79663D89D24C}"/>
    <cellStyle name="Entrada 2 3 4" xfId="682" xr:uid="{F28812C9-A821-453E-A9B7-4D40FFCBBC0D}"/>
    <cellStyle name="Entrada 2 3 5" xfId="683" xr:uid="{B674B5BD-C449-4B64-9130-AE4B63451F0F}"/>
    <cellStyle name="Entrada 2 3 6" xfId="684" xr:uid="{A6216718-F119-4DA8-9166-3C5338B80EAF}"/>
    <cellStyle name="Entrada 2 4" xfId="685" xr:uid="{D06A8CF7-596C-4801-ACBB-D38EF544BBF5}"/>
    <cellStyle name="Entrada 2 4 2" xfId="686" xr:uid="{381DE17B-EC9C-4842-B4E3-BA3E2BC68522}"/>
    <cellStyle name="Entrada 2 4 3" xfId="687" xr:uid="{DC849894-4601-49FE-8552-DBFDE2D7F9FE}"/>
    <cellStyle name="Entrada 2 5" xfId="688" xr:uid="{6C441B6F-E609-4D07-BE52-0F617089C1DC}"/>
    <cellStyle name="Estilo 1" xfId="689" xr:uid="{4C338F6A-9B24-4F62-BB36-0B891327EEDB}"/>
    <cellStyle name="Euro" xfId="50" xr:uid="{00000000-0005-0000-0000-000032000000}"/>
    <cellStyle name="Euro 2" xfId="690" xr:uid="{E391EC8B-3D22-49A6-A958-1E698975B9DB}"/>
    <cellStyle name="Euro 2 2" xfId="691" xr:uid="{7FBBED93-9BDF-4F19-BD26-61B0787ED41E}"/>
    <cellStyle name="Euro 2 3" xfId="692" xr:uid="{F2A0B69B-DA82-4BAF-8E46-592FDEDB21F9}"/>
    <cellStyle name="Euro 3" xfId="693" xr:uid="{BA81D044-20BB-4CE3-A07F-19E063A29161}"/>
    <cellStyle name="Euro 3 2" xfId="694" xr:uid="{4CC35DBB-8E13-434E-9FAA-FB2D7D1791FF}"/>
    <cellStyle name="Euro 3 3" xfId="695" xr:uid="{3B08250B-7351-4947-8A78-00E535D91EDF}"/>
    <cellStyle name="Euro 4" xfId="696" xr:uid="{65DD9D2F-9AC3-417A-9653-9322A0086267}"/>
    <cellStyle name="Euro 5" xfId="697" xr:uid="{5B4D2E24-7CF2-4108-8C48-185D1EA0B7A5}"/>
    <cellStyle name="Explanatory Text 2" xfId="698" xr:uid="{BDF18FCC-0830-4FF0-93EC-86DB3E0B6F32}"/>
    <cellStyle name="Fixed" xfId="699" xr:uid="{50AA3CA3-996F-4CFB-BC37-1F1ADC19E7C6}"/>
    <cellStyle name="Fixed 2" xfId="700" xr:uid="{CFF1A839-0E91-4767-9397-443823F7ED23}"/>
    <cellStyle name="Fixed 2 2" xfId="701" xr:uid="{7AAD9E15-89CE-446C-AB87-A4192636F6C5}"/>
    <cellStyle name="Fixed 2 3" xfId="702" xr:uid="{F120BD29-06E0-40E7-878E-4C4B557F6C9C}"/>
    <cellStyle name="Footnote" xfId="703" xr:uid="{32ABF015-D1A6-4288-AE7C-C9305D4DE9F5}"/>
    <cellStyle name="Good 2" xfId="704" xr:uid="{495AEB5A-7A4D-4A3D-98DF-07D8F88A56B5}"/>
    <cellStyle name="Graphics" xfId="705" xr:uid="{ECB7AE75-4058-495D-9470-DC32A65672CF}"/>
    <cellStyle name="Heading 1 2" xfId="706" xr:uid="{B1DACE13-23A1-4427-85C8-E8B89E7A53D7}"/>
    <cellStyle name="Heading 2 2" xfId="707" xr:uid="{9F698553-633C-41E5-9C2F-11742A5B00E6}"/>
    <cellStyle name="Heading 3 2" xfId="708" xr:uid="{8B63574A-FEAC-4311-BED5-7EF7F01EB466}"/>
    <cellStyle name="Heading 4 2" xfId="709" xr:uid="{CC0BD503-5332-4589-B9B3-3A2AF7B3DD53}"/>
    <cellStyle name="HEADING1" xfId="710" xr:uid="{21CD7E6C-ACEE-48E1-9518-0F4B0C514538}"/>
    <cellStyle name="HEADING2" xfId="711" xr:uid="{677BEE83-A6F9-4AD4-AA1E-98A2EA33B6E6}"/>
    <cellStyle name="Hipervínculo" xfId="712" xr:uid="{617B684D-E8B3-48F9-8578-65ED12C67AED}"/>
    <cellStyle name="Hipervínculo 2" xfId="51" xr:uid="{00000000-0005-0000-0000-000033000000}"/>
    <cellStyle name="Hipervínculo 2 2" xfId="713" xr:uid="{9D401321-D992-40C1-87B9-437304C31744}"/>
    <cellStyle name="Hipervínculo 8" xfId="714" xr:uid="{F59747F7-A0C2-47AB-9D7A-51AD568F1E71}"/>
    <cellStyle name="Hipervínculo 9" xfId="715" xr:uid="{9B535E7A-30BF-475D-80D4-543E934BB71C}"/>
    <cellStyle name="Hipervínculo visitado" xfId="716" xr:uid="{78D4AE0A-0161-4564-A4A4-D495F2A26DA7}"/>
    <cellStyle name="Hipervínculo_IIF" xfId="717" xr:uid="{0DC91E23-6E36-4A2A-9384-3A5A7444BEFA}"/>
    <cellStyle name="Hyperlink 2" xfId="718" xr:uid="{5BFC50AD-589F-41A1-BA6B-81D0C0543195}"/>
    <cellStyle name="Hyperlink 3" xfId="719" xr:uid="{E3F48625-C5C1-4D0B-8886-DBE1AD5BE3DB}"/>
    <cellStyle name="Hyperlink_Enero-Diciembre 2005 sigef" xfId="2682" xr:uid="{1380066F-4D33-41F1-90A5-95B2DBFBBF93}"/>
    <cellStyle name="imf-one decimal" xfId="720" xr:uid="{BE25B92B-3DD8-4273-A38F-8B41D2A17E8E}"/>
    <cellStyle name="imf-zero decimal" xfId="721" xr:uid="{AB568350-70FB-4621-9B52-C4BE95F01DB1}"/>
    <cellStyle name="Incorrecto 2" xfId="52" xr:uid="{00000000-0005-0000-0000-000034000000}"/>
    <cellStyle name="Incorrecto 2 2" xfId="722" xr:uid="{B3CBC530-F59F-4BD3-8BA9-25E3D19B9E1B}"/>
    <cellStyle name="Input 2" xfId="723" xr:uid="{5CA4C9D5-8E86-41D2-A3C0-C870E1F20F43}"/>
    <cellStyle name="Linked Cell 2" xfId="724" xr:uid="{6A3B120F-8122-4F5B-965C-87E3E67CC473}"/>
    <cellStyle name="MacroCode" xfId="53" xr:uid="{00000000-0005-0000-0000-000035000000}"/>
    <cellStyle name="MacroCode 2" xfId="725" xr:uid="{9A3F9460-A2DA-4C2B-8EB6-6A42BFEE4FAF}"/>
    <cellStyle name="Millares" xfId="1" builtinId="3"/>
    <cellStyle name="Millares 10" xfId="54" xr:uid="{00000000-0005-0000-0000-000037000000}"/>
    <cellStyle name="Millares 10 2" xfId="55" xr:uid="{00000000-0005-0000-0000-000038000000}"/>
    <cellStyle name="Millares 10 2 2" xfId="56" xr:uid="{00000000-0005-0000-0000-000039000000}"/>
    <cellStyle name="Millares 10 2 3" xfId="728" xr:uid="{17C79297-6759-4C4E-887D-FFA04C9AE6B8}"/>
    <cellStyle name="Millares 10 2 3 2" xfId="729" xr:uid="{0CB0D042-0B57-4773-A995-F023A5DA1B8D}"/>
    <cellStyle name="Millares 10 2 3 2 2" xfId="2786" xr:uid="{6D3AD9DE-3774-4BD1-96AE-16F2F5E43A7C}"/>
    <cellStyle name="Millares 10 2 3 3" xfId="730" xr:uid="{B1CCFB89-6AF2-4DB1-A3CB-37E269A34BB0}"/>
    <cellStyle name="Millares 10 2 3 3 2" xfId="2787" xr:uid="{84720AB1-9A3A-4BDE-AD7E-DD6DA1E6A4C8}"/>
    <cellStyle name="Millares 10 2 4" xfId="731" xr:uid="{295DA0AB-C259-417F-9D1F-8193EB1E9A1D}"/>
    <cellStyle name="Millares 10 2 4 2" xfId="2788" xr:uid="{4DC640EC-CE11-4B3E-A169-B561DE72D3E1}"/>
    <cellStyle name="Millares 10 2 5" xfId="727" xr:uid="{C6379073-4E8E-4729-8C19-816F6FBEA1A2}"/>
    <cellStyle name="Millares 10 2 6" xfId="2785" xr:uid="{4BEEE452-C20C-441F-832D-EEDA381BBFFF}"/>
    <cellStyle name="Millares 10 3" xfId="57" xr:uid="{00000000-0005-0000-0000-00003A000000}"/>
    <cellStyle name="Millares 10 3 2" xfId="733" xr:uid="{ACDF97BF-BD7C-4EFB-BE8B-549F1410107D}"/>
    <cellStyle name="Millares 10 3 2 2" xfId="734" xr:uid="{6815C968-6E6A-4D81-9D80-ACDAECED7576}"/>
    <cellStyle name="Millares 10 3 2 2 2" xfId="2790" xr:uid="{680FE052-38E8-45B0-B330-B3F95924D73E}"/>
    <cellStyle name="Millares 10 3 2 3" xfId="735" xr:uid="{34834D42-7510-4D57-929F-267264CFEFB1}"/>
    <cellStyle name="Millares 10 3 2 3 2" xfId="2791" xr:uid="{7714314B-9ECD-4313-B121-8D39266E3790}"/>
    <cellStyle name="Millares 10 3 3" xfId="736" xr:uid="{11A41359-6C9F-4340-A0A4-6E1AF30656CA}"/>
    <cellStyle name="Millares 10 3 3 2" xfId="2792" xr:uid="{186B6849-21B4-4975-A12A-A54F7A8C1982}"/>
    <cellStyle name="Millares 10 3 4" xfId="732" xr:uid="{5C03174C-6D4B-44DA-8DC7-6B5507F475A7}"/>
    <cellStyle name="Millares 10 3 5" xfId="2789" xr:uid="{A5603498-E9CA-408B-8710-07CE94353BBA}"/>
    <cellStyle name="Millares 10 4" xfId="58" xr:uid="{00000000-0005-0000-0000-00003B000000}"/>
    <cellStyle name="Millares 10 5" xfId="59" xr:uid="{00000000-0005-0000-0000-00003C000000}"/>
    <cellStyle name="Millares 10 5 2" xfId="737" xr:uid="{D4250392-80E3-4045-AED7-00020F8A38F2}"/>
    <cellStyle name="Millares 10 5 3" xfId="738" xr:uid="{843A6469-558C-4CAC-A8CF-EBD04E45C517}"/>
    <cellStyle name="Millares 10 5 4" xfId="739" xr:uid="{70B9274A-8F3D-45B2-8A97-F289C5D24D7B}"/>
    <cellStyle name="Millares 10 6" xfId="60" xr:uid="{00000000-0005-0000-0000-00003D000000}"/>
    <cellStyle name="Millares 10 6 2" xfId="741" xr:uid="{8E3740E5-DE21-434C-8CC7-5AEB8396EF6C}"/>
    <cellStyle name="Millares 10 6 2 2" xfId="742" xr:uid="{467EED6F-E815-4113-B261-3A259FCD3732}"/>
    <cellStyle name="Millares 10 6 2 2 2" xfId="2794" xr:uid="{8F3B79FD-BFC4-4C4D-8C14-DF758C234A7E}"/>
    <cellStyle name="Millares 10 6 2 3" xfId="743" xr:uid="{BC0C07CA-14F9-472C-80B3-AFA59FCE6575}"/>
    <cellStyle name="Millares 10 6 2 3 2" xfId="2795" xr:uid="{F037CC18-4357-4670-B1A4-D5D582B91112}"/>
    <cellStyle name="Millares 10 6 3" xfId="744" xr:uid="{155E2DC6-06CE-4454-A69D-E64A0C810D76}"/>
    <cellStyle name="Millares 10 6 3 2" xfId="2796" xr:uid="{BA87427E-5442-44A5-8567-1A9360657B94}"/>
    <cellStyle name="Millares 10 6 4" xfId="740" xr:uid="{56FA7269-F8F8-460C-B878-1F204DD60DA2}"/>
    <cellStyle name="Millares 10 6 5" xfId="2793" xr:uid="{164A45A2-05F9-4022-956A-2E344A7C006E}"/>
    <cellStyle name="Millares 10 7" xfId="745" xr:uid="{EEB71247-BE2F-47C1-9092-BD74455D2782}"/>
    <cellStyle name="Millares 10 7 2" xfId="746" xr:uid="{A339619B-2094-4763-836C-0AB18F7736DB}"/>
    <cellStyle name="Millares 10 7 3" xfId="747" xr:uid="{FEDA24A1-E3A9-4936-B929-A7680D346359}"/>
    <cellStyle name="Millares 10 7 4" xfId="748" xr:uid="{D04B3B26-BF25-409C-A0AD-B993F6CAF1E6}"/>
    <cellStyle name="Millares 10 7 4 2" xfId="2797" xr:uid="{0F8E6E63-3CFB-4879-AECE-E32AE85A36FA}"/>
    <cellStyle name="Millares 10 8" xfId="726" xr:uid="{09501B2F-4B8D-4913-AF30-2F3D8771FCA8}"/>
    <cellStyle name="Millares 10 9" xfId="2784" xr:uid="{0764A859-EB2C-4EEA-8632-CF407DE80A95}"/>
    <cellStyle name="Millares 11" xfId="61" xr:uid="{00000000-0005-0000-0000-00003E000000}"/>
    <cellStyle name="Millares 11 2" xfId="62" xr:uid="{00000000-0005-0000-0000-00003F000000}"/>
    <cellStyle name="Millares 11 2 2" xfId="749" xr:uid="{AC3FC842-C5D4-49D2-99BA-249C9DD8E025}"/>
    <cellStyle name="Millares 11 2 3" xfId="750" xr:uid="{BA71B8DC-502F-4324-A801-0534D9FB6DA4}"/>
    <cellStyle name="Millares 11 3" xfId="751" xr:uid="{69E7F1DC-6102-4C1A-8A5B-42DCA694BEB6}"/>
    <cellStyle name="Millares 11 4" xfId="752" xr:uid="{005CD96F-9989-4DEC-AE29-A820C55A444C}"/>
    <cellStyle name="Millares 12" xfId="63" xr:uid="{00000000-0005-0000-0000-000040000000}"/>
    <cellStyle name="Millares 12 2" xfId="753" xr:uid="{43373C5C-9189-4740-8A32-B844EC349A22}"/>
    <cellStyle name="Millares 12 2 2" xfId="754" xr:uid="{92F5CC6F-7A8C-436C-9E12-B3C7AC6EE314}"/>
    <cellStyle name="Millares 12 2 3" xfId="755" xr:uid="{1284B3A2-7378-4CE5-856D-E7F64612548D}"/>
    <cellStyle name="Millares 12 3" xfId="756" xr:uid="{1F0B3155-BBF8-48A2-A082-70E7F9F7CB68}"/>
    <cellStyle name="Millares 12 4" xfId="757" xr:uid="{09DCC740-25C5-47A2-A9CC-85A6A44B32FB}"/>
    <cellStyle name="Millares 13" xfId="64" xr:uid="{00000000-0005-0000-0000-000041000000}"/>
    <cellStyle name="Millares 13 2" xfId="758" xr:uid="{155C70CD-1322-4855-884C-CC07B3E06DBD}"/>
    <cellStyle name="Millares 13 2 2" xfId="759" xr:uid="{D4C72525-8B0D-4783-AC36-5687D35069BD}"/>
    <cellStyle name="Millares 13 2 3" xfId="760" xr:uid="{CFB7AF41-7AEE-4920-8652-A8AEF75905D5}"/>
    <cellStyle name="Millares 13 3" xfId="761" xr:uid="{6A8F1EF8-C612-45EC-A9D2-CD362705363A}"/>
    <cellStyle name="Millares 13 4" xfId="762" xr:uid="{8BBC7956-43BC-451E-B18F-551DF33671DF}"/>
    <cellStyle name="Millares 14" xfId="65" xr:uid="{00000000-0005-0000-0000-000042000000}"/>
    <cellStyle name="Millares 14 2" xfId="763" xr:uid="{9DD12B6D-651D-47F9-9A75-F4CA84D24803}"/>
    <cellStyle name="Millares 14 2 2" xfId="764" xr:uid="{6A561C43-29FC-4B4D-9B01-4CD6E58D8B43}"/>
    <cellStyle name="Millares 14 2 3" xfId="765" xr:uid="{3CC9C33E-263D-4C87-A379-49D37744F8BB}"/>
    <cellStyle name="Millares 14 3" xfId="766" xr:uid="{826401CE-3331-4ADF-88A5-9F3A36384BE7}"/>
    <cellStyle name="Millares 14 4" xfId="767" xr:uid="{C829FFC5-F3D5-43FF-BDF2-136B4C0A0F0F}"/>
    <cellStyle name="Millares 15" xfId="768" xr:uid="{8201789B-078D-40C1-A88C-674C34AF685B}"/>
    <cellStyle name="Millares 15 2" xfId="769" xr:uid="{EDD0EC92-4BE4-476F-B703-8CC46788E53C}"/>
    <cellStyle name="Millares 15 3" xfId="770" xr:uid="{22CD59B5-3E80-42CA-95DC-0186DEE7B8C0}"/>
    <cellStyle name="Millares 16" xfId="771" xr:uid="{13299F41-BCFB-400A-9BEB-E6D46A4D6396}"/>
    <cellStyle name="Millares 16 2" xfId="2798" xr:uid="{0DDA2B30-3399-407E-8449-14B231F3B79E}"/>
    <cellStyle name="Millares 17" xfId="772" xr:uid="{AFD1C0CB-36D1-45C6-9A4E-D9A14765A62C}"/>
    <cellStyle name="Millares 17 2" xfId="773" xr:uid="{5BA7B518-44B8-44C4-93FC-296AD7F3E978}"/>
    <cellStyle name="Millares 17 3" xfId="774" xr:uid="{6100A28C-E1C5-4C59-8739-6BE0FD7A2E90}"/>
    <cellStyle name="Millares 18" xfId="775" xr:uid="{EE0EB9EC-8E4C-47A7-BC5D-AAABA568BA6D}"/>
    <cellStyle name="Millares 18 2" xfId="776" xr:uid="{8D184AD8-EC18-456D-9A13-6E946FC79BF1}"/>
    <cellStyle name="Millares 18 3" xfId="777" xr:uid="{8DCE1CB9-732E-4542-93C5-B45C5B4D1C75}"/>
    <cellStyle name="Millares 19" xfId="778" xr:uid="{D1F290AF-23B0-4CC5-9368-BE388CDB4837}"/>
    <cellStyle name="Millares 19 2" xfId="779" xr:uid="{50017A2A-847B-4258-8D11-7BD41E4717CC}"/>
    <cellStyle name="Millares 19 3" xfId="780" xr:uid="{9BE03D5F-79FF-4D19-B537-5AFE24C94DF8}"/>
    <cellStyle name="Millares 2" xfId="66" xr:uid="{00000000-0005-0000-0000-000043000000}"/>
    <cellStyle name="Millares 2 10" xfId="781" xr:uid="{2BF393F4-F9F9-4F9C-ABDC-F5D8DC1C03CF}"/>
    <cellStyle name="Millares 2 11" xfId="782" xr:uid="{6CC1227A-F137-43C9-A76A-A7C4F282B071}"/>
    <cellStyle name="Millares 2 12" xfId="783" xr:uid="{71FBB471-32E9-4713-9B3B-1A7BF66D0E12}"/>
    <cellStyle name="Millares 2 2" xfId="67" xr:uid="{00000000-0005-0000-0000-000044000000}"/>
    <cellStyle name="Millares 2 2 2" xfId="68" xr:uid="{00000000-0005-0000-0000-000045000000}"/>
    <cellStyle name="Millares 2 2 2 2" xfId="784" xr:uid="{AFCD8D01-C216-4F7F-8100-B53D2AEEAE2A}"/>
    <cellStyle name="Millares 2 2 2 3" xfId="785" xr:uid="{605E38C7-B084-47F6-BE80-DB6648038756}"/>
    <cellStyle name="Millares 2 2 3" xfId="69" xr:uid="{00000000-0005-0000-0000-000046000000}"/>
    <cellStyle name="Millares 2 2 3 2" xfId="786" xr:uid="{E5514845-749F-4EAE-A6C5-02183A0C8C6E}"/>
    <cellStyle name="Millares 2 2 3 3" xfId="787" xr:uid="{C2DE5626-CECB-43C9-A73C-2114B58C8A13}"/>
    <cellStyle name="Millares 2 2 4" xfId="788" xr:uid="{5920FDE0-9353-4A5D-B2D2-4074D2DAB7F4}"/>
    <cellStyle name="Millares 2 2 4 2" xfId="789" xr:uid="{415297D6-3FAA-4262-A27B-4BD72E2FA9E1}"/>
    <cellStyle name="Millares 2 2 4 3" xfId="790" xr:uid="{9F12ACE3-BD5B-453A-A7F7-6370AD33200F}"/>
    <cellStyle name="Millares 2 2 5" xfId="791" xr:uid="{5188CD72-3D5D-443F-B918-82E61103FDD9}"/>
    <cellStyle name="Millares 2 2 6" xfId="792" xr:uid="{A1AFEF68-F646-48B7-B247-067F58D73739}"/>
    <cellStyle name="Millares 2 2 7" xfId="793" xr:uid="{846E8087-B55C-418D-A6C9-0A2017B62F6B}"/>
    <cellStyle name="Millares 2 2_Cuadro No. 1" xfId="794" xr:uid="{53951B01-A2B5-4A1B-8A21-DAA6119F4A0A}"/>
    <cellStyle name="Millares 2 3" xfId="70" xr:uid="{00000000-0005-0000-0000-000047000000}"/>
    <cellStyle name="Millares 2 3 2" xfId="795" xr:uid="{868CCD41-C3E3-45B0-959B-6B22B8DA3941}"/>
    <cellStyle name="Millares 2 3 2 2" xfId="796" xr:uid="{7D8DB7F9-D37A-4605-B593-5168D711B348}"/>
    <cellStyle name="Millares 2 3 2 3" xfId="797" xr:uid="{F4D07DA2-BF51-46C4-9DAC-E2AF3A8CD122}"/>
    <cellStyle name="Millares 2 3 3" xfId="798" xr:uid="{312CAFDA-F172-48A3-9996-5CF835E0609B}"/>
    <cellStyle name="Millares 2 3 4" xfId="799" xr:uid="{FC1736C2-EDF1-4CD9-9AE7-DA56D282E0C4}"/>
    <cellStyle name="Millares 2 4" xfId="71" xr:uid="{00000000-0005-0000-0000-000048000000}"/>
    <cellStyle name="Millares 2 5" xfId="72" xr:uid="{00000000-0005-0000-0000-000049000000}"/>
    <cellStyle name="Millares 2 5 2" xfId="800" xr:uid="{E72D0C13-4A0B-4B38-96DB-FED8FD177268}"/>
    <cellStyle name="Millares 2 5 3" xfId="801" xr:uid="{247E3AE7-FD96-47B3-9173-4977F0537863}"/>
    <cellStyle name="Millares 2 6" xfId="802" xr:uid="{A2232A61-E0DA-43CC-BA3A-98CF6E0F259B}"/>
    <cellStyle name="Millares 2 6 2" xfId="803" xr:uid="{73BE3606-98E4-4D8D-A228-632D294F431D}"/>
    <cellStyle name="Millares 2 6 3" xfId="804" xr:uid="{B6897235-AF01-4114-A03D-D752E7F5CBCC}"/>
    <cellStyle name="Millares 2 7" xfId="805" xr:uid="{B7FE3037-3AD2-4528-981C-5544665798E3}"/>
    <cellStyle name="Millares 2 7 2" xfId="806" xr:uid="{7E752B5F-7845-4211-8FCD-F6603B0006E2}"/>
    <cellStyle name="Millares 2 7 3" xfId="807" xr:uid="{45C498C5-13D2-4848-9789-570E44609E2B}"/>
    <cellStyle name="Millares 2 8" xfId="808" xr:uid="{99EF5C4A-77E8-4B96-B12D-426EF1A2C754}"/>
    <cellStyle name="Millares 2 9" xfId="809" xr:uid="{C6D9B537-ED2F-4282-B885-E89387F49D68}"/>
    <cellStyle name="Millares 2_Cuadro No. 1" xfId="810" xr:uid="{8B8DD921-D08C-4674-BCE9-734AF057D0F8}"/>
    <cellStyle name="Millares 20" xfId="811" xr:uid="{B7D38DC3-8288-4AA1-888F-38AEB004B62A}"/>
    <cellStyle name="Millares 20 2" xfId="812" xr:uid="{935015EB-1E71-466B-AEC5-2D0528910ED7}"/>
    <cellStyle name="Millares 20 3" xfId="813" xr:uid="{F5FF82E9-F415-41C4-A4DC-6E641B42CF69}"/>
    <cellStyle name="Millares 21" xfId="814" xr:uid="{806E8CE3-5409-4B9C-BDE1-99385D5F9C3F}"/>
    <cellStyle name="Millares 22" xfId="815" xr:uid="{EE4DBD0A-FBB2-4653-A14B-20BFFC96DED6}"/>
    <cellStyle name="Millares 22 2" xfId="816" xr:uid="{C46FE543-E211-40F0-83D6-415979D6E101}"/>
    <cellStyle name="Millares 22 3" xfId="817" xr:uid="{F8559BFA-E5BA-4F37-9C11-22204331D917}"/>
    <cellStyle name="Millares 23" xfId="818" xr:uid="{A26CEE8B-2B7E-4C30-B608-8E6F6B73549B}"/>
    <cellStyle name="Millares 24" xfId="819" xr:uid="{12E0809D-A7E0-4953-B446-F645A33E4818}"/>
    <cellStyle name="Millares 24 2" xfId="820" xr:uid="{1DCDC030-00CF-454D-BB55-1D5DB5C96086}"/>
    <cellStyle name="Millares 24 3" xfId="821" xr:uid="{D9830EA3-8F5C-4E76-8B53-B5E9E51F4ED0}"/>
    <cellStyle name="Millares 25" xfId="822" xr:uid="{72276265-594F-412C-93B8-95B95ECA03B3}"/>
    <cellStyle name="Millares 26" xfId="823" xr:uid="{BC5FFDEA-4E51-4D88-B6CA-036987624339}"/>
    <cellStyle name="Millares 26 2" xfId="824" xr:uid="{6FC60BD3-0BF2-43FF-B21A-DC221C494334}"/>
    <cellStyle name="Millares 26 3" xfId="825" xr:uid="{69F48A77-4ECD-444B-892B-3B25BD008890}"/>
    <cellStyle name="Millares 27" xfId="826" xr:uid="{DF42FFFC-1A72-4048-9599-FAE4E54E38AA}"/>
    <cellStyle name="Millares 27 2" xfId="827" xr:uid="{212C1E8E-C1BE-4F42-A24E-ECDAB606959A}"/>
    <cellStyle name="Millares 27 3" xfId="828" xr:uid="{088A9A5A-1ECB-4CBB-8B5B-C3F4471204A1}"/>
    <cellStyle name="Millares 28" xfId="829" xr:uid="{66EF620E-9788-4922-865B-A3BDDA17F9A0}"/>
    <cellStyle name="Millares 28 2" xfId="830" xr:uid="{468F2FF0-4F98-4A0F-9872-B203E6E06569}"/>
    <cellStyle name="Millares 28 3" xfId="831" xr:uid="{3EEABDC8-9EEE-459B-B4DF-91ACAF0ED3F7}"/>
    <cellStyle name="Millares 29" xfId="167" xr:uid="{448C3B3A-6F83-4FF7-92AD-C75A51314264}"/>
    <cellStyle name="Millares 3" xfId="73" xr:uid="{00000000-0005-0000-0000-00004B000000}"/>
    <cellStyle name="Millares 3 2" xfId="74" xr:uid="{00000000-0005-0000-0000-00004C000000}"/>
    <cellStyle name="Millares 3 2 2" xfId="75" xr:uid="{00000000-0005-0000-0000-00004D000000}"/>
    <cellStyle name="Millares 3 2 2 2" xfId="832" xr:uid="{32E68F38-959F-49C2-91A2-2AE23F25F211}"/>
    <cellStyle name="Millares 3 2 2 3" xfId="833" xr:uid="{E15BE002-6246-48F8-825D-7394A0716CCB}"/>
    <cellStyle name="Millares 3 2 3" xfId="76" xr:uid="{00000000-0005-0000-0000-00004E000000}"/>
    <cellStyle name="Millares 3 2 3 2" xfId="834" xr:uid="{3C1C80CA-957B-475C-AA23-D4F18B0196D6}"/>
    <cellStyle name="Millares 3 2 3 3" xfId="835" xr:uid="{170AAE3B-B0D3-4770-A723-06F1F776C9C6}"/>
    <cellStyle name="Millares 3 2 4" xfId="836" xr:uid="{B73382D2-1289-4289-A016-BF64709C609C}"/>
    <cellStyle name="Millares 3 2 5" xfId="837" xr:uid="{800C5952-92D4-481A-BAF1-233B7FC2B53B}"/>
    <cellStyle name="Millares 3 3" xfId="77" xr:uid="{00000000-0005-0000-0000-00004F000000}"/>
    <cellStyle name="Millares 3 3 2" xfId="838" xr:uid="{EE6107FD-D86C-4A80-98D2-5CDEC3F710A7}"/>
    <cellStyle name="Millares 3 3 3" xfId="839" xr:uid="{DCF2C27E-1A8D-4612-96B8-5B020CD31E16}"/>
    <cellStyle name="Millares 3 4" xfId="78" xr:uid="{00000000-0005-0000-0000-000050000000}"/>
    <cellStyle name="Millares 3 4 2" xfId="840" xr:uid="{34BCD6F6-EDA7-4680-B7FF-2EE6A57AB4FC}"/>
    <cellStyle name="Millares 3 4 3" xfId="841" xr:uid="{BBCD414B-B5C5-4ECF-AFF7-B8B6BC01661D}"/>
    <cellStyle name="Millares 3 5" xfId="79" xr:uid="{00000000-0005-0000-0000-000051000000}"/>
    <cellStyle name="Millares 3 5 2" xfId="842" xr:uid="{2E23EFA4-BE80-48FB-96D4-108A6B79DD8A}"/>
    <cellStyle name="Millares 3 5 3" xfId="843" xr:uid="{99EF8BCF-CA6C-4E08-AF94-C5B87A88B65E}"/>
    <cellStyle name="Millares 3 6" xfId="844" xr:uid="{6E98F205-8894-43AF-8681-1280A82F0A2A}"/>
    <cellStyle name="Millares 3 6 2" xfId="845" xr:uid="{824AA0D2-7420-4824-8804-F45C69DC4A95}"/>
    <cellStyle name="Millares 3 6 3" xfId="846" xr:uid="{E2543D74-103F-4115-96B6-D6784C2A8899}"/>
    <cellStyle name="Millares 3 7" xfId="847" xr:uid="{FBA6B7A5-2FC8-4E76-A15A-F013BD3221D3}"/>
    <cellStyle name="Millares 3 8" xfId="848" xr:uid="{FA74DAB6-235E-4699-9786-71125E042E9C}"/>
    <cellStyle name="Millares 3 9" xfId="849" xr:uid="{D9B3883B-9014-4078-A128-8C5896BA7CA4}"/>
    <cellStyle name="Millares 3_Cuadro No. 1" xfId="850" xr:uid="{A0772852-0BE0-44BD-BEB0-219A9E796B31}"/>
    <cellStyle name="Millares 30" xfId="2686" xr:uid="{A865BE6D-8718-4C1A-BA8A-7BBF74EC6FCD}"/>
    <cellStyle name="Millares 4" xfId="80" xr:uid="{00000000-0005-0000-0000-000053000000}"/>
    <cellStyle name="Millares 4 10" xfId="852" xr:uid="{FFDFE668-573A-42D1-8F32-B297FCE5C557}"/>
    <cellStyle name="Millares 4 11" xfId="851" xr:uid="{A86E46F2-BFA8-4CC5-9A06-523398D8BFCB}"/>
    <cellStyle name="Millares 4 2" xfId="81" xr:uid="{00000000-0005-0000-0000-000054000000}"/>
    <cellStyle name="Millares 4 2 2" xfId="853" xr:uid="{0C32186A-4E93-4ADF-8C6C-9D9067C97A98}"/>
    <cellStyle name="Millares 4 2 3" xfId="854" xr:uid="{4432C9D3-D7E7-4E0D-9789-EABCA14ABEC8}"/>
    <cellStyle name="Millares 4 3" xfId="82" xr:uid="{00000000-0005-0000-0000-000055000000}"/>
    <cellStyle name="Millares 4 3 2" xfId="855" xr:uid="{509DDABA-FCCF-4884-AA65-DDF6FA5A85A3}"/>
    <cellStyle name="Millares 4 3 3" xfId="856" xr:uid="{CD57A7B1-DF0F-4EE6-AF75-0F4F1F131327}"/>
    <cellStyle name="Millares 4 4" xfId="83" xr:uid="{00000000-0005-0000-0000-000056000000}"/>
    <cellStyle name="Millares 4 4 2" xfId="857" xr:uid="{90D9F98F-1CF2-4855-941D-537E8A986FA1}"/>
    <cellStyle name="Millares 4 4 3" xfId="858" xr:uid="{DA7C3AEC-8DA4-4433-83E3-C53D6F9C86A0}"/>
    <cellStyle name="Millares 4 5" xfId="84" xr:uid="{00000000-0005-0000-0000-000057000000}"/>
    <cellStyle name="Millares 4 5 2" xfId="859" xr:uid="{37AD9051-B004-48F7-8D7F-5EB76DFDE864}"/>
    <cellStyle name="Millares 4 5 3" xfId="860" xr:uid="{86A6EA71-8A58-4D3A-A6DA-53EDBFB349F0}"/>
    <cellStyle name="Millares 4 6" xfId="85" xr:uid="{00000000-0005-0000-0000-000058000000}"/>
    <cellStyle name="Millares 4 6 2" xfId="861" xr:uid="{408BE92D-9780-4855-B0ED-4BD43D79C5E1}"/>
    <cellStyle name="Millares 4 6 3" xfId="862" xr:uid="{6E895145-84CA-467D-970D-BCFBB12A0F5C}"/>
    <cellStyle name="Millares 4 7" xfId="863" xr:uid="{7DB8E9A1-03AC-4115-B1DC-24D02F0C9894}"/>
    <cellStyle name="Millares 4 7 2" xfId="864" xr:uid="{A9CD8041-688A-4B8F-A067-51EF382E0490}"/>
    <cellStyle name="Millares 4 7 3" xfId="865" xr:uid="{6419862C-B12E-4EA5-9285-F4791A485784}"/>
    <cellStyle name="Millares 4 8" xfId="866" xr:uid="{1E03CFD0-E16E-43D1-B9FA-66D45B9FA00F}"/>
    <cellStyle name="Millares 4 8 2" xfId="2799" xr:uid="{5CB23D25-0E3E-4336-A28D-4B3CCD5FF4D3}"/>
    <cellStyle name="Millares 4 9" xfId="867" xr:uid="{5641987B-EC3A-4088-B6CE-B4FAB42CDD5A}"/>
    <cellStyle name="Millares 4_Cuadro No. 1" xfId="868" xr:uid="{C45AB1EF-3727-4227-A4EC-10887AA10369}"/>
    <cellStyle name="Millares 5" xfId="86" xr:uid="{00000000-0005-0000-0000-00005A000000}"/>
    <cellStyle name="Millares 5 2" xfId="87" xr:uid="{00000000-0005-0000-0000-00005B000000}"/>
    <cellStyle name="Millares 5 2 2" xfId="869" xr:uid="{09A2B6C7-894D-47CF-8FD6-D4046F95DFE0}"/>
    <cellStyle name="Millares 5 2 3" xfId="870" xr:uid="{5E176839-7DB9-45A2-B494-9A32B91CF147}"/>
    <cellStyle name="Millares 5 3" xfId="88" xr:uid="{00000000-0005-0000-0000-00005C000000}"/>
    <cellStyle name="Millares 5 3 2" xfId="871" xr:uid="{7CFB3C83-E62D-4A5D-9907-E72317E5E03A}"/>
    <cellStyle name="Millares 5 3 3" xfId="872" xr:uid="{4D78D1DF-31A8-4CBE-91DB-EE20F213114A}"/>
    <cellStyle name="Millares 5 4" xfId="873" xr:uid="{A29FE3C1-2167-44E1-8158-CB1FEE7EEC94}"/>
    <cellStyle name="Millares 5 4 2" xfId="874" xr:uid="{B65E79D2-27CD-466A-9579-32758729C174}"/>
    <cellStyle name="Millares 5 4 3" xfId="875" xr:uid="{4A01AA47-1997-439E-83CB-3843D6EA9774}"/>
    <cellStyle name="Millares 5 5" xfId="876" xr:uid="{F0760647-708A-401D-8960-67AD11403930}"/>
    <cellStyle name="Millares 5 6" xfId="877" xr:uid="{919DA41D-547D-469E-847D-DF618879F2D8}"/>
    <cellStyle name="Millares 5_Cuadro No. 1" xfId="878" xr:uid="{8A18D682-D9CB-4163-8F81-02A9CA7D14E0}"/>
    <cellStyle name="Millares 6" xfId="89" xr:uid="{00000000-0005-0000-0000-00005E000000}"/>
    <cellStyle name="Millares 6 2" xfId="879" xr:uid="{EDE9BF27-C168-4513-8C15-5E8CF93FE86F}"/>
    <cellStyle name="Millares 6 2 2" xfId="880" xr:uid="{ABF9FF9E-36AD-4235-8F8D-0166EA5B0A49}"/>
    <cellStyle name="Millares 6 2 3" xfId="881" xr:uid="{4A470653-CBC9-4B76-952F-BD9E0F47679F}"/>
    <cellStyle name="Millares 6 3" xfId="882" xr:uid="{08C83175-C011-46E2-A699-BBA75F01C304}"/>
    <cellStyle name="Millares 6 3 2" xfId="883" xr:uid="{43DAA050-753E-4EE7-B75C-513F8DD21A01}"/>
    <cellStyle name="Millares 6 3 3" xfId="884" xr:uid="{730E841C-6741-4C34-88D1-20824202F869}"/>
    <cellStyle name="Millares 6 4" xfId="885" xr:uid="{623E2040-C94E-4640-9C84-2A3ECBE90062}"/>
    <cellStyle name="Millares 6 5" xfId="886" xr:uid="{2E774B25-2643-43B1-877C-514D63EA9459}"/>
    <cellStyle name="Millares 7" xfId="90" xr:uid="{00000000-0005-0000-0000-00005F000000}"/>
    <cellStyle name="Millares 7 2" xfId="91" xr:uid="{00000000-0005-0000-0000-000060000000}"/>
    <cellStyle name="Millares 7 2 2" xfId="887" xr:uid="{80978968-0449-4E14-84B9-2E59FD55C0ED}"/>
    <cellStyle name="Millares 7 2 3" xfId="888" xr:uid="{0024A15F-159C-4BB3-93C2-AA023CDB5883}"/>
    <cellStyle name="Millares 7 3" xfId="889" xr:uid="{4F11E40A-32FD-4C96-A5EA-C0EFDC238A94}"/>
    <cellStyle name="Millares 7 4" xfId="890" xr:uid="{816F37FC-9182-4815-BBA8-2E282DC5C3B4}"/>
    <cellStyle name="Millares 8" xfId="92" xr:uid="{00000000-0005-0000-0000-000061000000}"/>
    <cellStyle name="Millares 8 2" xfId="93" xr:uid="{00000000-0005-0000-0000-000062000000}"/>
    <cellStyle name="Millares 8 2 2" xfId="891" xr:uid="{6B976A21-F6F4-404E-BADB-BF006DDFEAB4}"/>
    <cellStyle name="Millares 8 2 2 2" xfId="892" xr:uid="{03191B7D-0C8E-4529-BBBE-C083B7F480F5}"/>
    <cellStyle name="Millares 8 2 2 2 2" xfId="2801" xr:uid="{6D2FDA7A-C321-4497-BBEE-B59C1B8A994A}"/>
    <cellStyle name="Millares 8 2 2 3" xfId="2800" xr:uid="{C2BBE180-2C6C-4319-9F1D-4026C3A26A8D}"/>
    <cellStyle name="Millares 8 2 3" xfId="893" xr:uid="{DB58F38C-3E51-4460-BBA5-2F81B17D964A}"/>
    <cellStyle name="Millares 8 2 3 2" xfId="894" xr:uid="{BF2FF81A-718C-47F8-9661-B134548B628F}"/>
    <cellStyle name="Millares 8 2 3 3" xfId="895" xr:uid="{34B0A05B-60B0-4BAD-8783-533D98F4F683}"/>
    <cellStyle name="Millares 8 2 4" xfId="896" xr:uid="{ECDB4761-E956-4BDB-9099-0C98E4C56CB0}"/>
    <cellStyle name="Millares 8 2 4 2" xfId="2802" xr:uid="{F2DE1713-BE3B-4186-AA9B-818F92A69D43}"/>
    <cellStyle name="Millares 8 2 5" xfId="897" xr:uid="{6EE7B07A-494C-4E05-9248-BED126E5075E}"/>
    <cellStyle name="Millares 8 2 5 2" xfId="2803" xr:uid="{CADFD6FC-EB8A-4340-A38E-BDE8AC464A84}"/>
    <cellStyle name="Millares 8 2 6" xfId="898" xr:uid="{AF2DE013-5BA5-423F-902B-C98D19FE285B}"/>
    <cellStyle name="Millares 8 2 7" xfId="899" xr:uid="{98384316-C2A3-439F-9C06-6E9B01259028}"/>
    <cellStyle name="Millares 8 3" xfId="94" xr:uid="{00000000-0005-0000-0000-000063000000}"/>
    <cellStyle name="Millares 8 3 2" xfId="900" xr:uid="{5FE03513-7784-4BF9-8680-E260665BDECF}"/>
    <cellStyle name="Millares 8 3 3" xfId="901" xr:uid="{AD0C6C6A-E7A4-4E0C-8856-962738C88EFC}"/>
    <cellStyle name="Millares 8 4" xfId="902" xr:uid="{3B6756F1-DC3A-4240-BCC8-76EAB8C361F2}"/>
    <cellStyle name="Millares 8 4 2" xfId="903" xr:uid="{2D2DD9EF-71B8-4B08-A621-6C58985A42DF}"/>
    <cellStyle name="Millares 8 4 3" xfId="904" xr:uid="{A093E6B7-D438-4299-9DE4-3F6B2B43A244}"/>
    <cellStyle name="Millares 8 5" xfId="905" xr:uid="{3B3F491C-9F11-4B5B-82F1-D53AEBA6733C}"/>
    <cellStyle name="Millares 8 6" xfId="906" xr:uid="{7FD9F1AF-9803-439B-BF9E-FD535E40336F}"/>
    <cellStyle name="Millares 9" xfId="95" xr:uid="{00000000-0005-0000-0000-000064000000}"/>
    <cellStyle name="Millares 9 2" xfId="96" xr:uid="{00000000-0005-0000-0000-000065000000}"/>
    <cellStyle name="Millares 9 2 2" xfId="97" xr:uid="{00000000-0005-0000-0000-000066000000}"/>
    <cellStyle name="Millares 9 2 3" xfId="909" xr:uid="{6A4360D7-4388-4859-99B8-6B69011BD9EC}"/>
    <cellStyle name="Millares 9 2 3 2" xfId="910" xr:uid="{A750F83D-C347-4E2F-84BF-3C55916C3F41}"/>
    <cellStyle name="Millares 9 2 3 2 2" xfId="2806" xr:uid="{16261E48-A8E3-4185-968F-4909D171B5F3}"/>
    <cellStyle name="Millares 9 2 3 3" xfId="911" xr:uid="{7962071D-4EA8-4988-B9DC-19097F59CD80}"/>
    <cellStyle name="Millares 9 2 3 3 2" xfId="2807" xr:uid="{ECDBABA3-BF9A-4375-B687-7871B34FA047}"/>
    <cellStyle name="Millares 9 2 4" xfId="912" xr:uid="{94596BFB-3EA7-436E-9253-67B1E24F4560}"/>
    <cellStyle name="Millares 9 2 4 2" xfId="2808" xr:uid="{8AE23ECC-3925-4BE0-A935-E0392383FCF1}"/>
    <cellStyle name="Millares 9 2 5" xfId="908" xr:uid="{8593CAA3-D0B7-477B-A5B9-B58BEC0555D4}"/>
    <cellStyle name="Millares 9 2 6" xfId="2805" xr:uid="{9078B0D0-AF7D-4BBB-B2B3-399A933F1471}"/>
    <cellStyle name="Millares 9 3" xfId="98" xr:uid="{00000000-0005-0000-0000-000067000000}"/>
    <cellStyle name="Millares 9 3 2" xfId="914" xr:uid="{5424ECF2-D492-42BF-A4B4-90D2C9CAD5D4}"/>
    <cellStyle name="Millares 9 3 2 2" xfId="915" xr:uid="{1A6F0998-FF28-4816-B529-8EE1D2BDB75E}"/>
    <cellStyle name="Millares 9 3 2 2 2" xfId="2810" xr:uid="{1DCE9033-5A50-4305-9E40-03A712506A20}"/>
    <cellStyle name="Millares 9 3 2 3" xfId="916" xr:uid="{8028B0CC-EFC4-480C-8DAA-B0BE63FF36FA}"/>
    <cellStyle name="Millares 9 3 2 3 2" xfId="2811" xr:uid="{C62EA27D-2258-49F9-9D75-2934558FBFB4}"/>
    <cellStyle name="Millares 9 3 3" xfId="917" xr:uid="{B1E7A9B5-3BC5-4C98-B69E-23D2CC57A26C}"/>
    <cellStyle name="Millares 9 3 3 2" xfId="2812" xr:uid="{78C72376-D520-4B61-8054-D405979B132F}"/>
    <cellStyle name="Millares 9 3 4" xfId="913" xr:uid="{7190F63C-DB96-4838-8819-E091576442D9}"/>
    <cellStyle name="Millares 9 3 5" xfId="2809" xr:uid="{998455CB-C3E7-4940-AAFD-3D0D5730A041}"/>
    <cellStyle name="Millares 9 4" xfId="99" xr:uid="{00000000-0005-0000-0000-000068000000}"/>
    <cellStyle name="Millares 9 5" xfId="100" xr:uid="{00000000-0005-0000-0000-000069000000}"/>
    <cellStyle name="Millares 9 5 2" xfId="918" xr:uid="{39E58FE7-7A49-41B5-A0AE-C2E1642874D3}"/>
    <cellStyle name="Millares 9 5 3" xfId="919" xr:uid="{532CF9CB-D561-489B-BEF5-6D7EFDACDAF5}"/>
    <cellStyle name="Millares 9 6" xfId="101" xr:uid="{00000000-0005-0000-0000-00006A000000}"/>
    <cellStyle name="Millares 9 6 2" xfId="921" xr:uid="{52621D8E-78A1-4036-90E9-C0E7D920F7D8}"/>
    <cellStyle name="Millares 9 6 2 2" xfId="922" xr:uid="{8F25611B-1505-4396-8F1E-B9DB00005EF7}"/>
    <cellStyle name="Millares 9 6 2 2 2" xfId="2814" xr:uid="{5955F153-C3A7-413D-B5EE-5C00FB6D0775}"/>
    <cellStyle name="Millares 9 6 2 3" xfId="923" xr:uid="{9E91D712-40E5-47AA-A216-D8918DCC488E}"/>
    <cellStyle name="Millares 9 6 2 3 2" xfId="2815" xr:uid="{44316F16-A393-4CA2-82A8-4066628ACBBD}"/>
    <cellStyle name="Millares 9 6 3" xfId="924" xr:uid="{A00A05AC-ACFE-4C85-AE5D-59664335BDF5}"/>
    <cellStyle name="Millares 9 6 3 2" xfId="2816" xr:uid="{9D32422C-2B86-4026-B550-DEED36D483B4}"/>
    <cellStyle name="Millares 9 6 4" xfId="920" xr:uid="{221980FE-FBC0-444C-A941-708115A84CD6}"/>
    <cellStyle name="Millares 9 6 5" xfId="2813" xr:uid="{8D470588-D718-43CD-88D2-A2D1A5655374}"/>
    <cellStyle name="Millares 9 7" xfId="925" xr:uid="{3BA625D2-4B20-4E88-BE6D-A31FB33CE418}"/>
    <cellStyle name="Millares 9 7 2" xfId="926" xr:uid="{0C90DE13-937D-492E-9ABA-5AAFFD036951}"/>
    <cellStyle name="Millares 9 7 3" xfId="927" xr:uid="{7111956D-8269-4D81-B367-ED5A3CE60223}"/>
    <cellStyle name="Millares 9 8" xfId="907" xr:uid="{2CDB4470-1E71-4CC0-B98F-7FCBFEECF3D2}"/>
    <cellStyle name="Millares 9 9" xfId="2804" xr:uid="{3770435D-94E1-4AF0-8D77-002B37ADC0E5}"/>
    <cellStyle name="Milliers [0]_Encours - Apr rééch" xfId="928" xr:uid="{B1CA8B6C-64F6-44F9-8DCE-636BAAA5FA46}"/>
    <cellStyle name="Milliers_Encours - Apr rééch" xfId="929" xr:uid="{140F62F0-5CD3-4B8D-82DF-2E4A8E55CA62}"/>
    <cellStyle name="Moneda 2" xfId="930" xr:uid="{CC1F0504-9A42-4E0F-8F14-1269BE160BF3}"/>
    <cellStyle name="Moneda 2 2" xfId="931" xr:uid="{CA89AE33-557A-4311-8746-76DB59964AF3}"/>
    <cellStyle name="Moneda 2 2 2" xfId="932" xr:uid="{D5A9C89A-E0F0-44A2-96BF-4F2C09CD4D6B}"/>
    <cellStyle name="Moneda 2 2 3" xfId="933" xr:uid="{216395E8-D56C-40A4-808D-16D2CCD0FC58}"/>
    <cellStyle name="Moneda 2 3" xfId="934" xr:uid="{D5B388CB-AA5F-48FF-8ECD-C66FF6D00E7C}"/>
    <cellStyle name="Moneda 2 4" xfId="935" xr:uid="{8A84F8DC-7544-4E68-A985-6897B1BB566F}"/>
    <cellStyle name="Moneda 3" xfId="936" xr:uid="{E70F9460-3C1C-484C-A270-EE0CFEAAA7AB}"/>
    <cellStyle name="Moneda 3 2" xfId="937" xr:uid="{B508E5A7-95F5-4AAC-AE1F-D300FDD5C6FE}"/>
    <cellStyle name="Moneda 3 3" xfId="938" xr:uid="{A343B599-0EE1-4401-9045-0441FAC5FF2C}"/>
    <cellStyle name="Moneda 4" xfId="939" xr:uid="{66AF927A-DC0A-412C-B972-12F41FC8C093}"/>
    <cellStyle name="Moneda 4 2" xfId="2817" xr:uid="{13EADF7A-2911-46F0-A727-7E80C3CDD97E}"/>
    <cellStyle name="Moneda 5" xfId="940" xr:uid="{ADF75655-B999-4E58-BEAB-3BA32F7AB1AE}"/>
    <cellStyle name="Moneda 5 2" xfId="941" xr:uid="{4F559041-4A94-4A71-8087-0670900D7529}"/>
    <cellStyle name="Moneda 5 2 2" xfId="942" xr:uid="{C3BD24AD-75C6-4331-B715-758D38FF5C27}"/>
    <cellStyle name="Moneda 5 2 3" xfId="943" xr:uid="{BA230489-6B57-45AB-A886-2B8E5D6BC8AB}"/>
    <cellStyle name="Moneda 5 3" xfId="944" xr:uid="{16F23BDA-55AD-434E-A4D0-6C700DFE2524}"/>
    <cellStyle name="Moneda 5 3 2" xfId="945" xr:uid="{B9AFBE7F-BA72-4E2B-87DA-CAE1680C1415}"/>
    <cellStyle name="Moneda 5 3 2 2" xfId="946" xr:uid="{3F238B78-DAF0-498E-819F-A9824892A28D}"/>
    <cellStyle name="Moneda 5 3 2 3" xfId="947" xr:uid="{7272AD5E-71C8-4269-85F8-ECF831510C2D}"/>
    <cellStyle name="Moneda 5 3 3" xfId="948" xr:uid="{CB7FEFAF-BFF4-481C-B983-CD11629DB463}"/>
    <cellStyle name="Moneda 5 3 4" xfId="949" xr:uid="{499EA337-E0D7-4E02-8FFF-9194F22D3A7D}"/>
    <cellStyle name="Moneda 5 4" xfId="950" xr:uid="{2B790F07-7F6C-436D-9AB6-FA25B4518CD2}"/>
    <cellStyle name="Moneda 5 5" xfId="951" xr:uid="{64FF41C0-4CDF-48E3-9A27-876589611F35}"/>
    <cellStyle name="Monétaire [0]_Encours - Apr rééch" xfId="952" xr:uid="{BAF92661-7155-4EF6-949D-7F29C719D697}"/>
    <cellStyle name="Monétaire_Encours - Apr rééch" xfId="953" xr:uid="{25260406-78F2-4A57-AC74-86B06EA3437B}"/>
    <cellStyle name="Neutral 2" xfId="102" xr:uid="{00000000-0005-0000-0000-00006B000000}"/>
    <cellStyle name="Neutral 2 2" xfId="955" xr:uid="{2E298C93-6CAB-4958-9C4B-55FCAFDB8C15}"/>
    <cellStyle name="Neutral 2 3" xfId="954" xr:uid="{6741CE7E-C167-4D78-B3CD-90767D3E01EF}"/>
    <cellStyle name="Normal" xfId="0" builtinId="0"/>
    <cellStyle name="Normal - Modelo1" xfId="956" xr:uid="{103E28D5-8517-413B-8084-8912E2FE098B}"/>
    <cellStyle name="Normal - Style1" xfId="957" xr:uid="{8C7A5AD3-3649-47FC-874B-679D96583984}"/>
    <cellStyle name="Normal - Style1 2" xfId="958" xr:uid="{643BE02B-93F6-4D7E-ACA0-28EA61E049D3}"/>
    <cellStyle name="Normal 10" xfId="103" xr:uid="{00000000-0005-0000-0000-00006D000000}"/>
    <cellStyle name="Normal 10 2" xfId="960" xr:uid="{FDE51FDE-EB2F-46ED-9E57-CCAFCFADA938}"/>
    <cellStyle name="Normal 10 2 2" xfId="961" xr:uid="{F28B15B2-ADDB-444F-B56B-D454FD2C79A0}"/>
    <cellStyle name="Normal 10 2 2 2" xfId="962" xr:uid="{DE91AF46-8238-4974-8F07-E22247E4F010}"/>
    <cellStyle name="Normal 10 2 2 2 2" xfId="2820" xr:uid="{CE363AC9-AD0D-4AE0-BE57-9CA0D32E4A27}"/>
    <cellStyle name="Normal 10 2 2 3" xfId="2819" xr:uid="{F8DB71F3-631E-4647-904A-6AA803F5DC10}"/>
    <cellStyle name="Normal 10 2 3" xfId="963" xr:uid="{3EBEA460-1C21-4E3D-850D-A91322E6C33E}"/>
    <cellStyle name="Normal 10 2 4" xfId="964" xr:uid="{2F6832CF-CB5C-45ED-BF81-4FEE9A744D82}"/>
    <cellStyle name="Normal 10 2 4 2" xfId="168" xr:uid="{241A1D3E-0269-45C4-B899-A398A4F80182}"/>
    <cellStyle name="Normal 10 2 4 3" xfId="965" xr:uid="{3E46958C-63B4-4A33-9FD3-CB6910A21048}"/>
    <cellStyle name="Normal 10 2 5" xfId="2818" xr:uid="{67BF3019-9651-4115-AB2B-D66D89D1D88C}"/>
    <cellStyle name="Normal 10 3" xfId="966" xr:uid="{8185F653-4CEA-44C9-B644-672E4426F1C4}"/>
    <cellStyle name="Normal 10 3 2" xfId="967" xr:uid="{81B5DC14-C664-4973-A05E-A7F3F63B7509}"/>
    <cellStyle name="Normal 10 3 3" xfId="968" xr:uid="{B4A3968A-2536-458C-A671-1343BBD1809E}"/>
    <cellStyle name="Normal 10 3 3 2" xfId="2821" xr:uid="{4B8C1A7B-8CB2-48A7-832A-2AF6C1003A39}"/>
    <cellStyle name="Normal 10 3 4" xfId="969" xr:uid="{7BBF272F-AB70-40D8-B72C-3B9206565383}"/>
    <cellStyle name="Normal 10 3 5" xfId="970" xr:uid="{D2DDA7AC-7568-4A63-8BFD-6A3341C623D0}"/>
    <cellStyle name="Normal 10 4" xfId="971" xr:uid="{9D161696-F96B-47DA-A6CE-344636AA95C2}"/>
    <cellStyle name="Normal 10 5" xfId="972" xr:uid="{98E2A75A-4659-4D42-A52E-3B8E294582C4}"/>
    <cellStyle name="Normal 10 6" xfId="959" xr:uid="{80775D25-F240-449C-B334-FDE9D4CF0083}"/>
    <cellStyle name="Normal 10_Cuadro No. 1" xfId="973" xr:uid="{4C58BA36-D727-48A6-B97F-00B205193DE6}"/>
    <cellStyle name="Normal 100" xfId="974" xr:uid="{A94A8EA9-62A7-4DC6-B2EC-BA88BAEEDB03}"/>
    <cellStyle name="Normal 100 2" xfId="975" xr:uid="{DB7AD58D-3D97-4C2D-A678-F447BB9464C2}"/>
    <cellStyle name="Normal 100 3" xfId="976" xr:uid="{31279C22-8A65-44FA-BBEE-0C5ACEFC6D75}"/>
    <cellStyle name="Normal 101" xfId="977" xr:uid="{763720C6-0FCB-4D7E-B4C4-D46F6AA69288}"/>
    <cellStyle name="Normal 101 2" xfId="978" xr:uid="{3A215CA0-1AE4-44F9-9234-C9C57B0D9C4D}"/>
    <cellStyle name="Normal 101 3" xfId="979" xr:uid="{DA978374-0BFF-4E82-B435-C60C2704D5C8}"/>
    <cellStyle name="Normal 102" xfId="980" xr:uid="{23F40E3E-C4C2-42C8-94A7-523149840D8B}"/>
    <cellStyle name="Normal 102 2" xfId="981" xr:uid="{A8E9BEF3-51D0-4B6D-8872-2F9DF6F7CF92}"/>
    <cellStyle name="Normal 102 3" xfId="982" xr:uid="{99A96872-B1EF-405C-B4F6-1CD53510555A}"/>
    <cellStyle name="Normal 103" xfId="983" xr:uid="{EF8DAE20-C4C1-4A02-9608-05F82884E285}"/>
    <cellStyle name="Normal 103 2" xfId="984" xr:uid="{CDD96EC6-0E7C-42DF-95DD-EDE61D97CAD9}"/>
    <cellStyle name="Normal 103 3" xfId="985" xr:uid="{100B665F-83CA-4CC7-8083-A20DA276DB33}"/>
    <cellStyle name="Normal 104" xfId="986" xr:uid="{9486DC3C-FD10-4035-B734-30A339C3BF1B}"/>
    <cellStyle name="Normal 104 2" xfId="987" xr:uid="{277B8BCE-3F7E-45EC-B338-BB3AA6F1CE42}"/>
    <cellStyle name="Normal 104 3" xfId="988" xr:uid="{26D76F9B-FE18-42A8-979A-A1B991D3E95F}"/>
    <cellStyle name="Normal 105" xfId="989" xr:uid="{529BD8E8-E53E-4AA8-918D-A6E1D200C363}"/>
    <cellStyle name="Normal 105 2" xfId="990" xr:uid="{D3DF8948-32F9-4736-B67C-072F3D44F2FD}"/>
    <cellStyle name="Normal 105 3" xfId="991" xr:uid="{9EC35D56-2FC3-417B-8003-0C19BAAC4A4F}"/>
    <cellStyle name="Normal 106" xfId="992" xr:uid="{E80C0512-E060-4AD7-8E18-73AAFB5E13C1}"/>
    <cellStyle name="Normal 106 2" xfId="993" xr:uid="{3F95D44D-DF29-4F1F-9AA0-293AB9822329}"/>
    <cellStyle name="Normal 106 3" xfId="994" xr:uid="{A9BB7442-FBEF-41C8-AF06-CD1BCD0656A3}"/>
    <cellStyle name="Normal 107" xfId="995" xr:uid="{7D47A983-55B4-4C01-9CBA-ABD1DDDC28B0}"/>
    <cellStyle name="Normal 107 2" xfId="996" xr:uid="{AC3C1917-F579-4A62-9357-1FA29E51E79B}"/>
    <cellStyle name="Normal 107 3" xfId="997" xr:uid="{9D5BF4B2-2A83-43AC-809F-B8C8F02E88FD}"/>
    <cellStyle name="Normal 108" xfId="998" xr:uid="{B5DA58BE-0DFC-4ADB-827D-B40808194174}"/>
    <cellStyle name="Normal 108 2" xfId="999" xr:uid="{67A2FBA9-F88E-4B60-B6B7-3C01F8093F42}"/>
    <cellStyle name="Normal 108 3" xfId="1000" xr:uid="{2EEF69E6-205B-4098-9CBA-4298678EDBCD}"/>
    <cellStyle name="Normal 109" xfId="1001" xr:uid="{172CBEBF-7F8C-4589-9E0E-FB6E8CF84157}"/>
    <cellStyle name="Normal 109 2" xfId="1002" xr:uid="{71C48877-E523-4665-9D00-D45D67908985}"/>
    <cellStyle name="Normal 109 3" xfId="1003" xr:uid="{79D3834F-2B13-451D-9E9D-53933CDA8E55}"/>
    <cellStyle name="Normal 11" xfId="1004" xr:uid="{AA6A1793-561E-46B9-8E5C-80841587776F}"/>
    <cellStyle name="Normal 11 2" xfId="1005" xr:uid="{F1569A19-6FFC-40B1-94CE-FE1047FA493C}"/>
    <cellStyle name="Normal 11 2 2" xfId="1006" xr:uid="{07B6F77F-AF58-42C7-B784-365D23788D26}"/>
    <cellStyle name="Normal 11 2 2 2" xfId="2822" xr:uid="{058902DD-EC56-477D-BC42-4274CBF79BFD}"/>
    <cellStyle name="Normal 11 2 3" xfId="1007" xr:uid="{D7B49A8E-D92B-4B77-B757-CA226496E2C1}"/>
    <cellStyle name="Normal 11 2 4" xfId="1008" xr:uid="{3C33C442-1378-4231-B211-29E0BBC1BAA0}"/>
    <cellStyle name="Normal 11 3" xfId="1009" xr:uid="{9BE273A3-06C7-4630-8AEC-FF797A043594}"/>
    <cellStyle name="Normal 11 3 2" xfId="2823" xr:uid="{37423ACE-C38E-4B19-9C03-371107F974C1}"/>
    <cellStyle name="Normal 11 4" xfId="1010" xr:uid="{6473C602-4BED-4897-AE6A-DEBB2B90D457}"/>
    <cellStyle name="Normal 11 5" xfId="1011" xr:uid="{2D39004A-997F-4688-BFF2-407779D8D594}"/>
    <cellStyle name="Normal 11_Estimado Mensual" xfId="1012" xr:uid="{A975CF50-D385-4F2D-B317-BC4329B6946C}"/>
    <cellStyle name="Normal 110" xfId="1013" xr:uid="{65D9BAE1-1C61-47EE-8A6C-0221D47A14E2}"/>
    <cellStyle name="Normal 110 2" xfId="1014" xr:uid="{1AEF8F5B-F1FB-4CCA-825D-A9FBD0AFE39F}"/>
    <cellStyle name="Normal 110 3" xfId="1015" xr:uid="{0F9EEBA6-E2F1-4136-8A81-7BDD20C35667}"/>
    <cellStyle name="Normal 111" xfId="1016" xr:uid="{C117FCBB-E428-4C88-A3DF-4FDDF20071F1}"/>
    <cellStyle name="Normal 111 2" xfId="1017" xr:uid="{3505691B-7DBB-43BB-A244-9E28EDFB47C8}"/>
    <cellStyle name="Normal 111 3" xfId="1018" xr:uid="{D77E0E9F-0CB0-40C4-B094-0896775DC29A}"/>
    <cellStyle name="Normal 112" xfId="1019" xr:uid="{A9EDBA6E-669C-4ACA-B253-92A3BB459B4A}"/>
    <cellStyle name="Normal 112 2" xfId="1020" xr:uid="{C652377A-9875-43FE-9200-8C252A529169}"/>
    <cellStyle name="Normal 112 3" xfId="1021" xr:uid="{428E702B-8F01-4DFD-A78A-120391EE0C62}"/>
    <cellStyle name="Normal 113" xfId="1022" xr:uid="{AEEBB4E9-CAA3-4E14-A077-F90010931C0E}"/>
    <cellStyle name="Normal 113 2" xfId="1023" xr:uid="{FEDB1603-791B-4011-A900-9EAEAC5835F1}"/>
    <cellStyle name="Normal 113 3" xfId="1024" xr:uid="{80E20BA8-5C23-4E7C-82A8-3280DFEC2713}"/>
    <cellStyle name="Normal 114" xfId="1025" xr:uid="{88E41511-DFEB-4815-A827-7A01041A6CC9}"/>
    <cellStyle name="Normal 114 2" xfId="1026" xr:uid="{74401961-F954-4AE3-9268-CABDE5D8B308}"/>
    <cellStyle name="Normal 114 3" xfId="1027" xr:uid="{738E803F-F970-46D6-88AA-4A9BDB55C5E3}"/>
    <cellStyle name="Normal 115" xfId="1028" xr:uid="{76492E36-1BF1-4D5E-9DC2-66727984B8AD}"/>
    <cellStyle name="Normal 115 2" xfId="1029" xr:uid="{1D76AC47-33F4-43C7-BAA1-9A66F9CA3D6D}"/>
    <cellStyle name="Normal 115 3" xfId="1030" xr:uid="{ED2C1C68-E55F-4BA8-BE66-D3263E03AE04}"/>
    <cellStyle name="Normal 116" xfId="1031" xr:uid="{F8FFD40D-539B-4031-99C3-6D0F4C1E62EE}"/>
    <cellStyle name="Normal 116 2" xfId="1032" xr:uid="{8609DA64-99A0-4622-A46A-9A25FC4B96F0}"/>
    <cellStyle name="Normal 116 3" xfId="1033" xr:uid="{E65F2C38-FE21-4C60-A36A-01BF66EFFF31}"/>
    <cellStyle name="Normal 117" xfId="1034" xr:uid="{08815FFB-E458-4E50-99E5-57F4E9662EC1}"/>
    <cellStyle name="Normal 117 2" xfId="1035" xr:uid="{47EA3FF0-C2F2-4838-82BD-4B33D82BCE1E}"/>
    <cellStyle name="Normal 117 3" xfId="1036" xr:uid="{B320CDDF-93C8-4940-88FE-8615513C534F}"/>
    <cellStyle name="Normal 118" xfId="1037" xr:uid="{AB39F1A1-11DD-4807-B7C9-AEE1438D463A}"/>
    <cellStyle name="Normal 118 2" xfId="1038" xr:uid="{9D3D9575-EF7C-47E0-AF36-4B027758D1BA}"/>
    <cellStyle name="Normal 118 3" xfId="1039" xr:uid="{3FDB797F-E2C6-4F50-90B0-D2518B1C6895}"/>
    <cellStyle name="Normal 119" xfId="1040" xr:uid="{639F886F-9161-44CA-AF54-FFEBCF450AC6}"/>
    <cellStyle name="Normal 119 2" xfId="1041" xr:uid="{E60072A4-A5AE-4C20-A8D9-9092033653A3}"/>
    <cellStyle name="Normal 119 3" xfId="1042" xr:uid="{A90DF3E5-348E-4C99-84AA-3BFBCE7CA95C}"/>
    <cellStyle name="Normal 12" xfId="1043" xr:uid="{F8F4F5E2-9E2E-4F92-9637-BE9EB28F440B}"/>
    <cellStyle name="Normal 12 2" xfId="1044" xr:uid="{5898FAA8-90BF-494E-9ECB-30E13FD63B18}"/>
    <cellStyle name="Normal 12 2 2" xfId="1045" xr:uid="{656645D5-DF4C-48EC-A9A6-236811B3D16E}"/>
    <cellStyle name="Normal 12 2 2 2" xfId="2824" xr:uid="{8DA719F0-08FE-45F3-A38F-9821A433083A}"/>
    <cellStyle name="Normal 12 2 3" xfId="1046" xr:uid="{D3BEC440-2126-4F69-8F60-5B4B8A12C4A3}"/>
    <cellStyle name="Normal 12 2 4" xfId="1047" xr:uid="{9CB96E88-A95C-44F0-9BB2-C0EDA5F7A468}"/>
    <cellStyle name="Normal 12 2 5" xfId="1048" xr:uid="{EA250433-DC74-4CD9-95D5-601152F015F2}"/>
    <cellStyle name="Normal 12 3" xfId="1049" xr:uid="{1C41BDB1-A14F-4CB3-BCC8-2D9BB2A8C47C}"/>
    <cellStyle name="Normal 12 3 2" xfId="2825" xr:uid="{6C8CD24D-65E5-4D51-948E-4F27D9C7FA08}"/>
    <cellStyle name="Normal 12 4" xfId="1050" xr:uid="{755551B3-BFD9-4CB9-83EE-1AE0B9E5DFBA}"/>
    <cellStyle name="Normal 12 5" xfId="1051" xr:uid="{C37C213E-5C70-470A-8D1E-259A9DB3C6F2}"/>
    <cellStyle name="Normal 12 6" xfId="1052" xr:uid="{3006296D-232E-4AC9-9A8F-824B36673F91}"/>
    <cellStyle name="Normal 12 7" xfId="1053" xr:uid="{AB9A663F-FB54-4692-96A3-C91DAD9CA846}"/>
    <cellStyle name="Normal 120" xfId="1054" xr:uid="{FD66FD3B-6FFC-4035-A158-C62164C7C38F}"/>
    <cellStyle name="Normal 120 2" xfId="1055" xr:uid="{9EBA14DF-5413-40C4-A51F-4AB599EF2065}"/>
    <cellStyle name="Normal 120 3" xfId="1056" xr:uid="{DF8AEE38-F974-4A0D-808C-12BA3898385F}"/>
    <cellStyle name="Normal 121" xfId="1057" xr:uid="{188FC5CB-71F5-453C-9B00-09AC9E9F26B3}"/>
    <cellStyle name="Normal 121 2" xfId="1058" xr:uid="{0F418717-A430-4A81-AE06-F64628E1B0B5}"/>
    <cellStyle name="Normal 121 3" xfId="1059" xr:uid="{8B7E0FA5-D747-4BC3-9CBC-551C13A55F6D}"/>
    <cellStyle name="Normal 122" xfId="1060" xr:uid="{6057974D-8DDA-44A7-A10C-4ED5D8866CDA}"/>
    <cellStyle name="Normal 122 2" xfId="1061" xr:uid="{BE2203B1-5E15-4CFF-BDBB-7EC55F2E1A26}"/>
    <cellStyle name="Normal 122 3" xfId="1062" xr:uid="{766EBAE9-3D10-478E-9198-650C5F80BF16}"/>
    <cellStyle name="Normal 123" xfId="1063" xr:uid="{B1BE492A-0CA8-4594-B9E7-D1297E466088}"/>
    <cellStyle name="Normal 123 2" xfId="1064" xr:uid="{F2C8B97E-76DD-4B37-97CA-411BE8256377}"/>
    <cellStyle name="Normal 123 3" xfId="1065" xr:uid="{8D8A4866-4BC8-4B46-97E5-3785DB6FE59C}"/>
    <cellStyle name="Normal 124" xfId="1066" xr:uid="{9A10E172-2D18-4983-869C-30A55D8227E3}"/>
    <cellStyle name="Normal 124 2" xfId="1067" xr:uid="{D2D5FAB4-AE16-4EFE-AF8C-9AC675CB52A6}"/>
    <cellStyle name="Normal 124 3" xfId="1068" xr:uid="{535D6C1D-7007-4685-8A11-4CBE7D6F814F}"/>
    <cellStyle name="Normal 125" xfId="1069" xr:uid="{51C55927-A679-41D2-A5FD-35FC881847F9}"/>
    <cellStyle name="Normal 125 2" xfId="1070" xr:uid="{25CB97E6-F41B-425A-AA09-924E5BA63895}"/>
    <cellStyle name="Normal 125 3" xfId="1071" xr:uid="{CBD5C6F2-73F6-4519-B93A-02B22ADDD0F7}"/>
    <cellStyle name="Normal 126" xfId="1072" xr:uid="{C19BB6F6-E519-45EA-801F-DEBD1B27A2E8}"/>
    <cellStyle name="Normal 126 2" xfId="1073" xr:uid="{BF45B3F8-B147-4AD7-AB11-A65C21C10D7F}"/>
    <cellStyle name="Normal 126 3" xfId="1074" xr:uid="{1028D8AA-6EF9-43FD-908A-5F537AA65E4F}"/>
    <cellStyle name="Normal 127" xfId="1075" xr:uid="{138E3CA3-A4FA-4E22-9142-9FBFDB38F6ED}"/>
    <cellStyle name="Normal 127 2" xfId="1076" xr:uid="{C8F02A9F-6468-4BE0-8CE5-2B1938BC40AE}"/>
    <cellStyle name="Normal 127 3" xfId="1077" xr:uid="{BF4133D1-D1C0-4137-8541-B8464DF3F1E4}"/>
    <cellStyle name="Normal 128" xfId="1078" xr:uid="{66E6E434-10BB-4E10-B383-AD42BA88196B}"/>
    <cellStyle name="Normal 128 2" xfId="1079" xr:uid="{E6254789-5910-42AE-958B-20FD10D0CBD6}"/>
    <cellStyle name="Normal 128 3" xfId="1080" xr:uid="{D1B687F3-F07B-4303-8BF7-1C61F8BA1974}"/>
    <cellStyle name="Normal 129" xfId="1081" xr:uid="{FB808DA2-83CF-47C9-B1A4-9B6C2F1768B7}"/>
    <cellStyle name="Normal 129 2" xfId="1082" xr:uid="{82C47E71-2B3F-40AA-9511-DDA037A75D36}"/>
    <cellStyle name="Normal 129 3" xfId="1083" xr:uid="{ECF5AD80-ABBD-4FBD-BC95-2AAE66E44ABF}"/>
    <cellStyle name="Normal 13" xfId="1084" xr:uid="{F70E1F6E-B852-4B85-A0C4-93AECEC17575}"/>
    <cellStyle name="Normal 13 2" xfId="1085" xr:uid="{90DC02D9-2425-4971-A5CA-5A793693A55C}"/>
    <cellStyle name="Normal 13 2 2" xfId="1086" xr:uid="{3B318668-5E76-476A-9E43-B36D91971622}"/>
    <cellStyle name="Normal 13 2 2 2" xfId="2826" xr:uid="{0D3B0648-C599-4AD7-B673-38456189FD53}"/>
    <cellStyle name="Normal 13 3" xfId="1087" xr:uid="{90021B72-CC91-4DDA-AB55-1957C0AA486A}"/>
    <cellStyle name="Normal 13 3 2" xfId="2827" xr:uid="{4CCF6138-026C-45E7-824E-C592FDC64D13}"/>
    <cellStyle name="Normal 13 4" xfId="1088" xr:uid="{20C32CAE-6A6E-4466-B7BD-88B495AFF4CE}"/>
    <cellStyle name="Normal 13 5" xfId="1089" xr:uid="{49D16267-CED2-4703-980F-473142566EB6}"/>
    <cellStyle name="Normal 13 6" xfId="1090" xr:uid="{CBB5FF84-40FF-476A-85F3-702165CDAB57}"/>
    <cellStyle name="Normal 130" xfId="1091" xr:uid="{74203A57-930F-4202-ADC3-F7EA96EBA1D8}"/>
    <cellStyle name="Normal 130 2" xfId="1092" xr:uid="{AE70672E-716C-42C5-941C-038DF985AF60}"/>
    <cellStyle name="Normal 130 3" xfId="1093" xr:uid="{F48BB576-B510-4678-ACF6-C3F2FCE14E16}"/>
    <cellStyle name="Normal 131" xfId="1094" xr:uid="{743AE283-54E7-4824-B070-FBBCE490D214}"/>
    <cellStyle name="Normal 131 2" xfId="1095" xr:uid="{7D0438F1-6FD9-43D6-9059-D4DF3074992A}"/>
    <cellStyle name="Normal 131 3" xfId="1096" xr:uid="{9F0AA5AB-A720-44AF-9098-3536AE44CF7A}"/>
    <cellStyle name="Normal 132" xfId="1097" xr:uid="{C6BF091D-9268-4462-9C2E-3F420A0ACA97}"/>
    <cellStyle name="Normal 132 2" xfId="1098" xr:uid="{FA98E043-210D-4826-B46B-61ACF4F5CCAB}"/>
    <cellStyle name="Normal 132 3" xfId="1099" xr:uid="{70D64A6C-1650-44FC-B10E-61B79A074AA3}"/>
    <cellStyle name="Normal 133" xfId="1100" xr:uid="{D9D4A282-8CCA-4176-862A-86A1C9B5AC75}"/>
    <cellStyle name="Normal 133 2" xfId="1101" xr:uid="{A7349F73-5627-4B45-B492-CCF9B08A98B9}"/>
    <cellStyle name="Normal 133 3" xfId="1102" xr:uid="{88175533-7D4C-4CF6-8828-0122F4F0A801}"/>
    <cellStyle name="Normal 134" xfId="1103" xr:uid="{541A18FA-1224-44D6-9EB9-6762299B146B}"/>
    <cellStyle name="Normal 134 2" xfId="1104" xr:uid="{4435D745-571C-4709-8535-7AAA32F4576F}"/>
    <cellStyle name="Normal 134 3" xfId="1105" xr:uid="{D5FB3907-1F97-4ACB-A8A0-E46A4652E7D3}"/>
    <cellStyle name="Normal 135" xfId="1106" xr:uid="{09012CA7-9953-4BEE-9645-DCF2DD4C5F57}"/>
    <cellStyle name="Normal 135 2" xfId="1107" xr:uid="{DD890F21-C847-4814-AA0B-CABBE356813C}"/>
    <cellStyle name="Normal 135 3" xfId="1108" xr:uid="{2193294A-EE15-41E6-B6E7-9313CCB1E571}"/>
    <cellStyle name="Normal 136" xfId="1109" xr:uid="{611EB37B-6D07-47D6-882A-4911C93CD77A}"/>
    <cellStyle name="Normal 136 2" xfId="1110" xr:uid="{C59B4A35-590F-422E-BCAB-64AD36F66389}"/>
    <cellStyle name="Normal 136 3" xfId="1111" xr:uid="{FF10443F-C528-416D-984D-83B7E8DCD06F}"/>
    <cellStyle name="Normal 137" xfId="1112" xr:uid="{5E675703-D54B-4676-B1B2-855A78E08DB1}"/>
    <cellStyle name="Normal 137 2" xfId="1113" xr:uid="{E2140FD0-FE62-4AD3-9674-72EADFFD100E}"/>
    <cellStyle name="Normal 137 3" xfId="1114" xr:uid="{9F82255E-7985-43D5-89CC-D66E8CEDBD09}"/>
    <cellStyle name="Normal 138" xfId="1115" xr:uid="{2602DAA8-CB76-461E-AF9B-27AC723D83BD}"/>
    <cellStyle name="Normal 138 2" xfId="1116" xr:uid="{C31F65DE-24BA-4573-AEBB-464337E3E1A2}"/>
    <cellStyle name="Normal 138 3" xfId="1117" xr:uid="{314A61C6-5832-4477-B219-06F194785839}"/>
    <cellStyle name="Normal 139" xfId="1118" xr:uid="{EA190EBF-B122-4CA0-97FD-CFAC20FFD9E2}"/>
    <cellStyle name="Normal 139 2" xfId="1119" xr:uid="{87162B8A-10C3-4C8E-8D95-E8D0C5F8B61B}"/>
    <cellStyle name="Normal 139 3" xfId="1120" xr:uid="{0519CA24-BEB1-4E4F-91E7-6A64F090AAAA}"/>
    <cellStyle name="Normal 14" xfId="1121" xr:uid="{07C5A6F5-EA84-4F1E-A173-20D57AEAF663}"/>
    <cellStyle name="Normal 14 2" xfId="1122" xr:uid="{5D24B30A-7C74-49D2-8254-C3D827A43A7E}"/>
    <cellStyle name="Normal 14 2 2" xfId="2828" xr:uid="{3A2474AF-6ADF-4797-A572-388912160F1F}"/>
    <cellStyle name="Normal 14 3" xfId="1123" xr:uid="{39AB0768-77FD-4372-8191-36A89EACC46B}"/>
    <cellStyle name="Normal 14 4" xfId="1124" xr:uid="{E56D0CE0-DF97-4DCB-B325-5EA76DE0F512}"/>
    <cellStyle name="Normal 14 5" xfId="1125" xr:uid="{8C035DEE-2E5D-4EB1-887D-5FDDAC6EE60F}"/>
    <cellStyle name="Normal 14 6" xfId="1126" xr:uid="{61555569-2E06-464F-93DA-97C0C7A5AB7F}"/>
    <cellStyle name="Normal 140" xfId="1127" xr:uid="{C0206BE0-11B9-40CF-B2ED-75FFBADFEF5A}"/>
    <cellStyle name="Normal 140 2" xfId="1128" xr:uid="{35664E51-7E1F-45C2-A4A0-9B79B6FED4C0}"/>
    <cellStyle name="Normal 140 3" xfId="1129" xr:uid="{D9D20678-F77F-499C-ACE1-26ECAD99EF64}"/>
    <cellStyle name="Normal 141" xfId="1130" xr:uid="{FA6AC77E-DCA3-441B-9192-C822C17C805E}"/>
    <cellStyle name="Normal 141 2" xfId="1131" xr:uid="{FCB6C709-6CE5-479E-8565-954BF3C01AE4}"/>
    <cellStyle name="Normal 141 3" xfId="1132" xr:uid="{F05AACFC-C7C7-41C5-ACDE-361FCB771F86}"/>
    <cellStyle name="Normal 142" xfId="1133" xr:uid="{B1E1A42E-4EA9-4838-8454-8EDA0EFEFFCE}"/>
    <cellStyle name="Normal 142 2" xfId="1134" xr:uid="{7AF410FC-CE29-4051-8A6C-6EFEAC1D5EF6}"/>
    <cellStyle name="Normal 142 3" xfId="1135" xr:uid="{01E74E8A-70FB-4185-9B7C-87E6016652E2}"/>
    <cellStyle name="Normal 143" xfId="1136" xr:uid="{78557F0B-CFB6-431C-847D-800E8308C2BF}"/>
    <cellStyle name="Normal 143 2" xfId="1137" xr:uid="{AC79039F-0986-4E11-A54A-3C3AB16F2896}"/>
    <cellStyle name="Normal 143 3" xfId="1138" xr:uid="{11BB712D-F105-4E5A-8B24-C269BF4BA135}"/>
    <cellStyle name="Normal 144" xfId="1139" xr:uid="{319A6D35-8D71-45A3-A6FD-F6A507546CF4}"/>
    <cellStyle name="Normal 144 2" xfId="1140" xr:uid="{157773A2-BC68-4F31-B871-F353EBBF47A9}"/>
    <cellStyle name="Normal 144 3" xfId="1141" xr:uid="{47A0564E-682C-4CC2-8476-129AFB5ADB40}"/>
    <cellStyle name="Normal 145" xfId="1142" xr:uid="{54DE3728-98C4-46D8-A572-49E6E873ED07}"/>
    <cellStyle name="Normal 145 2" xfId="1143" xr:uid="{3BC66503-E491-4BB4-80F9-9BCC5712DD85}"/>
    <cellStyle name="Normal 145 3" xfId="1144" xr:uid="{9363DA2F-7FE0-4AD6-BB72-5EC40D1AEBBB}"/>
    <cellStyle name="Normal 146" xfId="1145" xr:uid="{82BEBBFA-300D-4B39-94C9-4EFF91D19FFB}"/>
    <cellStyle name="Normal 146 2" xfId="1146" xr:uid="{9A6239F2-BF57-432D-8D1A-E33ADD8A95DB}"/>
    <cellStyle name="Normal 146 3" xfId="1147" xr:uid="{A6A64E49-C850-4A6A-8406-8F1FA823EEEB}"/>
    <cellStyle name="Normal 147" xfId="1148" xr:uid="{249D8387-7AAB-49EF-BAB9-F96611451223}"/>
    <cellStyle name="Normal 147 2" xfId="1149" xr:uid="{354FF221-A609-4C31-9F6E-A23159E794B8}"/>
    <cellStyle name="Normal 147 3" xfId="1150" xr:uid="{C41C422A-B7E8-4244-912E-5CEC1861C1C8}"/>
    <cellStyle name="Normal 148" xfId="1151" xr:uid="{FE8C1EFA-A11F-44C9-9686-DA9403541869}"/>
    <cellStyle name="Normal 148 2" xfId="1152" xr:uid="{D23A2164-2F65-4078-87C5-290AEF81A1FE}"/>
    <cellStyle name="Normal 148 3" xfId="1153" xr:uid="{3A9A2787-0A1B-4332-90C4-8E7D74685CF8}"/>
    <cellStyle name="Normal 149" xfId="1154" xr:uid="{DCE63DF1-2B1D-40D1-8326-9630CC57583B}"/>
    <cellStyle name="Normal 149 2" xfId="1155" xr:uid="{3CB3841E-11C4-4838-8F0A-4FE00809C0FC}"/>
    <cellStyle name="Normal 149 3" xfId="1156" xr:uid="{C2A418E5-374E-4314-A530-315BF5133763}"/>
    <cellStyle name="Normal 15" xfId="1157" xr:uid="{371AEAD3-FA41-4BD0-936D-3F2BF764777A}"/>
    <cellStyle name="Normal 15 2" xfId="1158" xr:uid="{A3837B69-9FBB-490C-A59D-710D5813CAFB}"/>
    <cellStyle name="Normal 15 2 2" xfId="2829" xr:uid="{D6B742F9-8624-49D9-B7D5-C48A684BAC98}"/>
    <cellStyle name="Normal 15 3" xfId="1159" xr:uid="{CC738472-191D-4F9A-820C-EF8CB611F6FE}"/>
    <cellStyle name="Normal 15 4" xfId="1160" xr:uid="{7CC153DD-0F9A-493C-98FF-24B325054758}"/>
    <cellStyle name="Normal 15 5" xfId="1161" xr:uid="{9ABD288B-A6B0-4CD1-8A6F-B99B58FA163C}"/>
    <cellStyle name="Normal 150" xfId="1162" xr:uid="{273FD112-5133-4318-99BD-66E039BA5113}"/>
    <cellStyle name="Normal 150 2" xfId="1163" xr:uid="{93593D9C-BE64-4436-BEC9-A36FB8B702FA}"/>
    <cellStyle name="Normal 150 3" xfId="1164" xr:uid="{BCBB1049-5C0D-4945-88CB-32C0FE009A47}"/>
    <cellStyle name="Normal 151" xfId="1165" xr:uid="{30549C0E-1A96-464D-94FA-2236F3650419}"/>
    <cellStyle name="Normal 151 2" xfId="1166" xr:uid="{38E24CB1-CEB0-4871-9828-6F165316A366}"/>
    <cellStyle name="Normal 151 3" xfId="1167" xr:uid="{0812B40F-61F7-4DD6-BE91-B54877DF99D2}"/>
    <cellStyle name="Normal 152" xfId="1168" xr:uid="{09881F46-7081-4F55-958D-350EF4D978F4}"/>
    <cellStyle name="Normal 152 2" xfId="1169" xr:uid="{6DA69E2B-C603-4F5B-A7F1-B8B85C9A8DA1}"/>
    <cellStyle name="Normal 152 3" xfId="1170" xr:uid="{8415284D-049C-4C30-BF6A-49E272A1F1A8}"/>
    <cellStyle name="Normal 153" xfId="1171" xr:uid="{D22FC07C-BF20-4F72-AA3B-93FEA75859BD}"/>
    <cellStyle name="Normal 153 2" xfId="1172" xr:uid="{D619205C-D366-4F6C-A4E5-619CFA33EF42}"/>
    <cellStyle name="Normal 153 3" xfId="1173" xr:uid="{8B131CAA-B55D-45AF-8CE6-422EC045CC36}"/>
    <cellStyle name="Normal 154" xfId="1174" xr:uid="{02A4FDCE-95D7-4368-BF8B-FBEAC75124AC}"/>
    <cellStyle name="Normal 154 2" xfId="1175" xr:uid="{239B5BC5-52C5-494F-8D41-C823ABE96308}"/>
    <cellStyle name="Normal 154 3" xfId="1176" xr:uid="{E7B75CE7-5A41-4B4C-9368-0209EEA6B736}"/>
    <cellStyle name="Normal 155" xfId="1177" xr:uid="{A5ED99E0-A14D-4BA3-8405-D78C044E7E13}"/>
    <cellStyle name="Normal 155 2" xfId="1178" xr:uid="{3B25BD3F-7B89-45D4-899B-8BBF0E487291}"/>
    <cellStyle name="Normal 155 3" xfId="1179" xr:uid="{002110C5-4C6E-4209-8370-0090EBF35B1C}"/>
    <cellStyle name="Normal 156" xfId="1180" xr:uid="{EF33711B-9F6E-47E8-B45E-827BAC46390A}"/>
    <cellStyle name="Normal 156 2" xfId="1181" xr:uid="{9ACA8989-C4A2-4D52-A636-B64E05250355}"/>
    <cellStyle name="Normal 156 3" xfId="1182" xr:uid="{2675788F-CAB7-46BF-8132-389EB5122AFD}"/>
    <cellStyle name="Normal 157" xfId="1183" xr:uid="{60F281F4-A8FC-4FAA-9701-A59E39432C73}"/>
    <cellStyle name="Normal 157 2" xfId="1184" xr:uid="{E6411CDF-2507-4077-BFC5-5710151D49D3}"/>
    <cellStyle name="Normal 157 3" xfId="1185" xr:uid="{7DDFE5A7-B4CF-4C3C-B5B9-9D0D904CB240}"/>
    <cellStyle name="Normal 158" xfId="1186" xr:uid="{65761B17-D9E6-4D76-A4BE-FE73F6A3A3D3}"/>
    <cellStyle name="Normal 158 2" xfId="1187" xr:uid="{DED488E6-0C59-47EC-8849-69B5FC3601E4}"/>
    <cellStyle name="Normal 158 3" xfId="1188" xr:uid="{042F53F4-E356-431C-B28B-7D7CA29F940D}"/>
    <cellStyle name="Normal 159" xfId="1189" xr:uid="{55673F38-76B2-43F6-BA9E-72C1BDC37085}"/>
    <cellStyle name="Normal 159 2" xfId="1190" xr:uid="{94E84FE3-0855-4094-9531-E9FE570FBFB7}"/>
    <cellStyle name="Normal 159 3" xfId="1191" xr:uid="{9C1618DC-5CA8-49B3-9CAE-2CCD050D618C}"/>
    <cellStyle name="Normal 16" xfId="1192" xr:uid="{B298700B-44D9-4B35-B2D5-21EB466458BD}"/>
    <cellStyle name="Normal 16 2" xfId="1193" xr:uid="{684807EE-F7A7-46AB-A816-E091A547FBA2}"/>
    <cellStyle name="Normal 16 2 2" xfId="2830" xr:uid="{F46C2DD0-29DD-4FB1-B00E-5A5269FBE0C1}"/>
    <cellStyle name="Normal 16 3" xfId="1194" xr:uid="{BBB8F63E-C0C6-405C-9C53-827D75D493BB}"/>
    <cellStyle name="Normal 16 4" xfId="1195" xr:uid="{38E123B0-350F-45D8-9D83-E4AFD4E935E6}"/>
    <cellStyle name="Normal 16 5" xfId="1196" xr:uid="{E26981EF-94D0-42CC-829E-5EE204DAAF59}"/>
    <cellStyle name="Normal 160" xfId="1197" xr:uid="{68C1A07A-7BA4-408A-80F1-2D7A8C34BAA4}"/>
    <cellStyle name="Normal 160 2" xfId="1198" xr:uid="{A9F649D6-A50D-4359-AB57-949B03C4030A}"/>
    <cellStyle name="Normal 160 3" xfId="1199" xr:uid="{C030D2F7-D8FE-48A1-AB1D-5B73B46590F1}"/>
    <cellStyle name="Normal 161" xfId="1200" xr:uid="{840C0A2B-48A2-4DF6-8761-EE56F5316F6B}"/>
    <cellStyle name="Normal 161 2" xfId="1201" xr:uid="{F50B124E-90B7-48ED-8995-1E66CA6EBE88}"/>
    <cellStyle name="Normal 161 3" xfId="1202" xr:uid="{0D1A47D9-3A53-48AF-BA80-32D40FA9C73C}"/>
    <cellStyle name="Normal 162" xfId="1203" xr:uid="{55E6F747-D04E-41AD-A94E-9CD6F55C49ED}"/>
    <cellStyle name="Normal 162 2" xfId="1204" xr:uid="{B3907C70-09A6-42CB-A3F0-BB2BEFCCB138}"/>
    <cellStyle name="Normal 162 3" xfId="1205" xr:uid="{C8D52A2E-9125-4E79-A733-BB3EE8677383}"/>
    <cellStyle name="Normal 163" xfId="1206" xr:uid="{D83F3C0F-A40E-4A99-B9AB-437FB148398F}"/>
    <cellStyle name="Normal 163 2" xfId="1207" xr:uid="{925029AA-0B17-48B6-818D-5E8170A0D08B}"/>
    <cellStyle name="Normal 163 3" xfId="1208" xr:uid="{B8E5C06F-41B2-493D-9F09-375D663EE8C1}"/>
    <cellStyle name="Normal 164" xfId="1209" xr:uid="{57A4F88B-8A4B-4A5E-8CA3-1725BBF62177}"/>
    <cellStyle name="Normal 164 2" xfId="1210" xr:uid="{8AEBA7CB-716F-4502-A956-A6FF3618C24E}"/>
    <cellStyle name="Normal 164 3" xfId="1211" xr:uid="{7A8A7860-C978-463E-BE5C-44B842489A73}"/>
    <cellStyle name="Normal 165" xfId="1212" xr:uid="{37488C88-74D4-4CBE-9417-4061B0673BA7}"/>
    <cellStyle name="Normal 165 2" xfId="1213" xr:uid="{FED8317E-09EF-4338-A959-BCDA54C4C3EC}"/>
    <cellStyle name="Normal 165 3" xfId="1214" xr:uid="{311E126D-B8C1-404C-9D3A-122FA89A207B}"/>
    <cellStyle name="Normal 166" xfId="1215" xr:uid="{B5338C8C-AEE3-42A9-97DA-E149AC400D5C}"/>
    <cellStyle name="Normal 166 2" xfId="1216" xr:uid="{2189E6C5-B323-4D69-BA98-B5401FB05D07}"/>
    <cellStyle name="Normal 166 3" xfId="1217" xr:uid="{5C3575D2-4627-4801-BF0B-5B81AC5DFE53}"/>
    <cellStyle name="Normal 167" xfId="1218" xr:uid="{CB607117-68EE-48FC-AA99-0F226546ECC8}"/>
    <cellStyle name="Normal 167 2" xfId="1219" xr:uid="{D8EE4A80-ABC4-4209-997C-FAF3BEEDE9F8}"/>
    <cellStyle name="Normal 167 3" xfId="1220" xr:uid="{B46A14F3-ADDA-4532-B756-E16CC3C1F9E4}"/>
    <cellStyle name="Normal 168" xfId="1221" xr:uid="{271ABE5B-977B-4425-84F4-8BAAA3D1E796}"/>
    <cellStyle name="Normal 168 2" xfId="1222" xr:uid="{5B8133E8-42C5-4FB3-8823-0E67AF5B3861}"/>
    <cellStyle name="Normal 168 3" xfId="1223" xr:uid="{C97956C0-4CF4-4329-81EE-4ABEC3AF1F46}"/>
    <cellStyle name="Normal 169" xfId="1224" xr:uid="{6DA56B7E-8FC8-458A-8F83-96D933D9EFB0}"/>
    <cellStyle name="Normal 169 2" xfId="1225" xr:uid="{215DE74C-01CA-4657-AEC6-403FF2DAAE96}"/>
    <cellStyle name="Normal 169 3" xfId="1226" xr:uid="{FC4FE6EB-C414-4605-9491-5DC489D1E48F}"/>
    <cellStyle name="Normal 17" xfId="1227" xr:uid="{E8B0DC5D-86F1-465E-A8AE-E1094C1AC7FF}"/>
    <cellStyle name="Normal 17 2" xfId="1228" xr:uid="{F1D33A47-37F5-4BE5-AB67-69F75C6D6758}"/>
    <cellStyle name="Normal 17 3" xfId="1229" xr:uid="{24AF077A-2588-4E3E-A35E-0F080C22DB45}"/>
    <cellStyle name="Normal 17 4" xfId="1230" xr:uid="{8313B899-B982-48F2-849D-5A266DCB6EAC}"/>
    <cellStyle name="Normal 170" xfId="1231" xr:uid="{DE6D9FF4-DA6E-43B5-93F4-1E3298C3ED41}"/>
    <cellStyle name="Normal 170 2" xfId="1232" xr:uid="{6E00FB05-5701-4ECB-9569-D71322962AF4}"/>
    <cellStyle name="Normal 170 3" xfId="1233" xr:uid="{23C79BC5-DAC5-4C85-8EAC-D5ABEEA840D3}"/>
    <cellStyle name="Normal 171" xfId="1234" xr:uid="{C4561D55-3888-453E-ABE4-67B58639F77B}"/>
    <cellStyle name="Normal 171 2" xfId="1235" xr:uid="{CCEA12F8-D51F-4F56-95A4-283EB0D87E5C}"/>
    <cellStyle name="Normal 171 3" xfId="1236" xr:uid="{68F61D97-383D-4257-A9B9-F9F0E6CF767C}"/>
    <cellStyle name="Normal 172" xfId="1237" xr:uid="{56BCA665-3FF0-43AA-A8D1-5F5531690DBF}"/>
    <cellStyle name="Normal 172 2" xfId="1238" xr:uid="{D21F3243-C817-42BC-B5FE-9BF119971EA4}"/>
    <cellStyle name="Normal 172 3" xfId="1239" xr:uid="{48E2434B-A6D9-4EB3-B933-4E80496D799F}"/>
    <cellStyle name="Normal 173" xfId="1240" xr:uid="{599DECB1-CA9F-428E-9AFB-FE61CB9E98E4}"/>
    <cellStyle name="Normal 173 2" xfId="1241" xr:uid="{9EBD5747-EEA2-4DE5-81CB-D2C263B8AE90}"/>
    <cellStyle name="Normal 173 3" xfId="1242" xr:uid="{8E84A23D-0CCA-4064-A9B2-60B5B7683DFC}"/>
    <cellStyle name="Normal 174" xfId="1243" xr:uid="{8BE41F9D-D259-4FAB-BBEB-C682926A347B}"/>
    <cellStyle name="Normal 174 2" xfId="1244" xr:uid="{919EA5FB-AB55-4539-BC8A-7FDD38206BE7}"/>
    <cellStyle name="Normal 174 2 2" xfId="1245" xr:uid="{8969398F-1241-4AC0-9471-B257A366BA0E}"/>
    <cellStyle name="Normal 174 2 3" xfId="1246" xr:uid="{4F215852-FA3C-454A-A717-D924A7A939C5}"/>
    <cellStyle name="Normal 174 3" xfId="1247" xr:uid="{7E9D624A-1A73-480B-8C9C-109F2212E4D2}"/>
    <cellStyle name="Normal 174 4" xfId="1248" xr:uid="{936AD780-8F1B-41BF-AE81-B4876F55BBD7}"/>
    <cellStyle name="Normal 175" xfId="1249" xr:uid="{753D7EA3-4362-48E8-A6C4-BD1C4D182C94}"/>
    <cellStyle name="Normal 175 2" xfId="1250" xr:uid="{7588A0CA-C9C0-4784-8E98-D6B49B170058}"/>
    <cellStyle name="Normal 175 3" xfId="1251" xr:uid="{B8DF1FAE-45A9-4715-BAAE-C2C57F836C8D}"/>
    <cellStyle name="Normal 176" xfId="1252" xr:uid="{6C50CDB4-B74E-4E66-B142-E4D83F38C078}"/>
    <cellStyle name="Normal 176 2" xfId="1253" xr:uid="{526E70AE-4B71-42E4-8EE6-66763E3E3A54}"/>
    <cellStyle name="Normal 176 3" xfId="1254" xr:uid="{672643AB-D84D-4D5C-917D-118BBB1CC432}"/>
    <cellStyle name="Normal 177" xfId="1255" xr:uid="{9BCBA7BA-CE63-4EEB-B682-13DB0C6EE65A}"/>
    <cellStyle name="Normal 177 2" xfId="1256" xr:uid="{6C64D06D-80DB-4B90-A15E-78D01642958B}"/>
    <cellStyle name="Normal 177 3" xfId="1257" xr:uid="{3E1544BC-7B16-4704-99AC-F2F630E40622}"/>
    <cellStyle name="Normal 178" xfId="1258" xr:uid="{08AD8B6A-DC52-4254-8DF0-DC9FA0FFCE05}"/>
    <cellStyle name="Normal 178 2" xfId="1259" xr:uid="{5BCA90D5-23C0-4798-9155-420AA1ADFD16}"/>
    <cellStyle name="Normal 178 3" xfId="1260" xr:uid="{DCD109BF-4C76-4EBC-B939-98C0798CB0C2}"/>
    <cellStyle name="Normal 179" xfId="1261" xr:uid="{C44C4E2B-FBCF-48B2-8ECD-41A2443317C8}"/>
    <cellStyle name="Normal 179 2" xfId="1262" xr:uid="{130C4E82-BA10-44B1-B1FD-10A2BD93B3F6}"/>
    <cellStyle name="Normal 179 3" xfId="1263" xr:uid="{14C94EAE-610C-4745-9F50-B5ED551C7BC1}"/>
    <cellStyle name="Normal 18" xfId="1264" xr:uid="{051DB58C-4157-4BDD-B6D5-D6972B0D7A70}"/>
    <cellStyle name="Normal 18 2" xfId="1265" xr:uid="{4B017C33-2079-4F16-AFDC-A18D78FEB854}"/>
    <cellStyle name="Normal 18 2 2" xfId="1266" xr:uid="{6991CB75-CA69-4B1F-AE94-8880366C7995}"/>
    <cellStyle name="Normal 18 2 3" xfId="1267" xr:uid="{77E1C802-7C1F-4734-8D90-D0F3296AF925}"/>
    <cellStyle name="Normal 18 3" xfId="1268" xr:uid="{D9350908-FF78-448D-AF1F-CF77C6DE2536}"/>
    <cellStyle name="Normal 18 4" xfId="1269" xr:uid="{EB489F30-1D07-49A7-A6FE-6A23857400D4}"/>
    <cellStyle name="Normal 180" xfId="1270" xr:uid="{203AB1EF-64FF-4750-AE0B-E567851ED5D7}"/>
    <cellStyle name="Normal 180 2" xfId="1271" xr:uid="{4711518A-A3B8-475B-9E04-C368EB572B37}"/>
    <cellStyle name="Normal 180 3" xfId="1272" xr:uid="{EC8A96A1-1767-4C8A-AED1-3D64B2468721}"/>
    <cellStyle name="Normal 181" xfId="1273" xr:uid="{6608E028-0BB7-4432-AE94-279390FF5004}"/>
    <cellStyle name="Normal 182" xfId="1274" xr:uid="{DE503194-FEAB-40B2-BB45-064406239D79}"/>
    <cellStyle name="Normal 182 2" xfId="1275" xr:uid="{96CA4DF8-63C8-49A7-AC0F-5BE463AEA76C}"/>
    <cellStyle name="Normal 183" xfId="1276" xr:uid="{7B6AFE1A-3F3C-45C0-9B35-0854205BD904}"/>
    <cellStyle name="Normal 184" xfId="1277" xr:uid="{A0089710-5783-4FC4-A9B6-DECD4A3E6C67}"/>
    <cellStyle name="Normal 185" xfId="1278" xr:uid="{B3CDC7FA-FB2D-4800-A0AE-558C6540277D}"/>
    <cellStyle name="Normal 186" xfId="1279" xr:uid="{4970D672-FFEE-4D83-974F-D058592E71E0}"/>
    <cellStyle name="Normal 187" xfId="1280" xr:uid="{3BB2D9AE-D196-429B-9AD1-53BBACB08656}"/>
    <cellStyle name="Normal 188" xfId="1281" xr:uid="{264DAF85-137F-42AC-93AF-B50B371394EC}"/>
    <cellStyle name="Normal 189" xfId="1282" xr:uid="{2F709966-90A7-474E-8F98-DD743A0FED78}"/>
    <cellStyle name="Normal 189 2" xfId="1283" xr:uid="{B0787E45-0736-42F7-8A07-DAD54CD02A8A}"/>
    <cellStyle name="Normal 189 3" xfId="1284" xr:uid="{066F9A76-E174-4033-BB6C-48434790FB8C}"/>
    <cellStyle name="Normal 19" xfId="1285" xr:uid="{BB8D6974-6044-427E-A00A-6B4112DF3052}"/>
    <cellStyle name="Normal 19 2" xfId="1286" xr:uid="{FABDFC7B-0EF3-4F2D-9570-7F9EB238E756}"/>
    <cellStyle name="Normal 19 2 2" xfId="1287" xr:uid="{29D46E28-0907-4E3E-AF49-227E60F793D5}"/>
    <cellStyle name="Normal 19 2 3" xfId="1288" xr:uid="{63BC47BC-1D3C-442D-9B63-6BBAFAB2B11B}"/>
    <cellStyle name="Normal 19 3" xfId="1289" xr:uid="{B0BE8F81-41AE-4B01-86F4-03DB71AFBCCC}"/>
    <cellStyle name="Normal 19 4" xfId="1290" xr:uid="{6949F453-0DCD-4A53-A6A8-D6D9A15553C1}"/>
    <cellStyle name="Normal 190" xfId="1291" xr:uid="{D972A7F5-621D-43B5-8C90-8E691C2341E9}"/>
    <cellStyle name="Normal 190 2" xfId="1292" xr:uid="{E4537A6D-756F-4C45-8262-6DFE8A8A719D}"/>
    <cellStyle name="Normal 190 3" xfId="1293" xr:uid="{A39BCCF3-A4D2-4CCA-A257-831179A42C60}"/>
    <cellStyle name="Normal 191" xfId="1294" xr:uid="{88FD4C13-D193-4873-BD8D-9C6D4AA392AA}"/>
    <cellStyle name="Normal 191 2" xfId="1295" xr:uid="{2C055377-CCA3-49E0-B850-D5C314AE11FC}"/>
    <cellStyle name="Normal 191 3" xfId="1296" xr:uid="{1100A133-F5F2-4235-90CD-6114A3FA8D1F}"/>
    <cellStyle name="Normal 192" xfId="1297" xr:uid="{111EC81A-DC70-4958-BB0E-C563DB785AB8}"/>
    <cellStyle name="Normal 193" xfId="1298" xr:uid="{CAF18732-048E-4A61-8B8C-D2F4B636B51B}"/>
    <cellStyle name="Normal 194" xfId="1299" xr:uid="{CE1C0F3F-E7EB-491A-9637-A6AAF29F6674}"/>
    <cellStyle name="Normal 195" xfId="1300" xr:uid="{66BBFE54-8D91-4D30-A824-AB048FA1EB3B}"/>
    <cellStyle name="Normal 196" xfId="2683" xr:uid="{34F85A7D-F608-45D6-8226-78E8BFE33F91}"/>
    <cellStyle name="Normal 197" xfId="166" xr:uid="{9E7BFBD3-2D50-463E-9CC2-494137D6E143}"/>
    <cellStyle name="Normal 198" xfId="2652" xr:uid="{DDF4BE47-C37E-49D6-AA62-13F143CFB189}"/>
    <cellStyle name="Normal 199" xfId="2684" xr:uid="{2EEDF67F-4C1A-4AF8-B2A2-12538EB4ED4A}"/>
    <cellStyle name="Normal 2" xfId="104" xr:uid="{00000000-0005-0000-0000-00006E000000}"/>
    <cellStyle name="Normal 2 10" xfId="1301" xr:uid="{86279552-89F4-4328-B363-5C307319700A}"/>
    <cellStyle name="Normal 2 10 2" xfId="1302" xr:uid="{A1A99B93-FC03-41BA-8EBC-E1146BC757E2}"/>
    <cellStyle name="Normal 2 10 3" xfId="2831" xr:uid="{B0C05F0F-21B4-4DB4-852B-061F54FB31E6}"/>
    <cellStyle name="Normal 2 11" xfId="170" xr:uid="{D8A4099C-6D7A-4C83-BACF-3BDFB1F7425B}"/>
    <cellStyle name="Normal 2 12" xfId="1303" xr:uid="{235C7E66-EE9F-435C-9932-E567D810B57D}"/>
    <cellStyle name="Normal 2 13" xfId="1304" xr:uid="{C1646595-7F93-4F4F-913B-5014454454C2}"/>
    <cellStyle name="Normal 2 14" xfId="1305" xr:uid="{B4045561-17E2-4CCB-AD99-F25BABA2465F}"/>
    <cellStyle name="Normal 2 15" xfId="1306" xr:uid="{33FCAFF2-1F0E-4196-91D5-701443634FB6}"/>
    <cellStyle name="Normal 2 16" xfId="1307" xr:uid="{65E85E36-7EC9-4CF9-B0E6-497DBB7DFC59}"/>
    <cellStyle name="Normal 2 17" xfId="1308" xr:uid="{AD9C097E-3528-4C32-939D-43255AA5CC72}"/>
    <cellStyle name="Normal 2 18" xfId="1309" xr:uid="{7F7358FB-819C-4ECC-A973-7AAD32A0CD3C}"/>
    <cellStyle name="Normal 2 19" xfId="1310" xr:uid="{8A96D451-E791-4C93-894E-C29588062AD3}"/>
    <cellStyle name="Normal 2 2" xfId="105" xr:uid="{00000000-0005-0000-0000-00006F000000}"/>
    <cellStyle name="Normal 2 2 10" xfId="1311" xr:uid="{34E1687F-0259-43F3-83EB-BBCCEF144E4E}"/>
    <cellStyle name="Normal 2 2 10 2" xfId="2832" xr:uid="{E94E6FC7-CB67-4A33-8240-598E85C4CF1C}"/>
    <cellStyle name="Normal 2 2 11" xfId="1312" xr:uid="{2F2C3055-320A-4530-87D6-5D796A32F09F}"/>
    <cellStyle name="Normal 2 2 11 2" xfId="2833" xr:uid="{F9DCBBD0-1FDD-4FCE-A8A0-4B3FFE7E890B}"/>
    <cellStyle name="Normal 2 2 12" xfId="1313" xr:uid="{936D345B-FE9C-4DB2-827D-7E3ED11D193B}"/>
    <cellStyle name="Normal 2 2 12 2" xfId="2834" xr:uid="{91420523-B268-4A58-8648-F1BCB17269C6}"/>
    <cellStyle name="Normal 2 2 13" xfId="1314" xr:uid="{4BC2BF40-B7BF-43CD-8AF8-8766A6167823}"/>
    <cellStyle name="Normal 2 2 14" xfId="1315" xr:uid="{C0F987A6-BD9B-4CD4-9075-AAEDADF8FF95}"/>
    <cellStyle name="Normal 2 2 2" xfId="106" xr:uid="{00000000-0005-0000-0000-000070000000}"/>
    <cellStyle name="Normal 2 2 2 2" xfId="165" xr:uid="{00000000-0005-0000-0000-000071000000}"/>
    <cellStyle name="Normal 2 2 2 2 2" xfId="1317" xr:uid="{61E4BC44-10EC-4AA2-8E79-4D40DB0DBF09}"/>
    <cellStyle name="Normal 2 2 2 2 2 2" xfId="1318" xr:uid="{6932EC2E-B001-4240-8D12-B0F74D31B8FC}"/>
    <cellStyle name="Normal 2 2 2 2 2 3" xfId="1319" xr:uid="{004A9DD3-F09B-48E3-AD86-C16B036070EA}"/>
    <cellStyle name="Normal 2 2 2 2 2 4" xfId="1320" xr:uid="{8BABC171-B2E4-4343-8B99-EB3A6D80C52E}"/>
    <cellStyle name="Normal 2 2 2 2 3" xfId="1321" xr:uid="{E028E040-51D8-4191-90D7-978139442AB5}"/>
    <cellStyle name="Normal 2 2 2 2 3 2" xfId="1322" xr:uid="{9B303EC0-9A71-4D99-9DF4-51B1F81AAE56}"/>
    <cellStyle name="Normal 2 2 2 2 3 3" xfId="1323" xr:uid="{27B0EF5E-B773-4D4B-81D7-2FDA38704240}"/>
    <cellStyle name="Normal 2 2 2 2 3 4" xfId="1324" xr:uid="{831C2A10-C67F-42A5-98BA-CAA8D74D4DDA}"/>
    <cellStyle name="Normal 2 2 2 2 4" xfId="1316" xr:uid="{7524B0FB-FD66-42F8-AB12-D04005E97ADD}"/>
    <cellStyle name="Normal 2 2 2 3" xfId="1325" xr:uid="{1E2617AB-8089-4924-94A6-9C02EF64417A}"/>
    <cellStyle name="Normal 2 2 2 3 2" xfId="1326" xr:uid="{D71205A8-7680-4E41-BDF6-FBEA3F326FDB}"/>
    <cellStyle name="Normal 2 2 2 3 3" xfId="1327" xr:uid="{D697735A-90BF-4890-A1B2-33E2920BEFD8}"/>
    <cellStyle name="Normal 2 2 2 3 4" xfId="1328" xr:uid="{AF82B0E7-3A17-4B87-BC62-1CBABC9EAD30}"/>
    <cellStyle name="Normal 2 2 2 4" xfId="1329" xr:uid="{C5C6F50A-6B80-4EAA-A0BA-2F43B2D8444A}"/>
    <cellStyle name="Normal 2 2 2 5" xfId="1330" xr:uid="{1E232A3A-04EB-4FEF-8E13-1808EAA7325F}"/>
    <cellStyle name="Normal 2 2 2 6" xfId="1331" xr:uid="{A88A68F7-7E3B-49B8-A3EF-363C769A0805}"/>
    <cellStyle name="Normal 2 2 2 7" xfId="1332" xr:uid="{88ACECAF-42CE-4619-87BF-45E94AF8B92A}"/>
    <cellStyle name="Normal 2 2 3" xfId="1333" xr:uid="{7A8700D6-3995-4CD9-89BD-088F239A2E0D}"/>
    <cellStyle name="Normal 2 2 3 2" xfId="1334" xr:uid="{433A6964-5F0C-4854-95EA-6894C38F9114}"/>
    <cellStyle name="Normal 2 2 3 3" xfId="1335" xr:uid="{7CA8B06B-9A44-43B6-90B9-A3E2CF76646B}"/>
    <cellStyle name="Normal 2 2 3 4" xfId="1336" xr:uid="{BD6AEF46-E06C-4FC3-9D59-A71370F9EF5B}"/>
    <cellStyle name="Normal 2 2 3 5" xfId="1337" xr:uid="{FE482DD4-BAA7-48B7-9077-28F7FA1703CE}"/>
    <cellStyle name="Normal 2 2 3 6" xfId="1338" xr:uid="{27614AAD-4645-4D4E-A705-370646A2D187}"/>
    <cellStyle name="Normal 2 2 4" xfId="1339" xr:uid="{11E13EE8-8800-4070-A35F-ABC7EF8D9CF1}"/>
    <cellStyle name="Normal 2 2 4 2" xfId="1340" xr:uid="{84469B26-D47D-4721-B7CA-EAD28E67412E}"/>
    <cellStyle name="Normal 2 2 4 3" xfId="1341" xr:uid="{8BE4C59A-6B86-474C-A0FC-C3FA89FF9CEA}"/>
    <cellStyle name="Normal 2 2 4 4" xfId="1342" xr:uid="{7966C09F-1A71-41F4-8264-BF8DDFCA40F2}"/>
    <cellStyle name="Normal 2 2 5" xfId="1343" xr:uid="{EAE1DC70-D727-49A5-B7BD-8314A61BAB25}"/>
    <cellStyle name="Normal 2 2 5 2" xfId="1344" xr:uid="{0712A73F-0B90-4045-BDA4-9859C799CF3F}"/>
    <cellStyle name="Normal 2 2 5 3" xfId="1345" xr:uid="{0D057841-365F-49CD-AE0D-3B85890DC044}"/>
    <cellStyle name="Normal 2 2 6" xfId="1346" xr:uid="{91B282EC-D32D-4796-8715-CB8999D1348A}"/>
    <cellStyle name="Normal 2 2 6 2" xfId="1347" xr:uid="{2535F3A1-26A1-461E-B7A6-EF85F2FCF453}"/>
    <cellStyle name="Normal 2 2 6 3" xfId="1348" xr:uid="{88433A4F-A9F0-49A8-AEAF-4D7C29E768CC}"/>
    <cellStyle name="Normal 2 2 7" xfId="1349" xr:uid="{395D6100-A1D8-45B6-BFA5-A821B9DB2E0D}"/>
    <cellStyle name="Normal 2 2 7 2" xfId="1350" xr:uid="{E57DCA4A-22E3-40AA-AAC5-9F8720E379F0}"/>
    <cellStyle name="Normal 2 2 7 3" xfId="1351" xr:uid="{26FD228D-762D-4515-ACD8-34319DDC64F1}"/>
    <cellStyle name="Normal 2 2 8" xfId="1352" xr:uid="{CE8225CF-880B-4CDD-98AF-11A239A90040}"/>
    <cellStyle name="Normal 2 2 8 2" xfId="1353" xr:uid="{C10B13FC-B068-4415-B0EA-0FE41AB041EF}"/>
    <cellStyle name="Normal 2 2 8 3" xfId="1354" xr:uid="{BC1FAD52-83B8-44DF-98E2-8DF77DAFA9C9}"/>
    <cellStyle name="Normal 2 2 9" xfId="1355" xr:uid="{44FDB422-9AD8-4BF6-AA79-32A7136B0329}"/>
    <cellStyle name="Normal 2 2 9 2" xfId="1356" xr:uid="{E3842C26-7793-4BE5-99B9-F1BBC6353819}"/>
    <cellStyle name="Normal 2 2 9 3" xfId="1357" xr:uid="{CF1F62F5-0285-4847-8FC7-74E0738FB82D}"/>
    <cellStyle name="Normal 2 20" xfId="1358" xr:uid="{8290913F-F8AD-4748-87BF-3578B2B59156}"/>
    <cellStyle name="Normal 2 21" xfId="1359" xr:uid="{7F013333-17C6-4E9F-A630-021A139C4CF7}"/>
    <cellStyle name="Normal 2 22" xfId="1360" xr:uid="{0C6FC78A-289B-4B81-99F6-B606F3ED2A85}"/>
    <cellStyle name="Normal 2 23" xfId="1361" xr:uid="{69172CCA-B0FC-49E6-BAEE-0816A6ED695D}"/>
    <cellStyle name="Normal 2 24" xfId="1362" xr:uid="{2DBD880C-83C6-40AB-ADB4-5CDF40CA46A6}"/>
    <cellStyle name="Normal 2 25" xfId="1363" xr:uid="{6E11A29E-CB15-4B02-A6E3-5A7133339F90}"/>
    <cellStyle name="Normal 2 26" xfId="1364" xr:uid="{DC0CADE4-D0A0-4CD8-8A7A-EA27453019E3}"/>
    <cellStyle name="Normal 2 27" xfId="1365" xr:uid="{09815EAF-5479-41EA-A893-3E3C1A52C128}"/>
    <cellStyle name="Normal 2 28" xfId="1366" xr:uid="{2EE1ACE1-9141-489D-B5F2-8E6CD872C7BE}"/>
    <cellStyle name="Normal 2 29" xfId="1367" xr:uid="{D7ABB67D-B496-49F3-9CCE-C543CC169811}"/>
    <cellStyle name="Normal 2 3" xfId="107" xr:uid="{00000000-0005-0000-0000-000072000000}"/>
    <cellStyle name="Normal 2 3 10" xfId="1368" xr:uid="{B8BCCDBB-D994-41C5-8629-CE8EB5CA49C3}"/>
    <cellStyle name="Normal 2 3 11" xfId="1369" xr:uid="{20EEC760-69D8-46B5-B4A6-E588EA2A8344}"/>
    <cellStyle name="Normal 2 3 2" xfId="1370" xr:uid="{2CD2BF8A-04FE-4183-8E45-B9BA22186678}"/>
    <cellStyle name="Normal 2 3 2 2" xfId="1371" xr:uid="{86E5D5E0-E504-4851-840E-E0FD07FCAF40}"/>
    <cellStyle name="Normal 2 3 2 3" xfId="1372" xr:uid="{8778E2A0-30AC-4A22-8D13-8237C1A7EEB9}"/>
    <cellStyle name="Normal 2 3 3" xfId="1373" xr:uid="{2DEE4923-8864-4782-8CA5-23DB7318FE0F}"/>
    <cellStyle name="Normal 2 3 3 2" xfId="1374" xr:uid="{F15A32DB-5E4B-474F-AB11-2E6DE36EF1E4}"/>
    <cellStyle name="Normal 2 3 3 3" xfId="1375" xr:uid="{B1625AFE-DD1F-46ED-A4F4-700EB0E9C389}"/>
    <cellStyle name="Normal 2 3 4" xfId="1376" xr:uid="{90FDDC95-4C09-45DB-8CC0-EB2E0485F14C}"/>
    <cellStyle name="Normal 2 3 4 2" xfId="1377" xr:uid="{896656E2-A621-4604-A557-DFF20B29B6F1}"/>
    <cellStyle name="Normal 2 3 4 3" xfId="1378" xr:uid="{BA03EC6D-75A0-4A45-835D-753487EE41F7}"/>
    <cellStyle name="Normal 2 3 5" xfId="1379" xr:uid="{B65F9532-97FE-47C3-950E-3A503D899101}"/>
    <cellStyle name="Normal 2 3 5 2" xfId="1380" xr:uid="{5BD68D0A-35FF-40DF-B32B-B53122C8BE72}"/>
    <cellStyle name="Normal 2 3 5 3" xfId="1381" xr:uid="{1CAE5809-DB64-49D2-AB3E-5FB1E193AAA1}"/>
    <cellStyle name="Normal 2 3 6" xfId="1382" xr:uid="{4A50E65A-64D1-43BB-A19A-9755C2DE6F67}"/>
    <cellStyle name="Normal 2 3 6 2" xfId="1383" xr:uid="{24125388-0E75-4B0E-926C-F49101F9F2E1}"/>
    <cellStyle name="Normal 2 3 6 3" xfId="1384" xr:uid="{3A02B875-F4A3-4230-864C-8914DD3B3A16}"/>
    <cellStyle name="Normal 2 3 7" xfId="1385" xr:uid="{EE723DA2-6467-40AA-B1FB-6F82FD25309D}"/>
    <cellStyle name="Normal 2 3 7 2" xfId="1386" xr:uid="{4B1E1C01-CAD8-492B-8A33-D9C27D988BDE}"/>
    <cellStyle name="Normal 2 3 7 3" xfId="1387" xr:uid="{5384A45E-6CF2-4E74-80E4-A3F568E790DB}"/>
    <cellStyle name="Normal 2 3 8" xfId="1388" xr:uid="{8DF5F776-7747-4702-8037-A94374B10B61}"/>
    <cellStyle name="Normal 2 3 8 2" xfId="1389" xr:uid="{F3A552BB-F482-4881-9FF3-D1B70E27AB12}"/>
    <cellStyle name="Normal 2 3 8 3" xfId="1390" xr:uid="{EAA062C7-1AC9-49A0-A82D-DA7586BA3D9B}"/>
    <cellStyle name="Normal 2 3 9" xfId="1391" xr:uid="{53E14FD4-93D5-4ABC-A2E0-5BC4034C4730}"/>
    <cellStyle name="Normal 2 3 9 2" xfId="1392" xr:uid="{5E76104D-400B-4415-971D-276C51EDE8A3}"/>
    <cellStyle name="Normal 2 3 9 3" xfId="1393" xr:uid="{1C0BD19B-295D-478A-A331-22BD741A6C8A}"/>
    <cellStyle name="Normal 2 30" xfId="1394" xr:uid="{3A1FCACA-2499-4535-B031-8D5B48E6AAB6}"/>
    <cellStyle name="Normal 2 31" xfId="1395" xr:uid="{8D5A327A-1D6C-4BB7-8954-2B5D76DBDD1E}"/>
    <cellStyle name="Normal 2 32" xfId="1396" xr:uid="{0262C600-C36F-4490-B706-03E513CE432E}"/>
    <cellStyle name="Normal 2 33" xfId="1397" xr:uid="{208A8834-731E-43C8-9A1F-F18855FFC9AF}"/>
    <cellStyle name="Normal 2 34" xfId="1398" xr:uid="{B4E09FB5-FCA4-44D3-9153-681BCFCE180A}"/>
    <cellStyle name="Normal 2 35" xfId="1399" xr:uid="{B3223546-2B14-4D59-8648-78CCBC6FF5F5}"/>
    <cellStyle name="Normal 2 36" xfId="1400" xr:uid="{FB8EF8B5-3561-419B-899E-63947DAF8B39}"/>
    <cellStyle name="Normal 2 37" xfId="1401" xr:uid="{6AF6CE4A-D65C-4EBC-B43E-F7201FA7BFDB}"/>
    <cellStyle name="Normal 2 38" xfId="1402" xr:uid="{EA82A9B6-EF2E-4D59-A21E-09CE7B32EB4A}"/>
    <cellStyle name="Normal 2 39" xfId="1403" xr:uid="{99B4D3F9-9218-4CED-B97E-8CD994937846}"/>
    <cellStyle name="Normal 2 4" xfId="108" xr:uid="{00000000-0005-0000-0000-000073000000}"/>
    <cellStyle name="Normal 2 4 2" xfId="1404" xr:uid="{F0B0D917-B90F-4C3E-83BD-17543A11E287}"/>
    <cellStyle name="Normal 2 40" xfId="1405" xr:uid="{EACC3FA9-8D37-4188-BF0D-9BD339829A67}"/>
    <cellStyle name="Normal 2 41" xfId="1406" xr:uid="{B46F32E6-3CA2-4BF9-BDE4-FD6E728DF119}"/>
    <cellStyle name="Normal 2 42" xfId="1407" xr:uid="{C8F5A18A-2CEF-4D37-B570-C40E84159FDE}"/>
    <cellStyle name="Normal 2 43" xfId="1408" xr:uid="{1D9D6152-C891-4316-8AB6-1D7EFC4078D2}"/>
    <cellStyle name="Normal 2 44" xfId="1409" xr:uid="{662111AE-4FE2-4258-BA27-E107A9D067A2}"/>
    <cellStyle name="Normal 2 45" xfId="1410" xr:uid="{4756C5EC-C4F6-401C-9D03-E281437F55A8}"/>
    <cellStyle name="Normal 2 46" xfId="1411" xr:uid="{5DE16BFC-26DE-4C57-87E7-1906C8E7BFFC}"/>
    <cellStyle name="Normal 2 47" xfId="1412" xr:uid="{8215E0A1-2B0E-440A-8D7F-20CD87E19BC7}"/>
    <cellStyle name="Normal 2 48" xfId="1413" xr:uid="{1F012757-D138-4341-9F55-DC55E49BC22C}"/>
    <cellStyle name="Normal 2 49" xfId="1414" xr:uid="{D37CACC0-B819-4A73-9012-B9326A576AFA}"/>
    <cellStyle name="Normal 2 5" xfId="1415" xr:uid="{13FC4FF6-7B69-4BBF-A8CD-AC50C80CB17C}"/>
    <cellStyle name="Normal 2 5 2" xfId="1416" xr:uid="{F499227E-B7ED-4637-93E7-1D12558A658E}"/>
    <cellStyle name="Normal 2 5 2 2" xfId="1417" xr:uid="{3661A35A-1DC3-4BD8-8FA5-B75C592A9ECC}"/>
    <cellStyle name="Normal 2 5 2 3" xfId="1418" xr:uid="{ACB76C53-A385-49CA-AC66-660413E9B455}"/>
    <cellStyle name="Normal 2 5 3" xfId="1419" xr:uid="{E6C22A07-81A2-4A6E-894C-4B2C11D3F5A5}"/>
    <cellStyle name="Normal 2 5 4" xfId="1420" xr:uid="{AC2AC91D-6E56-4C9E-A305-8968334A39D3}"/>
    <cellStyle name="Normal 2 50" xfId="1421" xr:uid="{A1AE1D51-E5C6-43F1-B566-DA24046E90B8}"/>
    <cellStyle name="Normal 2 51" xfId="1422" xr:uid="{6706C5F8-39A9-4165-89D2-8D134BF35D4D}"/>
    <cellStyle name="Normal 2 52" xfId="1423" xr:uid="{275022D3-F516-43D0-AD62-CA575D5D53CD}"/>
    <cellStyle name="Normal 2 53" xfId="1424" xr:uid="{A94FD315-DE7C-45DB-84CE-70EDA4DF0C3F}"/>
    <cellStyle name="Normal 2 54" xfId="1425" xr:uid="{67C93383-E00B-471B-8BD4-C5EFFD0159DC}"/>
    <cellStyle name="Normal 2 55" xfId="1426" xr:uid="{46092F2B-187D-4EC8-AF12-9D82B5E9AACF}"/>
    <cellStyle name="Normal 2 56" xfId="1427" xr:uid="{20D44087-473A-4CAA-93E4-5AFF932056FC}"/>
    <cellStyle name="Normal 2 57" xfId="1428" xr:uid="{AFBE98E3-D7B5-43E3-9334-6A4E80DF817F}"/>
    <cellStyle name="Normal 2 58" xfId="1429" xr:uid="{6EB80DCE-696B-4E3F-8FCB-1481C49AEE2D}"/>
    <cellStyle name="Normal 2 59" xfId="1430" xr:uid="{8C72CC3B-6806-4571-A785-16C133BC4182}"/>
    <cellStyle name="Normal 2 6" xfId="1431" xr:uid="{C44729E2-0960-454F-A5FD-CC34B3F3737A}"/>
    <cellStyle name="Normal 2 6 2" xfId="1432" xr:uid="{F5E0708D-51DC-4813-A9C1-961EE9F0AD2D}"/>
    <cellStyle name="Normal 2 6 3" xfId="1433" xr:uid="{17F30153-9B35-4A49-B159-4FDD001773B2}"/>
    <cellStyle name="Normal 2 60" xfId="1434" xr:uid="{0A6D0534-0653-42CE-82AC-13F8364CF4A5}"/>
    <cellStyle name="Normal 2 61" xfId="1435" xr:uid="{675949F2-6961-410F-9929-B46CC0E56C56}"/>
    <cellStyle name="Normal 2 62" xfId="1436" xr:uid="{086517F0-4F4F-4299-8719-31BC5215C151}"/>
    <cellStyle name="Normal 2 63" xfId="1437" xr:uid="{E748A54D-4234-453C-8412-FD321F16E522}"/>
    <cellStyle name="Normal 2 64" xfId="1438" xr:uid="{167D788C-0BAA-4761-8BC3-87F88E44F383}"/>
    <cellStyle name="Normal 2 65" xfId="1439" xr:uid="{4B2E4B51-4735-40E0-A730-72902DA483E3}"/>
    <cellStyle name="Normal 2 66" xfId="1440" xr:uid="{7ABF6B06-40B9-4C4F-B76E-D44BC2A9EC15}"/>
    <cellStyle name="Normal 2 67" xfId="1441" xr:uid="{186A01F5-83C6-4017-81CB-5106C639651C}"/>
    <cellStyle name="Normal 2 68" xfId="1442" xr:uid="{487F3960-4910-4486-8F66-79CDA938F828}"/>
    <cellStyle name="Normal 2 69" xfId="1443" xr:uid="{18FBC639-628D-4D26-9580-C6E7CB720F80}"/>
    <cellStyle name="Normal 2 7" xfId="1444" xr:uid="{125D5DD1-900E-44C8-9F88-959AE2D24F9E}"/>
    <cellStyle name="Normal 2 70" xfId="1445" xr:uid="{CE88697F-3958-41E8-9909-26B0FFDFCC3E}"/>
    <cellStyle name="Normal 2 71" xfId="1446" xr:uid="{8DA8B393-6E80-41B5-9261-C132C125E055}"/>
    <cellStyle name="Normal 2 72" xfId="1447" xr:uid="{7ACA4943-AFDF-435D-8C20-CC0F9F252447}"/>
    <cellStyle name="Normal 2 73" xfId="1448" xr:uid="{2554477D-C54C-42BC-A648-A8F0B98C34F5}"/>
    <cellStyle name="Normal 2 74" xfId="1449" xr:uid="{C2BD67E0-94E8-4E7F-916E-5A00C966E6EA}"/>
    <cellStyle name="Normal 2 75" xfId="1450" xr:uid="{C9558E63-5F10-4BA8-B571-1FDB5CC62030}"/>
    <cellStyle name="Normal 2 76" xfId="1451" xr:uid="{7E330C95-BB3D-4CF1-AC1B-ABF446865AF7}"/>
    <cellStyle name="Normal 2 77" xfId="1452" xr:uid="{AFBA0985-BA15-4A5E-AC51-97E6EFC5DC9F}"/>
    <cellStyle name="Normal 2 78" xfId="1453" xr:uid="{1BEC1210-1187-40FD-B921-98945344C705}"/>
    <cellStyle name="Normal 2 79" xfId="1454" xr:uid="{330562FC-94C6-4E67-BF23-7A6ACBE3EB90}"/>
    <cellStyle name="Normal 2 8" xfId="1455" xr:uid="{596934E2-E71A-45BD-AE6F-781D9D94F741}"/>
    <cellStyle name="Normal 2 80" xfId="1456" xr:uid="{D494C0FB-EBD2-450F-AF10-DDD86C1A72B2}"/>
    <cellStyle name="Normal 2 81" xfId="1457" xr:uid="{BB6A8F64-1CE0-480E-8E15-95AE055FEBB4}"/>
    <cellStyle name="Normal 2 82" xfId="1458" xr:uid="{AA104D6A-1B3A-4847-B679-82B78168CEB3}"/>
    <cellStyle name="Normal 2 83" xfId="1459" xr:uid="{F87EC5CB-E5D3-4644-AE4B-A2D816F1B26B}"/>
    <cellStyle name="Normal 2 84" xfId="1460" xr:uid="{4A95E56E-FE2D-4B98-BC46-4EE34794CB93}"/>
    <cellStyle name="Normal 2 85" xfId="1461" xr:uid="{6935A4FA-9261-4D84-B234-53430D5358ED}"/>
    <cellStyle name="Normal 2 86" xfId="1462" xr:uid="{4E434495-53F7-4D33-BA97-EC5E9E08D090}"/>
    <cellStyle name="Normal 2 87" xfId="1463" xr:uid="{98C0DD4F-78B3-4A10-A233-321C1BC4D2A9}"/>
    <cellStyle name="Normal 2 88" xfId="1464" xr:uid="{5AD9A862-EC41-498B-B76A-E4BC17E9D8AD}"/>
    <cellStyle name="Normal 2 89" xfId="1465" xr:uid="{5A3B7397-4BC2-4411-A4FA-AE334B82AB26}"/>
    <cellStyle name="Normal 2 9" xfId="1466" xr:uid="{074D37B5-958B-47EE-84DE-CE65ACBB107A}"/>
    <cellStyle name="Normal 2 90" xfId="1467" xr:uid="{B37C5819-AD19-4AEA-BC1D-10C7F5D0B6DD}"/>
    <cellStyle name="Normal 2 91" xfId="1468" xr:uid="{B51ADA0A-92AD-440E-8308-52D987E68A84}"/>
    <cellStyle name="Normal 2_Cuadro No. 1" xfId="1469" xr:uid="{BA99B497-69AB-43CF-A49E-B6FD53C61CD2}"/>
    <cellStyle name="Normal 20" xfId="1470" xr:uid="{D771D923-24F1-44B1-99C8-F8CB7CDF044F}"/>
    <cellStyle name="Normal 20 2" xfId="1471" xr:uid="{AF58DCB7-DD91-4E6D-B3D4-66EAF927478B}"/>
    <cellStyle name="Normal 20 2 2" xfId="1472" xr:uid="{5EECEC6B-51BB-425F-88A4-824FA9BD7C1E}"/>
    <cellStyle name="Normal 20 2 3" xfId="1473" xr:uid="{C53AF307-055B-40E5-85E6-D2A52390E091}"/>
    <cellStyle name="Normal 20 3" xfId="1474" xr:uid="{0990BB04-93EC-4C54-BE6C-E35CF2211F4B}"/>
    <cellStyle name="Normal 20 4" xfId="1475" xr:uid="{B94B2416-997D-4F20-B20B-F716D36BAF33}"/>
    <cellStyle name="Normal 200" xfId="2685" xr:uid="{5356B7E5-E635-4D21-ADFB-6A913978780F}"/>
    <cellStyle name="Normal 201" xfId="2955" xr:uid="{0BCBBBA8-392C-4C3D-AA47-65817E15CCAB}"/>
    <cellStyle name="Normal 202" xfId="2966" xr:uid="{BC57EA52-56F4-4910-8B4C-384F8D9110A6}"/>
    <cellStyle name="Normal 203" xfId="2968" xr:uid="{D2436BD6-B3AD-4DBE-91A6-11BB168D8476}"/>
    <cellStyle name="Normal 204" xfId="2965" xr:uid="{158A2911-8CF8-4FED-95F1-C9CDA0578F7C}"/>
    <cellStyle name="Normal 205" xfId="2954" xr:uid="{8277F414-0A28-4B78-B138-1AD7B4897D45}"/>
    <cellStyle name="Normal 206" xfId="2969" xr:uid="{FA9483F3-DAA2-445E-8142-11C7CE9BE94F}"/>
    <cellStyle name="Normal 207" xfId="2953" xr:uid="{C472F07F-8406-4794-AF0E-5952444E5100}"/>
    <cellStyle name="Normal 208" xfId="2964" xr:uid="{5CACA4C1-867A-48DA-8192-B29C85A7C1C5}"/>
    <cellStyle name="Normal 209" xfId="2952" xr:uid="{0E308AB1-8F1C-44A4-A0A2-0F84D538FBFE}"/>
    <cellStyle name="Normal 21" xfId="1476" xr:uid="{CE393C8D-4BEA-4A47-8A31-4770FDA04DE5}"/>
    <cellStyle name="Normal 21 2" xfId="1477" xr:uid="{048A00C4-54A5-4389-8017-23530ADA53C5}"/>
    <cellStyle name="Normal 21 2 2" xfId="1478" xr:uid="{698395FF-85C9-4B45-8A33-C81C11DCC464}"/>
    <cellStyle name="Normal 21 2 3" xfId="1479" xr:uid="{95EC4746-644A-4EA0-8D0B-348A3D18C192}"/>
    <cellStyle name="Normal 21 3" xfId="1480" xr:uid="{BF6BB400-23A9-4959-8C79-D8AAE7A8CEC9}"/>
    <cellStyle name="Normal 21 4" xfId="1481" xr:uid="{2FADB670-A116-473D-A9DA-08E4C21DC231}"/>
    <cellStyle name="Normal 210" xfId="2970" xr:uid="{EA9BBAFA-02B9-4C3A-BBA6-1BD30D83AA21}"/>
    <cellStyle name="Normal 211" xfId="2951" xr:uid="{555934FC-2B8E-43F4-83DC-E0D8A800BA2F}"/>
    <cellStyle name="Normal 212" xfId="2963" xr:uid="{7278D99E-244D-41E4-A697-A974186FD569}"/>
    <cellStyle name="Normal 213" xfId="2950" xr:uid="{F75EFA5B-BB61-43AC-A547-FB53EC6250EA}"/>
    <cellStyle name="Normal 214" xfId="2962" xr:uid="{C6C5A3D2-9D8F-4BE2-8D87-178D78D75F47}"/>
    <cellStyle name="Normal 215" xfId="2971" xr:uid="{6482FE55-16D5-4634-B012-EE9E9436DA8F}"/>
    <cellStyle name="Normal 216" xfId="2961" xr:uid="{B051BDC5-FB54-40DE-87E3-D8568C8859A8}"/>
    <cellStyle name="Normal 217" xfId="2949" xr:uid="{E1D318A4-FEE0-4DB2-80A2-68B9C2863E8E}"/>
    <cellStyle name="Normal 218" xfId="2960" xr:uid="{BF9971DC-7F1B-4D1C-B78D-DDF50BAF6061}"/>
    <cellStyle name="Normal 219" xfId="2948" xr:uid="{70F29469-4B3A-4BCB-A3E2-F06A50193708}"/>
    <cellStyle name="Normal 22" xfId="1482" xr:uid="{936E3B9F-5336-41EE-9AD1-EE50AD0481BB}"/>
    <cellStyle name="Normal 22 2" xfId="1483" xr:uid="{D98AFD3C-51BB-4889-88B2-1EB39EFD953C}"/>
    <cellStyle name="Normal 22 2 2" xfId="1484" xr:uid="{9F45ECF8-2AA9-4BC6-A736-420C8618DB3A}"/>
    <cellStyle name="Normal 22 2 3" xfId="1485" xr:uid="{EAEAEE65-DC9A-4222-8D23-2E1D4FC9CE47}"/>
    <cellStyle name="Normal 22 3" xfId="1486" xr:uid="{8EF76679-52EB-4E41-9C9E-D66915FF8AA7}"/>
    <cellStyle name="Normal 22 4" xfId="1487" xr:uid="{DAC0DCC2-266B-4325-BB44-41C18B2E5069}"/>
    <cellStyle name="Normal 220" xfId="2959" xr:uid="{99CAEDDD-3CEF-45CF-955C-2A5A1DCF20BE}"/>
    <cellStyle name="Normal 221" xfId="2947" xr:uid="{C4D91CBE-731C-4D65-BCFD-D304AFA92503}"/>
    <cellStyle name="Normal 222" xfId="2958" xr:uid="{719B3E9B-9671-4C70-ACF3-E5A59679B833}"/>
    <cellStyle name="Normal 223" xfId="2946" xr:uid="{B8A964A5-EF34-493F-A9E8-2E19B080C739}"/>
    <cellStyle name="Normal 224" xfId="2957" xr:uid="{7811E609-EC20-46C3-A1F4-3A63A243B03F}"/>
    <cellStyle name="Normal 225" xfId="2940" xr:uid="{1E362C6A-64AA-49B9-86B6-6F1CA301F007}"/>
    <cellStyle name="Normal 226" xfId="2972" xr:uid="{2A861653-81AF-4F9B-8BB5-C434CDCF1F26}"/>
    <cellStyle name="Normal 227" xfId="2939" xr:uid="{4A7FA4D3-3F8D-4A9C-BF60-8FAF72C92DD2}"/>
    <cellStyle name="Normal 228" xfId="2956" xr:uid="{D3D146D6-A7EF-4002-A06A-5CA613E59482}"/>
    <cellStyle name="Normal 23" xfId="1488" xr:uid="{89186760-43E2-4D9C-9641-48037D1658E9}"/>
    <cellStyle name="Normal 23 2" xfId="1489" xr:uid="{0C622258-989C-4CE4-944C-5E97B07E2528}"/>
    <cellStyle name="Normal 23 2 2" xfId="1490" xr:uid="{82AC3998-A7D3-482A-9DD6-547544258262}"/>
    <cellStyle name="Normal 23 2 3" xfId="1491" xr:uid="{1B57611F-B7A2-43C2-AECF-3CE5D4C00078}"/>
    <cellStyle name="Normal 23 3" xfId="1492" xr:uid="{63327105-F030-4D8C-A04E-90EEAA76CC12}"/>
    <cellStyle name="Normal 23 4" xfId="1493" xr:uid="{5501E12B-2F1F-4FE4-AF63-683189FD3223}"/>
    <cellStyle name="Normal 24" xfId="1494" xr:uid="{781D5FE3-5E67-4947-B3C5-DF49950FBB09}"/>
    <cellStyle name="Normal 24 2" xfId="1495" xr:uid="{1830CF0D-B39E-4713-8517-82D5B5A2CD9D}"/>
    <cellStyle name="Normal 24 2 2" xfId="1496" xr:uid="{3ECA765E-6613-462C-8F76-8D1AE4E936D6}"/>
    <cellStyle name="Normal 24 2 3" xfId="1497" xr:uid="{502D8615-0EB0-4810-8C77-6A138F74D3D4}"/>
    <cellStyle name="Normal 24 3" xfId="1498" xr:uid="{171CC89C-5421-4379-BF8E-805DE8F90C26}"/>
    <cellStyle name="Normal 24 4" xfId="1499" xr:uid="{8B33F46F-7CE0-4C5C-8682-DD13A913B99E}"/>
    <cellStyle name="Normal 25" xfId="1500" xr:uid="{394EB8F6-EA06-484C-99C8-C76B7DA7A852}"/>
    <cellStyle name="Normal 25 2" xfId="1501" xr:uid="{9493CD9D-C52E-4F77-8067-71B445DD9E64}"/>
    <cellStyle name="Normal 25 2 2" xfId="1502" xr:uid="{2A8D0056-CEE6-491F-8E5B-D4F7DAEEB8DD}"/>
    <cellStyle name="Normal 25 2 3" xfId="1503" xr:uid="{54B4BBDB-7282-4469-A6A4-92BBD94C6994}"/>
    <cellStyle name="Normal 25 3" xfId="1504" xr:uid="{02F3F59A-2021-4794-8EE5-A6AE757F8009}"/>
    <cellStyle name="Normal 25 4" xfId="1505" xr:uid="{63025A16-317A-4CC0-B48F-F3FA5B25B317}"/>
    <cellStyle name="Normal 26" xfId="1506" xr:uid="{98D9D459-89B5-4446-BFD4-DB6CE34F8E9C}"/>
    <cellStyle name="Normal 26 2" xfId="1507" xr:uid="{B85E45E2-B6E9-43DC-9EA4-52050F2C2583}"/>
    <cellStyle name="Normal 26 2 2" xfId="1508" xr:uid="{58BDCB86-3952-4B4B-822B-C02353DE6BB8}"/>
    <cellStyle name="Normal 26 2 3" xfId="1509" xr:uid="{84CB75D9-CBF4-406D-9D8F-4788AA21E1BB}"/>
    <cellStyle name="Normal 26 3" xfId="1510" xr:uid="{8D89BD83-41FB-460A-99F5-820EB454697B}"/>
    <cellStyle name="Normal 26 4" xfId="1511" xr:uid="{21296604-9EC0-4810-834A-7FA66AF64F90}"/>
    <cellStyle name="Normal 27" xfId="1512" xr:uid="{3DD34575-0A45-4A6E-AC55-4DE6A37B1AFD}"/>
    <cellStyle name="Normal 27 2" xfId="1513" xr:uid="{BD88B746-C8E1-46A3-8A7C-D60DBCF9B2A2}"/>
    <cellStyle name="Normal 27 2 2" xfId="1514" xr:uid="{78F4D8DA-79BD-4EC6-BCE9-F8F640EA48CB}"/>
    <cellStyle name="Normal 27 2 3" xfId="1515" xr:uid="{C6AA1579-91B8-44E2-A493-9A28043BF7E7}"/>
    <cellStyle name="Normal 27 3" xfId="1516" xr:uid="{702FB35E-9059-4981-A85C-D84316E0110C}"/>
    <cellStyle name="Normal 27 4" xfId="1517" xr:uid="{7D70DC6F-7307-43C9-8559-8D63E567A938}"/>
    <cellStyle name="Normal 28" xfId="1518" xr:uid="{86EEE731-B08A-4BD7-95C6-2915B3E4C6D0}"/>
    <cellStyle name="Normal 28 2" xfId="1519" xr:uid="{29559C46-B6C9-48A4-AF13-5829DEAF3345}"/>
    <cellStyle name="Normal 28 2 2" xfId="1520" xr:uid="{D8B68CBA-D6A4-4AA3-BF4F-B752B403BE6C}"/>
    <cellStyle name="Normal 28 2 3" xfId="1521" xr:uid="{FED67CE5-41A6-4F35-A158-2B45804EC4B5}"/>
    <cellStyle name="Normal 28 3" xfId="1522" xr:uid="{B65783ED-A3C9-4899-AEEE-50B1FD918ABD}"/>
    <cellStyle name="Normal 28 4" xfId="1523" xr:uid="{3DD9844F-4899-4DA6-B7E5-8ACA18AF8B8D}"/>
    <cellStyle name="Normal 29" xfId="1524" xr:uid="{473EEA73-9B64-43B1-9332-6448A89F0D9B}"/>
    <cellStyle name="Normal 29 2" xfId="1525" xr:uid="{4E2B9134-C0C9-4EEB-85F1-AA4D59FDAB38}"/>
    <cellStyle name="Normal 29 2 2" xfId="1526" xr:uid="{E88FECB1-172B-4983-9A0C-E6E19AB62028}"/>
    <cellStyle name="Normal 29 2 3" xfId="1527" xr:uid="{492B67C7-DC9D-49AF-8CA3-6039F1C139D2}"/>
    <cellStyle name="Normal 29 3" xfId="1528" xr:uid="{0AD0AC6D-EDC2-4518-80A1-98B88780576A}"/>
    <cellStyle name="Normal 29 4" xfId="1529" xr:uid="{57BDCBBB-1AAD-4F07-8992-5109EDAF247B}"/>
    <cellStyle name="Normal 3" xfId="109" xr:uid="{00000000-0005-0000-0000-000075000000}"/>
    <cellStyle name="Normal 3 10" xfId="1530" xr:uid="{8AFAB0E2-C1BB-4B70-A21F-757F4677C66D}"/>
    <cellStyle name="Normal 3 11" xfId="1531" xr:uid="{FACC053E-D59B-46BA-909B-F078CC6136D4}"/>
    <cellStyle name="Normal 3 12" xfId="1532" xr:uid="{12AC4273-8D47-4DFA-8CCE-A0DC7C8731B4}"/>
    <cellStyle name="Normal 3 2" xfId="110" xr:uid="{00000000-0005-0000-0000-000076000000}"/>
    <cellStyle name="Normal 3 2 10" xfId="1534" xr:uid="{C06A4C0D-8F50-46A0-A972-D491C4E6DAD2}"/>
    <cellStyle name="Normal 3 2 10 2" xfId="2835" xr:uid="{8111008B-8A34-4A83-BD21-784B89BC34AC}"/>
    <cellStyle name="Normal 3 2 11" xfId="1533" xr:uid="{53DB8CE5-5B98-43C6-BBBA-CB425DC1F5D8}"/>
    <cellStyle name="Normal 3 2 2" xfId="1535" xr:uid="{151A54BF-0D6F-4286-A75E-B9C1670A19E3}"/>
    <cellStyle name="Normal 3 2 2 2" xfId="1536" xr:uid="{61FD0FCD-6635-4FCD-94C3-4C05259D2A5B}"/>
    <cellStyle name="Normal 3 2 2 2 2" xfId="2836" xr:uid="{6F4A84E2-4373-4DD0-8D5B-B5ED69F79FF0}"/>
    <cellStyle name="Normal 3 2 2 3" xfId="1537" xr:uid="{CA1DB1B5-B4F4-4C9D-AE82-FC422EB436EC}"/>
    <cellStyle name="Normal 3 2 2 4" xfId="1538" xr:uid="{EF51B2C9-358C-4C9A-A2B4-45B7FACBFCFB}"/>
    <cellStyle name="Normal 3 2 3" xfId="1539" xr:uid="{FA30BE84-202F-4A6C-9619-B5F670E5E5C4}"/>
    <cellStyle name="Normal 3 2 3 2" xfId="2837" xr:uid="{3CE1B4D1-2A35-4291-B1D9-CED2C3E094D7}"/>
    <cellStyle name="Normal 3 2 4" xfId="1540" xr:uid="{0AF10678-660C-4F89-ABF8-B46014C5F3B6}"/>
    <cellStyle name="Normal 3 2 4 2" xfId="2838" xr:uid="{E9E43CDD-CD9B-4BC0-BC97-569B3ADEDC8C}"/>
    <cellStyle name="Normal 3 2 5" xfId="1541" xr:uid="{40956045-FAFC-488C-BA09-DA52EE35C43F}"/>
    <cellStyle name="Normal 3 2 5 2" xfId="2839" xr:uid="{40F2EE12-C85F-4E8A-86D8-263D471A5FE4}"/>
    <cellStyle name="Normal 3 2 6" xfId="1542" xr:uid="{A732359B-C319-450F-AE50-8DD0EDB3E0A1}"/>
    <cellStyle name="Normal 3 2 6 2" xfId="2840" xr:uid="{9BE25F39-1E67-4183-9EA1-C3D33641B260}"/>
    <cellStyle name="Normal 3 2 7" xfId="1543" xr:uid="{846AD0AE-0C4C-4D52-AC5A-165CDF93A4C3}"/>
    <cellStyle name="Normal 3 2 7 2" xfId="2841" xr:uid="{45E2683B-7D8C-40AB-9591-296A294076C3}"/>
    <cellStyle name="Normal 3 2 8" xfId="1544" xr:uid="{6D2D73D0-3163-4FD7-9104-1EDA044A686F}"/>
    <cellStyle name="Normal 3 2 8 2" xfId="2842" xr:uid="{2B02C6AC-8E6A-4F0B-97A6-D53EAFF5FDDE}"/>
    <cellStyle name="Normal 3 2 9" xfId="1545" xr:uid="{D8675FEE-09B5-482C-9730-3082137CF9FF}"/>
    <cellStyle name="Normal 3 2 9 2" xfId="2843" xr:uid="{C8E1D8E6-B8EB-4664-A4B3-ABEE0845C68C}"/>
    <cellStyle name="Normal 3 3" xfId="111" xr:uid="{00000000-0005-0000-0000-000077000000}"/>
    <cellStyle name="Normal 3 3 2" xfId="1546" xr:uid="{C2E1C6B8-B11C-45A9-B7F4-3956659C298F}"/>
    <cellStyle name="Normal 3 3 3" xfId="1547" xr:uid="{CD722A41-59F4-4141-921A-81AE7AE81591}"/>
    <cellStyle name="Normal 3 3 4" xfId="1548" xr:uid="{8E03B8E8-1592-407F-8594-49987FE157E5}"/>
    <cellStyle name="Normal 3 3 4 2" xfId="1549" xr:uid="{E397CFDA-BEFA-4F2D-9E69-2FB3AF2C29B3}"/>
    <cellStyle name="Normal 3 3 4 3" xfId="2844" xr:uid="{D8E32812-1189-4157-ADC0-78B5CC4221ED}"/>
    <cellStyle name="Normal 3 4" xfId="112" xr:uid="{00000000-0005-0000-0000-000078000000}"/>
    <cellStyle name="Normal 3 4 2" xfId="1550" xr:uid="{DBF3365E-6EEB-4184-A531-BD3054DD29AA}"/>
    <cellStyle name="Normal 3 4 2 2" xfId="1551" xr:uid="{01136278-14C3-409D-AFE8-19C14DB8AD99}"/>
    <cellStyle name="Normal 3 4 2 3" xfId="1552" xr:uid="{EB293C88-AB87-416F-8EA2-A430F567938F}"/>
    <cellStyle name="Normal 3 4 3" xfId="1553" xr:uid="{7F4ABE28-E316-4848-8EB6-5C8506D63AA6}"/>
    <cellStyle name="Normal 3 4 3 2" xfId="2845" xr:uid="{0419B388-D6C6-4417-8F1B-235441B95257}"/>
    <cellStyle name="Normal 3 4 4" xfId="1554" xr:uid="{CC0A4D01-07F3-40F5-9DB5-5AC73DF64C35}"/>
    <cellStyle name="Normal 3 4 5" xfId="1555" xr:uid="{363F0EDC-24C7-4F2D-8B11-53A192A25B4E}"/>
    <cellStyle name="Normal 3 5" xfId="113" xr:uid="{00000000-0005-0000-0000-000079000000}"/>
    <cellStyle name="Normal 3 5 2" xfId="1556" xr:uid="{280A5721-07BB-499E-A33C-BDDB3ADC4B3D}"/>
    <cellStyle name="Normal 3 5 3" xfId="1557" xr:uid="{A2627AF7-665B-45FC-A3D2-AE9BFCD603BD}"/>
    <cellStyle name="Normal 3 5 3 2" xfId="2846" xr:uid="{2DF3A5A5-4CEB-4622-918F-2B7CBA0C8000}"/>
    <cellStyle name="Normal 3 6" xfId="1558" xr:uid="{57AC024E-B4BB-4338-B3E0-AF93AB91FABA}"/>
    <cellStyle name="Normal 3 6 2" xfId="1559" xr:uid="{CAB1D812-CE8F-481A-9104-D209BC3B4169}"/>
    <cellStyle name="Normal 3 6 2 2" xfId="2847" xr:uid="{D883619B-D8A6-485D-9528-64D9DFE89CFE}"/>
    <cellStyle name="Normal 3 6 3" xfId="1560" xr:uid="{D3B75564-1382-401C-9190-B8F671277584}"/>
    <cellStyle name="Normal 3 6 4" xfId="1561" xr:uid="{9FD235B7-C3DA-4401-A78A-4BBCE2EF7DFB}"/>
    <cellStyle name="Normal 3 7" xfId="1562" xr:uid="{21C79697-C7D1-4E39-B0DB-A715F3DD5068}"/>
    <cellStyle name="Normal 3 7 2" xfId="2848" xr:uid="{2F609351-36B3-4EB0-B2BE-3DA0EBA44DE9}"/>
    <cellStyle name="Normal 3 8" xfId="1563" xr:uid="{560864DC-63CF-426A-8A9E-9284120559F5}"/>
    <cellStyle name="Normal 3 9" xfId="1564" xr:uid="{C6879031-2C13-4605-BAD6-63CAA80E8696}"/>
    <cellStyle name="Normal 3_Cuadro No. 1" xfId="1565" xr:uid="{9F0A370A-3B8B-4709-BDF9-9FA6B3618EDE}"/>
    <cellStyle name="Normal 30" xfId="1566" xr:uid="{0687415E-7716-4AFB-9945-648B48086E2F}"/>
    <cellStyle name="Normal 30 2" xfId="1567" xr:uid="{7BB9579A-81D6-4D97-AFC8-88880D06948B}"/>
    <cellStyle name="Normal 30 2 2" xfId="1568" xr:uid="{90757D54-8160-4BAC-9207-6F5042C9B197}"/>
    <cellStyle name="Normal 30 2 3" xfId="1569" xr:uid="{E89845A6-039E-43FD-B88D-0F1DF26FE41D}"/>
    <cellStyle name="Normal 30 3" xfId="1570" xr:uid="{FA5A0FC0-FFDB-4376-AA3E-5B2136B28AB8}"/>
    <cellStyle name="Normal 30 4" xfId="1571" xr:uid="{6D2B5D27-9803-4E6C-9E1C-673A20A08625}"/>
    <cellStyle name="Normal 31" xfId="1572" xr:uid="{0DC3194F-488D-4352-93CA-81CBF74EE2C8}"/>
    <cellStyle name="Normal 31 2" xfId="1573" xr:uid="{799810B9-1687-4700-B846-1D0BCF3F4BE0}"/>
    <cellStyle name="Normal 31 2 2" xfId="1574" xr:uid="{3AB08565-874C-49A7-A27B-8BC65F2762BD}"/>
    <cellStyle name="Normal 31 2 3" xfId="1575" xr:uid="{663A3DC7-5D1C-4371-87CF-82611DE74E29}"/>
    <cellStyle name="Normal 31 3" xfId="1576" xr:uid="{D984680B-6211-4D81-AD47-64E52A4B7013}"/>
    <cellStyle name="Normal 31 4" xfId="1577" xr:uid="{06648F4F-3FDA-4142-B35D-7D8DA27654F2}"/>
    <cellStyle name="Normal 32" xfId="1578" xr:uid="{7DAD2732-5436-460B-BAB7-1F1C3F59A058}"/>
    <cellStyle name="Normal 32 2" xfId="1579" xr:uid="{31D20A12-002E-4961-ADBD-56E84E930A34}"/>
    <cellStyle name="Normal 32 2 2" xfId="1580" xr:uid="{8075CE81-90A8-45DE-A26A-710D7FFA8938}"/>
    <cellStyle name="Normal 32 2 3" xfId="1581" xr:uid="{6A196AD1-B6BB-4DE7-B344-93F5A2476841}"/>
    <cellStyle name="Normal 32 3" xfId="1582" xr:uid="{58A2D077-7CF6-4475-B9F0-4D9E14A257F6}"/>
    <cellStyle name="Normal 32 4" xfId="1583" xr:uid="{EE9B4188-EDC5-4AAD-BE16-271AE0458F08}"/>
    <cellStyle name="Normal 33" xfId="1584" xr:uid="{2FD2175D-58CF-4591-8C90-FA10E6DEFB08}"/>
    <cellStyle name="Normal 33 2" xfId="1585" xr:uid="{EC4764B6-E6B9-4AAB-943B-20A8941C3BE5}"/>
    <cellStyle name="Normal 33 2 2" xfId="1586" xr:uid="{B13A5D68-B1B5-472D-9C98-D66E7946721F}"/>
    <cellStyle name="Normal 33 2 3" xfId="1587" xr:uid="{E0CEA7D5-5B44-495A-8CEE-F748264A4B92}"/>
    <cellStyle name="Normal 33 3" xfId="1588" xr:uid="{86CAFEE3-B9FE-484F-B488-9F313ED603E9}"/>
    <cellStyle name="Normal 33 4" xfId="1589" xr:uid="{B2DCA01D-381B-49A4-9713-0AD401491017}"/>
    <cellStyle name="Normal 34" xfId="1590" xr:uid="{D817CE1A-3758-4D46-95A5-AC994776CE27}"/>
    <cellStyle name="Normal 34 2" xfId="1591" xr:uid="{F67FDE20-854F-468F-8B7C-4CE520312A58}"/>
    <cellStyle name="Normal 34 2 2" xfId="1592" xr:uid="{DA276538-FD4C-474C-8D90-E6460091712B}"/>
    <cellStyle name="Normal 34 2 3" xfId="1593" xr:uid="{0AA284B0-35E0-4BE5-95DC-D3EF456635FA}"/>
    <cellStyle name="Normal 34 3" xfId="1594" xr:uid="{AB38C893-37F2-4CB4-AEE3-675351BCB6BE}"/>
    <cellStyle name="Normal 34 4" xfId="1595" xr:uid="{9DAB7930-9FD6-4EC2-8C43-C55678BD2891}"/>
    <cellStyle name="Normal 35" xfId="1596" xr:uid="{0C138CB4-7088-46CF-944A-070B7572B88A}"/>
    <cellStyle name="Normal 35 2" xfId="1597" xr:uid="{2AD96F17-6ACF-4419-89B9-24328D8A9E6F}"/>
    <cellStyle name="Normal 35 2 2" xfId="1598" xr:uid="{9A015ECF-D49A-4380-8F5D-15FC6AF39124}"/>
    <cellStyle name="Normal 35 2 3" xfId="1599" xr:uid="{C6F64EBB-4532-460F-9FCA-33A6AEE7209B}"/>
    <cellStyle name="Normal 35 3" xfId="1600" xr:uid="{F79279E6-06EA-4CB9-AD39-6F98BDC29AC9}"/>
    <cellStyle name="Normal 35 4" xfId="1601" xr:uid="{85D0A805-7528-499F-A29E-534C9902C726}"/>
    <cellStyle name="Normal 36" xfId="1602" xr:uid="{71D3B26B-F4B0-4CF3-9AD5-8B5BF5D2CCF2}"/>
    <cellStyle name="Normal 36 2" xfId="1603" xr:uid="{90825A29-36F5-46B3-9C97-D24141478503}"/>
    <cellStyle name="Normal 36 2 2" xfId="1604" xr:uid="{86FFDE2C-38E6-4BB0-91DE-D3C03C9C8D06}"/>
    <cellStyle name="Normal 36 2 3" xfId="1605" xr:uid="{63311DFD-5643-40C8-982E-BF86DC5FE361}"/>
    <cellStyle name="Normal 36 3" xfId="1606" xr:uid="{9AE09782-3DEB-402F-9E59-D561AE570323}"/>
    <cellStyle name="Normal 36 4" xfId="1607" xr:uid="{10FD23D7-86CF-40C3-85E6-4FC1B5CFE259}"/>
    <cellStyle name="Normal 37" xfId="1608" xr:uid="{7DCA3BEA-A61E-4245-8855-908160AA632E}"/>
    <cellStyle name="Normal 37 2" xfId="1609" xr:uid="{4B874346-F3FC-4068-B973-071F32426CDD}"/>
    <cellStyle name="Normal 37 2 2" xfId="1610" xr:uid="{017A79B3-796A-4D82-A6E8-C3C462D3B18A}"/>
    <cellStyle name="Normal 37 2 3" xfId="1611" xr:uid="{D0CDE37D-B5A9-4F33-B8BF-13554FDE8DE7}"/>
    <cellStyle name="Normal 37 3" xfId="1612" xr:uid="{7F4562EE-6ADC-40CF-B5E9-BC8175F775FE}"/>
    <cellStyle name="Normal 37 4" xfId="1613" xr:uid="{AF926115-AA63-4946-A845-62E535158103}"/>
    <cellStyle name="Normal 38" xfId="1614" xr:uid="{FBFC98B8-AD3D-4C15-8ED3-D03DA99F25E1}"/>
    <cellStyle name="Normal 38 2" xfId="1615" xr:uid="{F0587825-0E4F-4376-AA56-092B5FB9B4B7}"/>
    <cellStyle name="Normal 38 2 2" xfId="1616" xr:uid="{DAD147A6-6E2A-4CCB-B07F-6DDEEF5D6F04}"/>
    <cellStyle name="Normal 38 2 3" xfId="1617" xr:uid="{0DAC6E5C-7072-429B-B573-563EA46BC54F}"/>
    <cellStyle name="Normal 38 3" xfId="1618" xr:uid="{CAA4E22A-F91C-477A-924B-84FC19F8BB10}"/>
    <cellStyle name="Normal 38 3 2" xfId="1619" xr:uid="{E5FDCA38-E44E-4646-90D6-D2F3605B8CF1}"/>
    <cellStyle name="Normal 38 3 3" xfId="1620" xr:uid="{992E50A7-2EAE-4948-9E09-21E409503606}"/>
    <cellStyle name="Normal 38 4" xfId="1621" xr:uid="{58B1E75E-BB5D-4053-B475-DCD2E700ECF5}"/>
    <cellStyle name="Normal 38 5" xfId="1622" xr:uid="{E22E79DF-71FD-4273-9BE5-4915929BE13A}"/>
    <cellStyle name="Normal 39" xfId="1623" xr:uid="{80C1BFB3-41A2-4231-AEB6-F3B181D1F1C2}"/>
    <cellStyle name="Normal 39 2" xfId="1624" xr:uid="{473A7594-EF76-4FF3-8666-F9A881314DBD}"/>
    <cellStyle name="Normal 39 2 2" xfId="1625" xr:uid="{7F6E5B32-B4CB-40F4-B3CF-577DEFF356D5}"/>
    <cellStyle name="Normal 39 2 3" xfId="1626" xr:uid="{B99F18F4-DC0A-4353-8F58-FAC9EDDA540D}"/>
    <cellStyle name="Normal 39 3" xfId="1627" xr:uid="{5248645B-E322-4D1B-A180-768DD91DB76E}"/>
    <cellStyle name="Normal 39 4" xfId="1628" xr:uid="{EE02A7C9-80B5-4FC9-9AAA-B78A7CCE59EF}"/>
    <cellStyle name="Normal 4" xfId="114" xr:uid="{00000000-0005-0000-0000-00007B000000}"/>
    <cellStyle name="Normal 4 10" xfId="1630" xr:uid="{B05694DA-41C5-4FDE-BF56-D38272D4BA64}"/>
    <cellStyle name="Normal 4 11" xfId="1631" xr:uid="{61133C50-C141-4C56-BDA3-040CD0A2EBE0}"/>
    <cellStyle name="Normal 4 12" xfId="1632" xr:uid="{512B7115-D3CF-4C72-804E-265802D92394}"/>
    <cellStyle name="Normal 4 12 2" xfId="2850" xr:uid="{68A0404A-9FD3-4286-81CD-39E5E829029C}"/>
    <cellStyle name="Normal 4 13" xfId="1633" xr:uid="{85A3D8D4-113B-4F82-9E5A-B2EB60FBFB58}"/>
    <cellStyle name="Normal 4 13 2" xfId="2851" xr:uid="{B7389282-D4C4-4ED1-9D94-0654BE9A9BAF}"/>
    <cellStyle name="Normal 4 14" xfId="1629" xr:uid="{CA3AD915-8B88-4490-8087-CA1A9B4AF135}"/>
    <cellStyle name="Normal 4 15" xfId="2849" xr:uid="{ED667F12-7B40-4694-9C05-B96437979E9C}"/>
    <cellStyle name="Normal 4 2" xfId="1634" xr:uid="{615C8B34-DD60-4ED2-A052-D63A9E8058D9}"/>
    <cellStyle name="Normal 4 2 10" xfId="1635" xr:uid="{82860E74-8E57-44F0-B502-79865CA8466F}"/>
    <cellStyle name="Normal 4 2 10 2" xfId="2852" xr:uid="{6819069A-7541-44A1-9EF7-FC9344619C1F}"/>
    <cellStyle name="Normal 4 2 2" xfId="1636" xr:uid="{F060D064-E5EE-4CEC-B699-4F7333934A65}"/>
    <cellStyle name="Normal 4 2 2 2" xfId="2853" xr:uid="{330F74C2-60C6-4E6C-97DB-80E627ADB201}"/>
    <cellStyle name="Normal 4 2 3" xfId="1637" xr:uid="{11FCC2EF-9949-486C-A7AB-F3486F9DF311}"/>
    <cellStyle name="Normal 4 2 3 2" xfId="1638" xr:uid="{38F85151-BE2E-4DF6-8EA8-B6C0BCA2729B}"/>
    <cellStyle name="Normal 4 2 3 3" xfId="1639" xr:uid="{6B6A9E70-08DE-43A4-9FD3-A793FC7064CE}"/>
    <cellStyle name="Normal 4 2 4" xfId="1640" xr:uid="{87296CB8-3DE1-4BAE-ACE4-A775F8C2BDAF}"/>
    <cellStyle name="Normal 4 2 4 2" xfId="2854" xr:uid="{A528EF50-8477-4E49-8EC2-230C41CE9B68}"/>
    <cellStyle name="Normal 4 2 5" xfId="1641" xr:uid="{7DDB3565-23D1-4DD2-8283-928ED86C14BB}"/>
    <cellStyle name="Normal 4 2 5 2" xfId="2855" xr:uid="{F24CD8EF-0C45-4694-8617-CFC9BEDCD85E}"/>
    <cellStyle name="Normal 4 2 6" xfId="1642" xr:uid="{315A696D-C9E0-43E3-AA9B-62A4CC4A3A00}"/>
    <cellStyle name="Normal 4 2 6 2" xfId="2856" xr:uid="{ED71BCB8-3C05-4F40-9EEF-4A58F6B6B5B4}"/>
    <cellStyle name="Normal 4 2 7" xfId="1643" xr:uid="{C25AF687-FE0F-4658-8876-9795C0C4F393}"/>
    <cellStyle name="Normal 4 2 7 2" xfId="2857" xr:uid="{0F084A66-8D81-456C-A808-C587B1467570}"/>
    <cellStyle name="Normal 4 2 8" xfId="1644" xr:uid="{5327D2A7-1589-49E6-B9FE-5870FFC1CFC9}"/>
    <cellStyle name="Normal 4 2 8 2" xfId="2858" xr:uid="{6B5B7B30-CA00-4075-8B62-8FA03B039D0F}"/>
    <cellStyle name="Normal 4 2 9" xfId="1645" xr:uid="{7A8986EA-3DE7-4ADF-BDEC-B09D4787BE72}"/>
    <cellStyle name="Normal 4 2 9 2" xfId="2859" xr:uid="{2682FFA0-4003-47D3-9A28-54B8BBEB07D5}"/>
    <cellStyle name="Normal 4 3" xfId="1646" xr:uid="{3416E89C-E853-4D38-BCC2-9AB1BB6A4B58}"/>
    <cellStyle name="Normal 4 4" xfId="1647" xr:uid="{B52A7A31-6C5D-4866-BBDA-BB9B62E75C3C}"/>
    <cellStyle name="Normal 4 5" xfId="1648" xr:uid="{301B2BF6-1AD9-4594-BBF6-181E122FCA13}"/>
    <cellStyle name="Normal 4 6" xfId="1649" xr:uid="{1BC05999-0475-4BA1-8C80-632CF97F0B85}"/>
    <cellStyle name="Normal 4 7" xfId="1650" xr:uid="{E583A45B-AA29-48D4-92D2-F064AE48165E}"/>
    <cellStyle name="Normal 4 8" xfId="1651" xr:uid="{ED190B0A-F84C-475E-93DC-1FCF73AD3013}"/>
    <cellStyle name="Normal 4 9" xfId="1652" xr:uid="{3C07D150-6344-421D-98E2-70B710E1713B}"/>
    <cellStyle name="Normal 4 9 2" xfId="2860" xr:uid="{A367006D-ED3B-4302-A206-1D20FB1A8C61}"/>
    <cellStyle name="Normal 4_Cuadro No. 1" xfId="1653" xr:uid="{CFE9F706-E0A9-4B83-A2B3-8170B4557CD7}"/>
    <cellStyle name="Normal 40" xfId="1654" xr:uid="{7DC5C04C-2668-423D-90B4-9D1F9A33573F}"/>
    <cellStyle name="Normal 40 2" xfId="1655" xr:uid="{E4A79BC0-69D2-431F-BAF0-7214C459F2EB}"/>
    <cellStyle name="Normal 40 2 2" xfId="1656" xr:uid="{31943233-016F-4084-B20A-6B42772C135A}"/>
    <cellStyle name="Normal 40 2 3" xfId="1657" xr:uid="{53F9EA1E-8C83-4129-9EF8-EAFF280361CE}"/>
    <cellStyle name="Normal 40 3" xfId="1658" xr:uid="{1C11A49E-332B-45F4-8669-6635518BF64A}"/>
    <cellStyle name="Normal 40 4" xfId="1659" xr:uid="{4FD02CB4-B7F6-4BCF-A466-E9355BB156E0}"/>
    <cellStyle name="Normal 41" xfId="1660" xr:uid="{701A2FF1-D220-41F3-9666-D9F95C26A9CD}"/>
    <cellStyle name="Normal 41 2" xfId="1661" xr:uid="{133DF711-5A3E-4032-8D78-68CD4A6D72B1}"/>
    <cellStyle name="Normal 41 2 2" xfId="1662" xr:uid="{370FA1EB-3C05-48A0-8422-AB80EE588B4A}"/>
    <cellStyle name="Normal 41 2 3" xfId="1663" xr:uid="{6982A06A-7B18-43A9-B5A9-1824F3CA8837}"/>
    <cellStyle name="Normal 41 3" xfId="1664" xr:uid="{5897B5F5-A310-40E5-9F75-3E8E161CE5F1}"/>
    <cellStyle name="Normal 41 4" xfId="1665" xr:uid="{AAB089EC-FE3F-470D-8B87-43EE6B277F80}"/>
    <cellStyle name="Normal 42" xfId="1666" xr:uid="{2744D84F-87A6-4AE7-9B9A-091EFFD96892}"/>
    <cellStyle name="Normal 42 2" xfId="1667" xr:uid="{43603F5E-F420-454E-9919-2837A74AD13E}"/>
    <cellStyle name="Normal 42 2 2" xfId="1668" xr:uid="{FEBD7F2C-4653-4130-845B-BB4CD71B699E}"/>
    <cellStyle name="Normal 42 2 3" xfId="1669" xr:uid="{311B24E5-A77D-45CF-B53A-5B63275896BB}"/>
    <cellStyle name="Normal 42 3" xfId="1670" xr:uid="{EA5C411E-7668-4C4D-8D43-0E6A9BB850DF}"/>
    <cellStyle name="Normal 42 4" xfId="1671" xr:uid="{4E9EEC95-BA0C-433F-A999-693B0A9F234C}"/>
    <cellStyle name="Normal 43" xfId="1672" xr:uid="{EF604BD4-6399-4F7E-B301-6FEDDE0827CB}"/>
    <cellStyle name="Normal 43 2" xfId="1673" xr:uid="{7B92E36A-B812-48B9-8427-8E5252E14741}"/>
    <cellStyle name="Normal 43 2 2" xfId="1674" xr:uid="{E880B995-4130-4D5B-B0C0-FABA5EA5C527}"/>
    <cellStyle name="Normal 43 2 3" xfId="1675" xr:uid="{D2875CC3-28D8-4995-B7E8-9B2A5F503AC9}"/>
    <cellStyle name="Normal 43 3" xfId="1676" xr:uid="{6E3F7116-DEF9-4BC4-BED7-CC90E869ED52}"/>
    <cellStyle name="Normal 43 4" xfId="1677" xr:uid="{E3293A10-A6B9-4230-97F4-2228DE7F6C0C}"/>
    <cellStyle name="Normal 44" xfId="1678" xr:uid="{2120C4A3-74C3-40B8-94A8-200F632404DF}"/>
    <cellStyle name="Normal 44 2" xfId="1679" xr:uid="{19A3EA8D-57A6-4CEF-ACEA-5FEC9B22D928}"/>
    <cellStyle name="Normal 44 2 2" xfId="2861" xr:uid="{445D5CAF-4C37-4DDA-A253-8A0D61A97938}"/>
    <cellStyle name="Normal 44 3" xfId="1680" xr:uid="{44397671-3EE6-4F9A-9F2C-D3068BC07864}"/>
    <cellStyle name="Normal 44 3 2" xfId="1681" xr:uid="{233359EF-CEC9-4B20-B9AC-730FEED897B0}"/>
    <cellStyle name="Normal 44 3 3" xfId="1682" xr:uid="{428A1E41-4303-495C-9909-F6B81694B5BF}"/>
    <cellStyle name="Normal 44 4" xfId="1683" xr:uid="{EDC37CD6-33C7-4926-88B3-B6773DBA76B3}"/>
    <cellStyle name="Normal 44 5" xfId="1684" xr:uid="{FA551C48-B5E7-4733-873D-ECDEE91AB9D3}"/>
    <cellStyle name="Normal 45" xfId="1685" xr:uid="{781E4250-5760-488D-B6E3-C439AA5B7A7D}"/>
    <cellStyle name="Normal 45 2" xfId="1686" xr:uid="{77AC461A-C1B8-4226-A16E-F8CFEF4F48E2}"/>
    <cellStyle name="Normal 45 2 2" xfId="1687" xr:uid="{3B498860-C19A-4F7B-A04D-AAC60D11C1C0}"/>
    <cellStyle name="Normal 45 2 3" xfId="1688" xr:uid="{8E7EF29A-14C5-4FFB-A9EF-F80E74111BC5}"/>
    <cellStyle name="Normal 45 3" xfId="1689" xr:uid="{82724202-8F7E-47A9-BB62-6340DAF08A33}"/>
    <cellStyle name="Normal 45 4" xfId="1690" xr:uid="{25A0A6A4-BD97-4BEE-B47D-7F2669FCE966}"/>
    <cellStyle name="Normal 46" xfId="1691" xr:uid="{755F688C-40AF-4D46-AB20-E00EEA12AD62}"/>
    <cellStyle name="Normal 46 2" xfId="1692" xr:uid="{0269F868-0119-432D-BD91-B16E62D88674}"/>
    <cellStyle name="Normal 46 2 2" xfId="1693" xr:uid="{79074E95-27C8-4208-A23E-1E2FD7E757EB}"/>
    <cellStyle name="Normal 46 2 3" xfId="1694" xr:uid="{E23D2043-5E24-4D17-AFB8-6009436A9155}"/>
    <cellStyle name="Normal 46 3" xfId="1695" xr:uid="{267EEAC9-9E90-483F-9325-A215EB4D5CB7}"/>
    <cellStyle name="Normal 46 4" xfId="1696" xr:uid="{5D6276BE-2122-428E-A3D2-E1920475C2B2}"/>
    <cellStyle name="Normal 47" xfId="1697" xr:uid="{98EB1936-8E2D-4DE9-9C45-DAE71B0A98DF}"/>
    <cellStyle name="Normal 47 2" xfId="1698" xr:uid="{235FEA58-2D26-46AD-B3E4-CFECE1959DEA}"/>
    <cellStyle name="Normal 47 3" xfId="1699" xr:uid="{E86D06FA-A13F-485F-9238-7F32E432E1D9}"/>
    <cellStyle name="Normal 48" xfId="1700" xr:uid="{90E61387-41EA-46AB-A0CB-2CE2D53828A9}"/>
    <cellStyle name="Normal 48 2" xfId="1701" xr:uid="{16BED4C8-E87C-4DCB-B82A-A3ED64F9133F}"/>
    <cellStyle name="Normal 48 3" xfId="1702" xr:uid="{90FC38E0-2D4C-4B24-8DA0-FAA300EB7528}"/>
    <cellStyle name="Normal 49" xfId="1703" xr:uid="{6550569F-93F6-4695-A707-2BE67DCFD1FD}"/>
    <cellStyle name="Normal 49 2" xfId="1704" xr:uid="{B6132739-B7DB-462C-AF18-1F9959E2E793}"/>
    <cellStyle name="Normal 49 3" xfId="1705" xr:uid="{39058A8A-0747-4F23-B1B7-3DDCF20B9A7D}"/>
    <cellStyle name="Normal 5" xfId="115" xr:uid="{00000000-0005-0000-0000-00007C000000}"/>
    <cellStyle name="Normal 5 10" xfId="1707" xr:uid="{013B2BA3-CE1D-4374-9FE4-CC6D5116816D}"/>
    <cellStyle name="Normal 5 10 2" xfId="2862" xr:uid="{C602966F-D553-4D97-986D-110A6F9F6790}"/>
    <cellStyle name="Normal 5 11" xfId="1708" xr:uid="{5A448167-1FE8-44CD-96DD-40F15FF554CF}"/>
    <cellStyle name="Normal 5 12" xfId="1706" xr:uid="{1A07169A-6F37-4663-94A0-48781D79E04A}"/>
    <cellStyle name="Normal 5 2" xfId="116" xr:uid="{00000000-0005-0000-0000-00007D000000}"/>
    <cellStyle name="Normal 5 2 2" xfId="1710" xr:uid="{FED60E3A-78C9-4B30-9C7D-9DB653B74B3D}"/>
    <cellStyle name="Normal 5 2 2 2" xfId="1711" xr:uid="{28259844-C59F-4720-9256-D7362C2CA09C}"/>
    <cellStyle name="Normal 5 2 2 3" xfId="1712" xr:uid="{53731773-929A-4DFB-B26F-41D48B0A1D3B}"/>
    <cellStyle name="Normal 5 2 3" xfId="1713" xr:uid="{016D3F6D-3B87-4FE5-BFE3-030D463D075F}"/>
    <cellStyle name="Normal 5 2 3 2" xfId="2863" xr:uid="{FDD3157A-C470-4C50-8CB8-959003A07015}"/>
    <cellStyle name="Normal 5 2 4" xfId="1709" xr:uid="{E1D9BCE8-6394-4818-BFBD-8DCAA4C2C83F}"/>
    <cellStyle name="Normal 5 3" xfId="117" xr:uid="{00000000-0005-0000-0000-00007E000000}"/>
    <cellStyle name="Normal 5 3 2" xfId="1715" xr:uid="{A1E67B17-85DD-40B1-AA98-824863289EBE}"/>
    <cellStyle name="Normal 5 3 2 2" xfId="1716" xr:uid="{56ACDEB4-4921-4C55-A027-523BB8690DD2}"/>
    <cellStyle name="Normal 5 3 2 2 2" xfId="2864" xr:uid="{AA2FE29C-39F0-4A8D-8866-A747670F1B11}"/>
    <cellStyle name="Normal 5 3 2 3" xfId="1717" xr:uid="{534FB03E-4BDE-45C3-930B-C92912BFCF40}"/>
    <cellStyle name="Normal 5 3 2 3 2" xfId="2865" xr:uid="{D7DFB815-E350-4AF8-A1C5-F6C0FF2C8575}"/>
    <cellStyle name="Normal 5 3 2 4" xfId="1718" xr:uid="{617260A1-5C27-4131-8C11-50555260F61E}"/>
    <cellStyle name="Normal 5 3 3" xfId="1719" xr:uid="{EB9C4314-C4E5-4B06-8724-BF42D3437AEF}"/>
    <cellStyle name="Normal 5 3 3 2" xfId="1720" xr:uid="{745490FA-ECAF-4981-8ECA-75EDC1D980CC}"/>
    <cellStyle name="Normal 5 3 3 2 2" xfId="2866" xr:uid="{7CC9692B-1C09-4DD3-BAC6-046390F8AE59}"/>
    <cellStyle name="Normal 5 3 3 3" xfId="1721" xr:uid="{6F1E8CED-EE86-4A73-9849-6CDB4E745009}"/>
    <cellStyle name="Normal 5 3 3 4" xfId="1722" xr:uid="{5AD00674-0DFF-4A2F-A0B4-8ADFF7091C92}"/>
    <cellStyle name="Normal 5 3 3 5" xfId="1723" xr:uid="{32F09A13-64E7-4CD8-BC72-2A3D2CCA91B3}"/>
    <cellStyle name="Normal 5 3 4" xfId="1724" xr:uid="{01432048-C78E-478A-9EB6-57C659548DEB}"/>
    <cellStyle name="Normal 5 3 4 2" xfId="2867" xr:uid="{5B7F257C-613B-4AF3-91FE-EC9168518B68}"/>
    <cellStyle name="Normal 5 3 5" xfId="1714" xr:uid="{F1FEBB71-3B7D-4582-804D-070E4564341D}"/>
    <cellStyle name="Normal 5 4" xfId="118" xr:uid="{00000000-0005-0000-0000-00007F000000}"/>
    <cellStyle name="Normal 5 4 2" xfId="1726" xr:uid="{EA6CF54F-E8F4-4438-B96D-A1AC0BFB249E}"/>
    <cellStyle name="Normal 5 4 2 2" xfId="1727" xr:uid="{C14C7DEB-AAC3-4C17-A7F5-091012D98C73}"/>
    <cellStyle name="Normal 5 4 2 2 2" xfId="2868" xr:uid="{8FFB74F0-AF1F-49C2-B1A0-D64CD4384717}"/>
    <cellStyle name="Normal 5 4 2 3" xfId="1728" xr:uid="{756F5FD8-9014-4E9E-8C65-CC4FAD5FF6D3}"/>
    <cellStyle name="Normal 5 4 2 3 2" xfId="2869" xr:uid="{F37CE2EA-9A9D-4000-BEF1-87F236503DEA}"/>
    <cellStyle name="Normal 5 4 3" xfId="1729" xr:uid="{4224F1E1-2528-4784-8E2D-EA9DACAB9269}"/>
    <cellStyle name="Normal 5 4 3 2" xfId="2870" xr:uid="{F3184D7D-08D4-469C-B7D2-0F8558EEF44E}"/>
    <cellStyle name="Normal 5 4 4" xfId="1730" xr:uid="{6E9B94CD-4DB3-495A-9270-561449FFB971}"/>
    <cellStyle name="Normal 5 4 4 2" xfId="2871" xr:uid="{410EC8BF-060C-43F9-884B-6647F94376F8}"/>
    <cellStyle name="Normal 5 4 5" xfId="1725" xr:uid="{4E9B7C27-A889-4190-A366-455BFC15FF22}"/>
    <cellStyle name="Normal 5 5" xfId="1731" xr:uid="{0CF67010-1BC0-4332-8681-9CAAD735BB54}"/>
    <cellStyle name="Normal 5 5 2" xfId="1732" xr:uid="{E1CB96C1-CD58-4F11-A00D-E59AECD1AA90}"/>
    <cellStyle name="Normal 5 5 2 2" xfId="1733" xr:uid="{36E38C86-AF0C-4EB1-8485-4975F9256C83}"/>
    <cellStyle name="Normal 5 5 2 2 2" xfId="2872" xr:uid="{AF31720A-EC2A-4B4F-82EA-E0A2C2EE3FDB}"/>
    <cellStyle name="Normal 5 5 3" xfId="1734" xr:uid="{ACA678D6-D4DE-4321-BD73-82A94B8AD3A5}"/>
    <cellStyle name="Normal 5 5 3 2" xfId="2873" xr:uid="{9FDC092C-DCC4-4432-89F8-D617E6CA56B8}"/>
    <cellStyle name="Normal 5 6" xfId="1735" xr:uid="{F6EF4803-59B6-4189-B278-A1C27E2C8982}"/>
    <cellStyle name="Normal 5 6 2" xfId="1736" xr:uid="{C71A5D7B-FCC4-42F1-8D4F-482F0C01ADFD}"/>
    <cellStyle name="Normal 5 6 3" xfId="1737" xr:uid="{A0944FF4-F894-4AB2-84E2-FE7DD5716BFE}"/>
    <cellStyle name="Normal 5 6 3 2" xfId="2874" xr:uid="{93C2B5C5-441C-47FB-9CDA-7EBAEA8A7C7F}"/>
    <cellStyle name="Normal 5 7" xfId="1738" xr:uid="{E72F7964-B538-47A4-A508-065686E8348C}"/>
    <cellStyle name="Normal 5 8" xfId="1739" xr:uid="{7B313BB2-2598-467F-A642-ABC2EFF85839}"/>
    <cellStyle name="Normal 5 9" xfId="1740" xr:uid="{B7377453-B1B5-44FB-A248-82EA4EABF063}"/>
    <cellStyle name="Normal 5 9 2" xfId="1741" xr:uid="{B6C0924F-BF2F-42C7-ADAE-8A4DE5BD0CFC}"/>
    <cellStyle name="Normal 5 9 3" xfId="1742" xr:uid="{56A72659-7EB4-4FEB-8554-9010A9ED8F33}"/>
    <cellStyle name="Normal 5_Cuadro No. 1" xfId="1743" xr:uid="{CAEDE27D-89A8-4DB2-9913-7BEC93419708}"/>
    <cellStyle name="Normal 50" xfId="1744" xr:uid="{192D4C35-9914-4D58-B215-8F4051A81951}"/>
    <cellStyle name="Normal 50 2" xfId="1745" xr:uid="{771767B9-C6EA-455B-803C-2FCD74A57697}"/>
    <cellStyle name="Normal 50 3" xfId="1746" xr:uid="{CA871B73-C732-4D80-946E-E022FCBBC57E}"/>
    <cellStyle name="Normal 51" xfId="1747" xr:uid="{CCEB4D7D-CC82-45CA-8CD6-EAB4D817DEDF}"/>
    <cellStyle name="Normal 51 2" xfId="1748" xr:uid="{A9D85A2C-4DB2-4668-A3FF-B1B543373C27}"/>
    <cellStyle name="Normal 51 3" xfId="1749" xr:uid="{51672D79-AD5F-47D9-B911-1DF2B94CE673}"/>
    <cellStyle name="Normal 52" xfId="1750" xr:uid="{07481662-8089-405C-876D-DB82F438D360}"/>
    <cellStyle name="Normal 52 2" xfId="1751" xr:uid="{4165F520-D14D-4EF2-A093-5D640BD10B61}"/>
    <cellStyle name="Normal 52 3" xfId="1752" xr:uid="{626002B4-7B3B-4D80-85F2-9954698BEB5A}"/>
    <cellStyle name="Normal 53" xfId="1753" xr:uid="{C648B391-7757-49A8-B2EC-B9729E3C4B9F}"/>
    <cellStyle name="Normal 53 2" xfId="1754" xr:uid="{CEE5E771-CC3E-4D06-BC74-D8F9ED846EF4}"/>
    <cellStyle name="Normal 53 3" xfId="1755" xr:uid="{4EF4E011-6F59-43BB-A01B-C2A07A1D03D0}"/>
    <cellStyle name="Normal 54" xfId="1756" xr:uid="{6C5296F0-3CF7-4A04-BF95-E787F11BC6E7}"/>
    <cellStyle name="Normal 54 2" xfId="1757" xr:uid="{76F03E80-EA43-4768-825C-B95F043C7A33}"/>
    <cellStyle name="Normal 54 3" xfId="1758" xr:uid="{45B885E1-742E-4EC2-BAC6-760214C6C2EA}"/>
    <cellStyle name="Normal 55" xfId="1759" xr:uid="{56F9D074-1326-4EF6-BEFA-369CA7233DCE}"/>
    <cellStyle name="Normal 56" xfId="1760" xr:uid="{0A9DD9F4-282A-48F1-914F-5FA5061F48ED}"/>
    <cellStyle name="Normal 56 2" xfId="1761" xr:uid="{17D9705C-B45A-4E33-8491-604AE4329365}"/>
    <cellStyle name="Normal 56 3" xfId="1762" xr:uid="{499BB3C8-56C1-41F2-8127-0D0582BE1CF7}"/>
    <cellStyle name="Normal 57" xfId="1763" xr:uid="{7AB52820-872B-497A-95A4-0D4168C86CDD}"/>
    <cellStyle name="Normal 57 2" xfId="1764" xr:uid="{3AFCE7D1-3092-4CA8-B0A4-28865B539A0C}"/>
    <cellStyle name="Normal 57 3" xfId="1765" xr:uid="{28CD8314-C7D7-4F89-889C-6AB46FF6E01D}"/>
    <cellStyle name="Normal 58" xfId="1766" xr:uid="{5AAEB142-FF1E-4255-ACDA-7CB74B262F9D}"/>
    <cellStyle name="Normal 58 2" xfId="1767" xr:uid="{F7540B43-04D2-45E1-A43F-07B0F0CEACB5}"/>
    <cellStyle name="Normal 58 3" xfId="1768" xr:uid="{39E2355F-6D29-4C5D-AD66-0E6D4994AEF9}"/>
    <cellStyle name="Normal 59" xfId="1769" xr:uid="{069FE9ED-E7F9-45FD-97C6-F2307870C9B9}"/>
    <cellStyle name="Normal 59 2" xfId="1770" xr:uid="{5B7E9055-2C40-4E6D-825F-2D0CA3DCE23B}"/>
    <cellStyle name="Normal 59 3" xfId="1771" xr:uid="{BDAACC94-A7FC-461C-BC51-F4049FE33E76}"/>
    <cellStyle name="Normal 6" xfId="119" xr:uid="{00000000-0005-0000-0000-000080000000}"/>
    <cellStyle name="Normal 6 10" xfId="1772" xr:uid="{7AE9CC7B-1E47-4AF5-91A8-143BAD39CEA1}"/>
    <cellStyle name="Normal 6 11" xfId="1773" xr:uid="{A8EFE27E-50F9-4005-9B0A-1E6D8AA60ACC}"/>
    <cellStyle name="Normal 6 12" xfId="169" xr:uid="{F8B4664F-8F1E-406B-8DAC-328539EA7595}"/>
    <cellStyle name="Normal 6 2" xfId="120" xr:uid="{00000000-0005-0000-0000-000081000000}"/>
    <cellStyle name="Normal 6 2 2" xfId="121" xr:uid="{00000000-0005-0000-0000-000082000000}"/>
    <cellStyle name="Normal 6 2 2 2" xfId="1775" xr:uid="{92B5AE29-104D-4CCC-8531-C57A65432308}"/>
    <cellStyle name="Normal 6 2 2 2 2" xfId="1776" xr:uid="{110DAFC6-9EB8-43D9-A91C-F402CB5B15E1}"/>
    <cellStyle name="Normal 6 2 2 2 2 2" xfId="2876" xr:uid="{F78C1311-4080-4319-B937-5C57CF704004}"/>
    <cellStyle name="Normal 6 2 2 2 3" xfId="1777" xr:uid="{F47E4183-21C6-4977-9362-F5878097B253}"/>
    <cellStyle name="Normal 6 2 2 2 3 2" xfId="2877" xr:uid="{2C1DE185-FCA5-4298-8C73-8B3F54AD2B0F}"/>
    <cellStyle name="Normal 6 2 2 3" xfId="1778" xr:uid="{52BE2E6C-98A1-4D3C-BD11-0169110ED124}"/>
    <cellStyle name="Normal 6 2 2 3 2" xfId="2878" xr:uid="{061E6ED4-8C84-42AD-877A-0E0676E75D11}"/>
    <cellStyle name="Normal 6 2 2 4" xfId="1774" xr:uid="{4E4152EF-BACB-45A5-90C4-AC5A536CDFEA}"/>
    <cellStyle name="Normal 6 2 2 5" xfId="2875" xr:uid="{5534EA01-C67E-4F18-AD10-BB45DAED2146}"/>
    <cellStyle name="Normal 6 2 3" xfId="122" xr:uid="{00000000-0005-0000-0000-000083000000}"/>
    <cellStyle name="Normal 6 2 3 2" xfId="1779" xr:uid="{DA66819D-354D-4AFC-B58A-8B89F930511F}"/>
    <cellStyle name="Normal 6 2 4" xfId="1780" xr:uid="{C0C607CE-A441-4A29-BA2D-4753E08F0A5B}"/>
    <cellStyle name="Normal 6 2 5" xfId="1781" xr:uid="{D27DB1DB-F171-4CA9-9353-0245E19B4400}"/>
    <cellStyle name="Normal 6 2 6" xfId="1782" xr:uid="{FDFB93BD-7512-4E96-AF0C-0B6825E85C78}"/>
    <cellStyle name="Normal 6 2_Cuadro No. 1" xfId="1783" xr:uid="{9F378647-BD1D-4E7E-9717-4FF474BDB33C}"/>
    <cellStyle name="Normal 6 3" xfId="123" xr:uid="{00000000-0005-0000-0000-000084000000}"/>
    <cellStyle name="Normal 6 3 2" xfId="1785" xr:uid="{E7B9FB31-BF61-4C71-BC4E-1B2E22EFFB49}"/>
    <cellStyle name="Normal 6 3 2 2" xfId="1786" xr:uid="{8F322097-DB21-4A51-90E7-5CAE3E18EF7F}"/>
    <cellStyle name="Normal 6 3 2 2 2" xfId="2879" xr:uid="{C97C48F9-057A-4A3D-AC28-61FCFF651A5F}"/>
    <cellStyle name="Normal 6 3 2 3" xfId="1787" xr:uid="{3BEA1F6B-F24C-4B0C-9891-FC8256048C47}"/>
    <cellStyle name="Normal 6 3 2 3 2" xfId="2880" xr:uid="{07FFBAE1-58CB-4F90-996E-94FBCA7D196C}"/>
    <cellStyle name="Normal 6 3 3" xfId="1788" xr:uid="{9586B659-7C74-4523-A6AD-590EB94C44B0}"/>
    <cellStyle name="Normal 6 3 3 2" xfId="2881" xr:uid="{A406D2CC-9267-47A1-AC24-E0D7529155B5}"/>
    <cellStyle name="Normal 6 3 4" xfId="1789" xr:uid="{ECF3A4DA-B05B-4BFF-9A53-4488C72A017D}"/>
    <cellStyle name="Normal 6 3 4 2" xfId="2882" xr:uid="{317543E1-EC05-4933-AF7E-B85F5CF6594D}"/>
    <cellStyle name="Normal 6 3 5" xfId="1790" xr:uid="{030956A7-4697-49AD-AA25-BFDBC79A208F}"/>
    <cellStyle name="Normal 6 3 6" xfId="1791" xr:uid="{8F374F7D-7C6C-4225-89FA-A0FFE85069E3}"/>
    <cellStyle name="Normal 6 3 7" xfId="1784" xr:uid="{9B7FD8F6-6BD2-47A6-BDC1-B430516D39AC}"/>
    <cellStyle name="Normal 6 4" xfId="124" xr:uid="{00000000-0005-0000-0000-000085000000}"/>
    <cellStyle name="Normal 6 4 2" xfId="1793" xr:uid="{72CBD245-3987-43CF-83E7-51D311F841F6}"/>
    <cellStyle name="Normal 6 4 3" xfId="1794" xr:uid="{F2B292F8-377A-4B4B-9B71-F7550E23D749}"/>
    <cellStyle name="Normal 6 4 4" xfId="1795" xr:uid="{1A0B028D-8B4E-42F5-9A12-285C5F314B45}"/>
    <cellStyle name="Normal 6 4 5" xfId="1792" xr:uid="{428FB617-E3BA-464E-AC45-9CFC60752194}"/>
    <cellStyle name="Normal 6 5" xfId="1796" xr:uid="{67081BD2-0145-4FD6-8BEC-9CD6B4CD2649}"/>
    <cellStyle name="Normal 6 5 2" xfId="1797" xr:uid="{20279DE1-BCB2-49C0-BFE6-ACB8D71721DB}"/>
    <cellStyle name="Normal 6 5 3" xfId="1798" xr:uid="{5947BFDD-6BD5-486B-81C7-9227FEF90BEA}"/>
    <cellStyle name="Normal 6 5 4" xfId="1799" xr:uid="{956162C9-F678-4523-B637-B02431EC2B31}"/>
    <cellStyle name="Normal 6 6" xfId="1800" xr:uid="{27C7D637-BAE6-4259-B5C8-621A1C60D770}"/>
    <cellStyle name="Normal 6 6 2" xfId="1801" xr:uid="{9A03B1BB-A1C7-40D0-9039-359A9A98081D}"/>
    <cellStyle name="Normal 6 6 2 2" xfId="1802" xr:uid="{BCB1B2ED-F057-4D3F-AE3A-45C50108A824}"/>
    <cellStyle name="Normal 6 6 2 3" xfId="1803" xr:uid="{282CF7A4-2847-4438-9477-D2A452B13451}"/>
    <cellStyle name="Normal 6 6 3" xfId="1804" xr:uid="{D973AC0B-44B6-4669-9136-8E3070132429}"/>
    <cellStyle name="Normal 6 6 4" xfId="1805" xr:uid="{CDA4E236-5307-4C6B-BE13-8B962D4DA5D1}"/>
    <cellStyle name="Normal 6 7" xfId="1806" xr:uid="{3DD9EEDE-4A27-4A36-B74B-69E3A6C666FC}"/>
    <cellStyle name="Normal 6 7 2" xfId="1807" xr:uid="{2FB70090-A79C-4A84-A6C9-48ACC7E0B3EB}"/>
    <cellStyle name="Normal 6 7 3" xfId="1808" xr:uid="{300037F8-ADB2-4170-A71C-2FFEFB85171B}"/>
    <cellStyle name="Normal 6 8" xfId="1809" xr:uid="{9A5AEFEA-3AFD-4421-B253-CDE94A868F8F}"/>
    <cellStyle name="Normal 6 8 2" xfId="1810" xr:uid="{F09FE56A-C8E1-49DC-B664-376D62ADA87B}"/>
    <cellStyle name="Normal 6 8 3" xfId="1811" xr:uid="{DCDDD132-68C3-4418-9A4A-EE3D412BD8BD}"/>
    <cellStyle name="Normal 6 9" xfId="1812" xr:uid="{5722B7E8-93CD-46E8-8EF1-964A68E92EF8}"/>
    <cellStyle name="Normal 6 9 2" xfId="1813" xr:uid="{E7435DA6-AE95-49F5-9C2D-EA4468B96155}"/>
    <cellStyle name="Normal 6 9 3" xfId="1814" xr:uid="{95E354F7-D7D3-472C-8D07-C1B4C6440148}"/>
    <cellStyle name="Normal 6_Cuadro No. 1" xfId="1815" xr:uid="{616D2530-CB46-4DF1-AB3B-49F6FA6F1CB9}"/>
    <cellStyle name="Normal 60" xfId="1816" xr:uid="{ECED713E-FC86-422C-A908-2CA859665F5D}"/>
    <cellStyle name="Normal 60 2" xfId="1817" xr:uid="{A6D8AFC9-D36F-4A46-B315-F015D19CB4B9}"/>
    <cellStyle name="Normal 60 3" xfId="1818" xr:uid="{2A1FCA66-ED9F-4200-8650-2AF35362D788}"/>
    <cellStyle name="Normal 61" xfId="1819" xr:uid="{2E6915F6-FD61-4A76-8F99-E92DDFB4B07D}"/>
    <cellStyle name="Normal 61 2" xfId="1820" xr:uid="{A0799961-E3D8-4001-AB7D-67531943C659}"/>
    <cellStyle name="Normal 61 3" xfId="1821" xr:uid="{1F8EDC45-4F55-4918-9651-6D72FF635B57}"/>
    <cellStyle name="Normal 62" xfId="1822" xr:uid="{FB329DBB-6308-4482-B9E8-784448217946}"/>
    <cellStyle name="Normal 62 2" xfId="1823" xr:uid="{FD9B476E-7B25-4A28-83E6-137E729A8C1D}"/>
    <cellStyle name="Normal 62 3" xfId="1824" xr:uid="{1E263212-F67E-4B8B-A937-29621600C3E4}"/>
    <cellStyle name="Normal 63" xfId="1825" xr:uid="{E6D859B1-3683-4E66-B7B7-9BCA01643562}"/>
    <cellStyle name="Normal 63 2" xfId="1826" xr:uid="{3DBD99BC-C2FD-4986-B1CD-3CE9DD25489B}"/>
    <cellStyle name="Normal 63 3" xfId="1827" xr:uid="{F600EBF5-51C2-4D12-8834-CAD894C202DE}"/>
    <cellStyle name="Normal 64" xfId="1828" xr:uid="{BA76C987-EADF-4EBE-B7BE-ABE6766DDFC4}"/>
    <cellStyle name="Normal 64 2" xfId="1829" xr:uid="{56B62468-6176-44F0-A0F7-BE6E124FEEDB}"/>
    <cellStyle name="Normal 64 3" xfId="1830" xr:uid="{728FF184-C152-4BFC-A3A7-05126E2A32D2}"/>
    <cellStyle name="Normal 65" xfId="1831" xr:uid="{4B4877CB-F2FF-4DF5-8461-4E503C30923C}"/>
    <cellStyle name="Normal 65 2" xfId="1832" xr:uid="{C7482CC5-7F2D-49DA-9EAB-591EA3774957}"/>
    <cellStyle name="Normal 65 3" xfId="1833" xr:uid="{62A38545-E719-405C-9837-7976B9B3F3F4}"/>
    <cellStyle name="Normal 66" xfId="1834" xr:uid="{A4F3FC30-907F-4EDE-8FC1-134E3676101D}"/>
    <cellStyle name="Normal 66 2" xfId="1835" xr:uid="{ACA85CC4-A4C3-4218-AED1-E22CA4AE44FD}"/>
    <cellStyle name="Normal 66 3" xfId="1836" xr:uid="{4B5D7440-AB1A-4975-A940-692F834984BC}"/>
    <cellStyle name="Normal 67" xfId="1837" xr:uid="{B8C58AF0-F540-4421-B3C9-98AEBD219420}"/>
    <cellStyle name="Normal 67 2" xfId="1838" xr:uid="{CCE63384-F971-4AEC-889E-2C0248C1E32B}"/>
    <cellStyle name="Normal 67 3" xfId="1839" xr:uid="{7C003135-D75D-4ECA-BF49-F888722BC4CF}"/>
    <cellStyle name="Normal 68" xfId="1840" xr:uid="{A50B1211-7D86-49B5-A5C9-C9ABC35E3531}"/>
    <cellStyle name="Normal 68 2" xfId="1841" xr:uid="{89135503-1876-4FD0-B2D8-26687CBF247F}"/>
    <cellStyle name="Normal 68 3" xfId="1842" xr:uid="{9219C502-922D-4250-BB51-264DCDD4B7D0}"/>
    <cellStyle name="Normal 69" xfId="1843" xr:uid="{D516DBB9-85EA-446B-A863-DE04043063D7}"/>
    <cellStyle name="Normal 69 2" xfId="1844" xr:uid="{980D6671-7A3A-43BE-AEEA-003A2208E6F4}"/>
    <cellStyle name="Normal 69 3" xfId="1845" xr:uid="{6E3FB4D3-D1DA-4984-BB0B-D2493F4A01EC}"/>
    <cellStyle name="Normal 7" xfId="125" xr:uid="{00000000-0005-0000-0000-000086000000}"/>
    <cellStyle name="Normal 7 10" xfId="1847" xr:uid="{C1258544-B360-4B99-85A0-29A8E31E7754}"/>
    <cellStyle name="Normal 7 11" xfId="1848" xr:uid="{51CA914C-AEB0-4AF8-8D95-C8A490D41ABC}"/>
    <cellStyle name="Normal 7 12" xfId="1849" xr:uid="{53F2EF75-5485-4E3F-8733-19BBFFF0E3EA}"/>
    <cellStyle name="Normal 7 13" xfId="1846" xr:uid="{19C0AFCC-476B-4370-9A1D-EABF41129FD8}"/>
    <cellStyle name="Normal 7 2" xfId="126" xr:uid="{00000000-0005-0000-0000-000087000000}"/>
    <cellStyle name="Normal 7 2 2" xfId="127" xr:uid="{00000000-0005-0000-0000-000088000000}"/>
    <cellStyle name="Normal 7 2 2 2" xfId="1851" xr:uid="{233DB271-71C0-4A80-9DA0-76CC78B318ED}"/>
    <cellStyle name="Normal 7 2 3" xfId="1852" xr:uid="{9299934A-7B2C-4739-B400-30B0E0A32374}"/>
    <cellStyle name="Normal 7 2 3 2" xfId="1853" xr:uid="{EBCBA196-99B3-46A8-91F0-4EBBA8AD16FE}"/>
    <cellStyle name="Normal 7 2 3 2 2" xfId="2883" xr:uid="{12BD8024-0A46-42E0-8D7F-2C4C699874CB}"/>
    <cellStyle name="Normal 7 2 3 3" xfId="1854" xr:uid="{47B122E9-30B1-4564-B95E-9B0A45EBA861}"/>
    <cellStyle name="Normal 7 2 3 3 2" xfId="2884" xr:uid="{598F9966-8405-4332-9AC4-DE88F444532A}"/>
    <cellStyle name="Normal 7 2 4" xfId="1855" xr:uid="{CBD32701-DFD8-408A-950A-E1BE6CCAEA0D}"/>
    <cellStyle name="Normal 7 2 4 2" xfId="2885" xr:uid="{67064B02-2DCB-42CE-BA3E-F82A006450DB}"/>
    <cellStyle name="Normal 7 2 5" xfId="1856" xr:uid="{283CF543-9ECC-437E-B554-62FA4257AB63}"/>
    <cellStyle name="Normal 7 2 6" xfId="1857" xr:uid="{481E9F5B-5850-4E10-8CB9-29D055E4FF3D}"/>
    <cellStyle name="Normal 7 2 7" xfId="1850" xr:uid="{82CCC4E0-2691-49C3-B704-A795E0F24936}"/>
    <cellStyle name="Normal 7 3" xfId="128" xr:uid="{00000000-0005-0000-0000-000089000000}"/>
    <cellStyle name="Normal 7 3 2" xfId="1859" xr:uid="{A56F1A7E-7EF3-40BA-BAB6-45968298CFF7}"/>
    <cellStyle name="Normal 7 3 2 2" xfId="1860" xr:uid="{FE444898-F27E-4CE4-930E-0BC94EAE4536}"/>
    <cellStyle name="Normal 7 3 2 2 2" xfId="2886" xr:uid="{4AD9A8A2-86A4-48FD-B9CD-409259BCAAE7}"/>
    <cellStyle name="Normal 7 3 2 3" xfId="1861" xr:uid="{47D1A50F-FBFE-4F57-B1F4-88E8C7430576}"/>
    <cellStyle name="Normal 7 3 2 3 2" xfId="2887" xr:uid="{E4FB736D-3A09-448B-8A15-E77A6BF192B3}"/>
    <cellStyle name="Normal 7 3 3" xfId="1862" xr:uid="{C4B4B523-4661-498A-9D79-5FD74F2D90AD}"/>
    <cellStyle name="Normal 7 3 3 2" xfId="2888" xr:uid="{D796C6A0-F6B0-449C-A9E9-2E2FD89FD841}"/>
    <cellStyle name="Normal 7 3 4" xfId="1863" xr:uid="{D7C74A02-61A9-4EA8-B62C-A40D9D1A1411}"/>
    <cellStyle name="Normal 7 3 4 2" xfId="2889" xr:uid="{C9B870C0-00FF-4BE5-BFED-AB875FE0D1E5}"/>
    <cellStyle name="Normal 7 3 5" xfId="1864" xr:uid="{F496C747-D6FF-4822-8F2F-6103F6A842ED}"/>
    <cellStyle name="Normal 7 3 6" xfId="1865" xr:uid="{0BD317F5-4875-4290-B01C-E2182F23EC5F}"/>
    <cellStyle name="Normal 7 3 7" xfId="1858" xr:uid="{BBBC54FA-C20F-4F3F-8549-1CB9EA52C6A3}"/>
    <cellStyle name="Normal 7 4" xfId="129" xr:uid="{00000000-0005-0000-0000-00008A000000}"/>
    <cellStyle name="Normal 7 4 2" xfId="1867" xr:uid="{D3C72474-D876-493C-97B2-DD135EEC99F5}"/>
    <cellStyle name="Normal 7 4 2 2" xfId="1868" xr:uid="{1407B27D-06E1-412C-A841-DFB90108D666}"/>
    <cellStyle name="Normal 7 4 2 2 2" xfId="2890" xr:uid="{7DB29A54-D9E1-432F-B356-5C9B502D43AA}"/>
    <cellStyle name="Normal 7 4 2 3" xfId="1869" xr:uid="{8DD06458-5368-4CF4-8E1B-92DEC62352E2}"/>
    <cellStyle name="Normal 7 4 2 3 2" xfId="2891" xr:uid="{5E35F4C5-826F-46BE-93BA-76780D0E280F}"/>
    <cellStyle name="Normal 7 4 3" xfId="1870" xr:uid="{C020C7D8-B88B-48D9-9E65-2CE3FEAF0DB9}"/>
    <cellStyle name="Normal 7 4 3 2" xfId="2892" xr:uid="{741BFC51-AFCD-41A5-B0B1-FB0D1577D265}"/>
    <cellStyle name="Normal 7 4 4" xfId="1871" xr:uid="{3488BD4B-0D4E-45C7-95E3-C487A6803294}"/>
    <cellStyle name="Normal 7 4 4 2" xfId="2893" xr:uid="{C3C4F115-5F03-439B-860A-3798C44B5B6A}"/>
    <cellStyle name="Normal 7 4 5" xfId="1872" xr:uid="{5AF32853-EC4B-4C03-89CE-43AFBE666B4F}"/>
    <cellStyle name="Normal 7 4 6" xfId="1873" xr:uid="{B5C209DF-0BEB-4378-831D-538C89BFF1D1}"/>
    <cellStyle name="Normal 7 4 7" xfId="1866" xr:uid="{3A11370A-017F-4E63-9BFD-9013106E2C63}"/>
    <cellStyle name="Normal 7 5" xfId="130" xr:uid="{00000000-0005-0000-0000-00008B000000}"/>
    <cellStyle name="Normal 7 5 2" xfId="1875" xr:uid="{DFA848A3-D248-4088-A9DD-8242932550D4}"/>
    <cellStyle name="Normal 7 5 3" xfId="1876" xr:uid="{D9A2DAE3-F8B1-485D-88BB-FC3BE919CDB5}"/>
    <cellStyle name="Normal 7 5 4" xfId="1877" xr:uid="{60180F97-5AFA-4585-ADAA-724CF9E5F568}"/>
    <cellStyle name="Normal 7 5 5" xfId="1874" xr:uid="{6209EF0A-2A80-44B8-A711-07734189ABBE}"/>
    <cellStyle name="Normal 7 6" xfId="1878" xr:uid="{030678A1-B5A5-457A-AF98-DC311982CBF2}"/>
    <cellStyle name="Normal 7 6 2" xfId="1879" xr:uid="{6D46D7CE-8DDD-45DC-AAD3-0E8043A3104F}"/>
    <cellStyle name="Normal 7 6 2 2" xfId="2894" xr:uid="{95CFFED4-662C-4D5C-A9F3-2CF14EF4F785}"/>
    <cellStyle name="Normal 7 6 3" xfId="1880" xr:uid="{F0CEC8EC-42EC-4D10-ACFA-337D5220FE01}"/>
    <cellStyle name="Normal 7 6 4" xfId="1881" xr:uid="{A8F063E4-4CE0-4B48-BE3E-2AC8D70C1908}"/>
    <cellStyle name="Normal 7 7" xfId="1882" xr:uid="{75C106F2-200F-49C6-9725-46F77624FBE2}"/>
    <cellStyle name="Normal 7 7 2" xfId="1883" xr:uid="{79D93309-FD35-4F8D-91E7-F9FD997613A4}"/>
    <cellStyle name="Normal 7 7 2 2" xfId="2895" xr:uid="{92CCFC51-C62C-479A-A91F-227B1961BA06}"/>
    <cellStyle name="Normal 7 7 3" xfId="1884" xr:uid="{46AD5E85-26F2-43E1-A53B-974A3CF41629}"/>
    <cellStyle name="Normal 7 7 4" xfId="1885" xr:uid="{ED37A32A-27ED-4745-BA0B-36C04B89734A}"/>
    <cellStyle name="Normal 7 8" xfId="1886" xr:uid="{5B389074-CD3B-4F33-8448-DF9C605861CC}"/>
    <cellStyle name="Normal 7 8 2" xfId="1887" xr:uid="{B0FDF041-9D9D-4DBF-A23B-5E02D6EC7862}"/>
    <cellStyle name="Normal 7 8 3" xfId="1888" xr:uid="{64A82434-3375-440D-9771-186ED1B4FAA8}"/>
    <cellStyle name="Normal 7 9" xfId="1889" xr:uid="{EFE8294F-016C-4B37-A7F8-DE3DA0E6D896}"/>
    <cellStyle name="Normal 7 9 2" xfId="1890" xr:uid="{A9DCCC3A-93E1-4186-B8C4-E166485A1074}"/>
    <cellStyle name="Normal 7 9 3" xfId="1891" xr:uid="{DA8E0000-B1C3-4C1B-A376-E02DC1E35970}"/>
    <cellStyle name="Normal 70" xfId="1892" xr:uid="{0393B466-D1B7-4658-955A-ACA9D81930B9}"/>
    <cellStyle name="Normal 70 2" xfId="1893" xr:uid="{FC5B4F95-7797-4C03-96FC-42C5EC85CE2F}"/>
    <cellStyle name="Normal 70 3" xfId="1894" xr:uid="{FEBC3BB0-0C15-477F-8391-5DE3CD6EEDA2}"/>
    <cellStyle name="Normal 71" xfId="1895" xr:uid="{2583C564-C211-499A-B724-BAAD6AB06B62}"/>
    <cellStyle name="Normal 71 2" xfId="1896" xr:uid="{6E421918-E67A-45DB-9CD9-85932E46FC13}"/>
    <cellStyle name="Normal 71 3" xfId="1897" xr:uid="{70213106-293C-4190-B853-383B00EC2C72}"/>
    <cellStyle name="Normal 72" xfId="1898" xr:uid="{65AE9FB3-A519-43C3-AA60-D4975234D9C6}"/>
    <cellStyle name="Normal 72 2" xfId="1899" xr:uid="{9C61CF85-3502-4EA3-A94E-0C7B02B9A3CF}"/>
    <cellStyle name="Normal 72 3" xfId="1900" xr:uid="{33A09722-9B83-45C4-AC14-E29A87660585}"/>
    <cellStyle name="Normal 73" xfId="1901" xr:uid="{E501E95E-259B-4A88-968B-5B0B7E669331}"/>
    <cellStyle name="Normal 73 2" xfId="1902" xr:uid="{13AEE67C-4A6F-49A3-A5AC-CAD80F547E20}"/>
    <cellStyle name="Normal 73 3" xfId="1903" xr:uid="{5481FC6F-AD00-4961-9E8F-C215F67DABB2}"/>
    <cellStyle name="Normal 74" xfId="1904" xr:uid="{9E80EF97-154A-422C-936F-D7F3D62A499E}"/>
    <cellStyle name="Normal 74 2" xfId="1905" xr:uid="{EC35485A-8A48-47C1-A2B1-D4895BB11247}"/>
    <cellStyle name="Normal 74 3" xfId="1906" xr:uid="{775487D4-08CE-475B-BDC3-27C86A81966E}"/>
    <cellStyle name="Normal 75" xfId="1907" xr:uid="{C89D6548-3660-4A39-AE22-B57D95903874}"/>
    <cellStyle name="Normal 75 2" xfId="1908" xr:uid="{487BA217-DC4E-4F98-8452-B8B47D5969AE}"/>
    <cellStyle name="Normal 75 3" xfId="1909" xr:uid="{B761C653-BE0A-4A00-AEC6-F1AB834525DF}"/>
    <cellStyle name="Normal 76" xfId="1910" xr:uid="{F48763BA-29A0-4EE5-B164-4889C53C148E}"/>
    <cellStyle name="Normal 76 2" xfId="1911" xr:uid="{9AD12160-D88C-478D-8202-CF79619C6A72}"/>
    <cellStyle name="Normal 76 3" xfId="1912" xr:uid="{ECABCE95-6E93-4420-8783-739B25F1A21E}"/>
    <cellStyle name="Normal 76 4" xfId="1913" xr:uid="{85671402-8CC5-48E8-B8E5-474D7B427131}"/>
    <cellStyle name="Normal 77" xfId="1914" xr:uid="{978B6CA7-020F-4A25-A5CC-532FDAB09218}"/>
    <cellStyle name="Normal 77 2" xfId="1915" xr:uid="{0911DEFD-0EF1-4677-9D73-E620720C25D1}"/>
    <cellStyle name="Normal 77 3" xfId="1916" xr:uid="{B3187DF5-A296-4C59-BF9C-AE4B04FA5E97}"/>
    <cellStyle name="Normal 78" xfId="1917" xr:uid="{382804D9-B93D-46AD-9800-FED18335639E}"/>
    <cellStyle name="Normal 78 2" xfId="1918" xr:uid="{0CD12D2B-2AB4-422A-A47C-7FA79EA0C894}"/>
    <cellStyle name="Normal 78 3" xfId="1919" xr:uid="{85BC47B1-51DA-44B4-A3A0-90F53E74D0CD}"/>
    <cellStyle name="Normal 79" xfId="1920" xr:uid="{FA154491-6894-4CA9-B473-5E6AE0E7688B}"/>
    <cellStyle name="Normal 79 2" xfId="1921" xr:uid="{8E19F17D-7459-412C-8553-E823043D23A1}"/>
    <cellStyle name="Normal 79 3" xfId="1922" xr:uid="{DA3BF83A-84CD-45AB-A947-92C5820074C1}"/>
    <cellStyle name="Normal 8" xfId="131" xr:uid="{00000000-0005-0000-0000-00008C000000}"/>
    <cellStyle name="Normal 8 2" xfId="132" xr:uid="{00000000-0005-0000-0000-00008D000000}"/>
    <cellStyle name="Normal 8 2 2" xfId="1924" xr:uid="{4DB51026-A147-4338-AD8C-AEA14254E8AE}"/>
    <cellStyle name="Normal 8 2 2 2" xfId="1925" xr:uid="{55522C27-8988-4844-9E2C-EF359C5B655F}"/>
    <cellStyle name="Normal 8 2 2 2 2" xfId="2896" xr:uid="{E7637A65-EA68-4BBA-8AA9-28C3F21F2080}"/>
    <cellStyle name="Normal 8 2 2 3" xfId="1926" xr:uid="{A7ED36A1-2A0D-4B82-8BAD-CE10AA76970D}"/>
    <cellStyle name="Normal 8 2 2 4" xfId="1927" xr:uid="{878968AC-423F-4EB6-B1BD-85271359D872}"/>
    <cellStyle name="Normal 8 2 3" xfId="1928" xr:uid="{C15D966A-4FDD-4153-B960-55F2C4AACC68}"/>
    <cellStyle name="Normal 8 2 3 2" xfId="2897" xr:uid="{0CD4A960-CF48-4B2C-B4C2-B586D4A280CB}"/>
    <cellStyle name="Normal 8 2 4" xfId="1929" xr:uid="{E6F0E577-6971-414B-BBD6-BD6CD0AA1797}"/>
    <cellStyle name="Normal 8 2 5" xfId="1930" xr:uid="{8D6C63A4-CFC0-48AA-9E7B-2AEEF0501A44}"/>
    <cellStyle name="Normal 8 3" xfId="1931" xr:uid="{BDA2CE8F-A8A9-4191-9CD2-D73A2BCD2191}"/>
    <cellStyle name="Normal 8 3 2" xfId="1932" xr:uid="{7DB5228A-38EA-4773-B963-8D38CFEEED97}"/>
    <cellStyle name="Normal 8 3 2 2" xfId="1933" xr:uid="{174CE469-7D7C-4E82-9960-FB9372376C66}"/>
    <cellStyle name="Normal 8 3 2 2 2" xfId="2898" xr:uid="{9721F801-F3AC-4B70-82B5-6FB026F20CED}"/>
    <cellStyle name="Normal 8 3 3" xfId="1934" xr:uid="{4D73BF0E-0C43-4282-9B71-B6A0B24775F7}"/>
    <cellStyle name="Normal 8 3 3 2" xfId="2899" xr:uid="{E42BE68C-0363-41CE-9C0C-F491F19852BA}"/>
    <cellStyle name="Normal 8 3 4" xfId="1935" xr:uid="{A86EC78F-DA77-40EB-90D0-4C8835DB6B39}"/>
    <cellStyle name="Normal 8 3 5" xfId="1936" xr:uid="{722EEFD8-3170-476A-99F6-9747BBD621B3}"/>
    <cellStyle name="Normal 8 4" xfId="1937" xr:uid="{5A342015-EAEB-4307-91F2-92EAC3487A6E}"/>
    <cellStyle name="Normal 8 4 2" xfId="2900" xr:uid="{82BB7C23-5F63-4EDD-BF48-D963A8C2FC78}"/>
    <cellStyle name="Normal 8 5" xfId="1938" xr:uid="{1DC66DBE-8B29-4159-9344-272655373A7E}"/>
    <cellStyle name="Normal 8 6" xfId="1923" xr:uid="{856CC308-D00C-4CA5-9A8E-2B159F28DD1A}"/>
    <cellStyle name="Normal 8_Cuadro No. 1" xfId="1939" xr:uid="{9CD897F5-11E1-428E-A568-4C51DFC9C736}"/>
    <cellStyle name="Normal 80" xfId="1940" xr:uid="{CA5C4FB5-9B79-4069-A1D0-C711971C20D5}"/>
    <cellStyle name="Normal 80 2" xfId="1941" xr:uid="{029C4952-3358-4F24-B565-08852E86B9A3}"/>
    <cellStyle name="Normal 80 3" xfId="1942" xr:uid="{F14FF3EC-DE96-4292-9CED-4BCB62787CB5}"/>
    <cellStyle name="Normal 80 4" xfId="1943" xr:uid="{3C478C99-AA35-4D58-8C7E-5A9974BA7BA0}"/>
    <cellStyle name="Normal 81" xfId="1944" xr:uid="{39028A18-83A3-447A-9B53-30382DB7CD25}"/>
    <cellStyle name="Normal 81 2" xfId="1945" xr:uid="{92487879-4566-4AB9-992F-655F4F93C84B}"/>
    <cellStyle name="Normal 81 3" xfId="1946" xr:uid="{9125738C-873A-49B6-8275-2ACEEBF2CE6D}"/>
    <cellStyle name="Normal 82" xfId="1947" xr:uid="{E1ADF1F1-9292-4718-8F1F-5CFFDC64503F}"/>
    <cellStyle name="Normal 82 2" xfId="1948" xr:uid="{5E99049D-AB5E-45C9-A03A-74C958B255A5}"/>
    <cellStyle name="Normal 82 3" xfId="1949" xr:uid="{D40C1E9D-C776-424F-BD9B-1F8182C07C78}"/>
    <cellStyle name="Normal 83" xfId="1950" xr:uid="{735278A6-9C89-4368-8FA6-D804EC8A4808}"/>
    <cellStyle name="Normal 83 2" xfId="1951" xr:uid="{DF93352E-5D96-4F21-A5A5-3997865413BE}"/>
    <cellStyle name="Normal 83 3" xfId="1952" xr:uid="{7B1AFE6C-546F-4C17-A256-04D6D40A0ED1}"/>
    <cellStyle name="Normal 84" xfId="1953" xr:uid="{787BEFF2-9845-4E3A-8655-14A6CBF92D33}"/>
    <cellStyle name="Normal 84 2" xfId="1954" xr:uid="{1C6B4C17-B024-4ADD-B36F-3D9DDC3C0742}"/>
    <cellStyle name="Normal 84 3" xfId="1955" xr:uid="{3A7CEF5B-AAD3-433E-81DB-56563C915172}"/>
    <cellStyle name="Normal 85" xfId="1956" xr:uid="{D24B4E1C-53AE-4A1C-B3AB-B4F869AF39F1}"/>
    <cellStyle name="Normal 85 2" xfId="1957" xr:uid="{E41862B0-5FE4-4E53-97FA-38D3D46E4218}"/>
    <cellStyle name="Normal 85 3" xfId="1958" xr:uid="{FFBF8296-8467-45FA-B1C7-588D40D682FD}"/>
    <cellStyle name="Normal 86" xfId="1959" xr:uid="{B85FDC85-638C-4DAF-9763-CFBCC29E3352}"/>
    <cellStyle name="Normal 86 2" xfId="1960" xr:uid="{2E4CAD4F-90FD-422D-920E-E766F372F695}"/>
    <cellStyle name="Normal 86 3" xfId="1961" xr:uid="{E73117E6-CEC2-4DC3-9A53-69DC46A435B3}"/>
    <cellStyle name="Normal 87" xfId="1962" xr:uid="{36BC0060-6A2F-455A-B8FD-E85152AC57BE}"/>
    <cellStyle name="Normal 87 2" xfId="1963" xr:uid="{1BCF1185-46A1-478B-A5BE-5758500A51DB}"/>
    <cellStyle name="Normal 87 3" xfId="1964" xr:uid="{FABF6C30-18F4-42F9-BA80-80BA71AC8C26}"/>
    <cellStyle name="Normal 88" xfId="1965" xr:uid="{5307D336-6914-4940-8F3B-A26FF8ADC598}"/>
    <cellStyle name="Normal 88 2" xfId="1966" xr:uid="{9B3BED0D-0FC9-456C-9C6B-03A55DF62D0C}"/>
    <cellStyle name="Normal 88 3" xfId="1967" xr:uid="{76B9E630-78F6-47F1-BAFA-37C78C0E1D80}"/>
    <cellStyle name="Normal 89" xfId="1968" xr:uid="{CC00CBF2-C05F-41B8-95FE-ACB2D9A9B7EF}"/>
    <cellStyle name="Normal 89 2" xfId="1969" xr:uid="{1A85F591-58B9-47FB-8B02-758727DEB3A9}"/>
    <cellStyle name="Normal 89 3" xfId="1970" xr:uid="{7CDE1820-AE30-4A85-A995-4932D32E57D7}"/>
    <cellStyle name="Normal 9" xfId="133" xr:uid="{00000000-0005-0000-0000-00008E000000}"/>
    <cellStyle name="Normal 9 2" xfId="134" xr:uid="{00000000-0005-0000-0000-00008F000000}"/>
    <cellStyle name="Normal 9 2 2" xfId="1972" xr:uid="{F7FAECFE-9D0A-4D14-9444-B0BD6370E922}"/>
    <cellStyle name="Normal 9 2 2 2" xfId="1973" xr:uid="{07ED0467-D988-46C2-B6A6-D57F1E645EEE}"/>
    <cellStyle name="Normal 9 2 2 3" xfId="1974" xr:uid="{ED4E3CAC-FAF5-4E25-8B39-DFB735E1C724}"/>
    <cellStyle name="Normal 9 2 3" xfId="1975" xr:uid="{60F50FAC-2413-4FE6-BFAE-EED71AF30FEC}"/>
    <cellStyle name="Normal 9 2 3 2" xfId="2901" xr:uid="{85E1EF9F-3065-445B-A5BC-3BD9F57B0C0E}"/>
    <cellStyle name="Normal 9 2 4" xfId="1976" xr:uid="{81FA169C-4BB9-4BCC-BD42-41FF59FC6BD1}"/>
    <cellStyle name="Normal 9 2 5" xfId="1977" xr:uid="{F2676402-A2D7-42A1-96D6-29E9E038ED2B}"/>
    <cellStyle name="Normal 9 3" xfId="135" xr:uid="{00000000-0005-0000-0000-000090000000}"/>
    <cellStyle name="Normal 9 3 2" xfId="1978" xr:uid="{6A4D22EE-F88F-43F7-94C0-5A43A22AA6BE}"/>
    <cellStyle name="Normal 9 3 2 2" xfId="1979" xr:uid="{78E620A4-02E7-4E41-9D0F-6F84FAAA1826}"/>
    <cellStyle name="Normal 9 3 2 3" xfId="1980" xr:uid="{EBE1FC06-7637-4133-84C2-65945C5A1724}"/>
    <cellStyle name="Normal 9 3 3" xfId="1981" xr:uid="{32852126-00B5-4F6B-89C1-663EF61181C2}"/>
    <cellStyle name="Normal 9 3 4" xfId="1982" xr:uid="{E0FF2DEA-A4A5-4612-84A4-E74C22FAA40A}"/>
    <cellStyle name="Normal 9 4" xfId="1983" xr:uid="{089E773C-F599-4BB0-B5B2-F962B284FC9B}"/>
    <cellStyle name="Normal 9 4 2" xfId="1984" xr:uid="{BA30BAFC-5233-41C7-A14B-95457D4A7D44}"/>
    <cellStyle name="Normal 9 4 3" xfId="1985" xr:uid="{B69F9718-96AF-4DB1-9C0D-97073AD7AEA4}"/>
    <cellStyle name="Normal 9 4 3 2" xfId="2902" xr:uid="{63D18F43-F72B-4FF9-911D-B7F536DDAC2C}"/>
    <cellStyle name="Normal 9 4 4" xfId="1986" xr:uid="{70E05673-43EB-434F-9E8E-C57E8B206A6F}"/>
    <cellStyle name="Normal 9 4 5" xfId="1987" xr:uid="{DE8D47B3-AD04-4FC5-9DF4-E376C70D67E7}"/>
    <cellStyle name="Normal 9 5" xfId="1988" xr:uid="{09BEEE37-F304-4AF6-A88A-C1484F795E53}"/>
    <cellStyle name="Normal 9 5 2" xfId="2903" xr:uid="{F93FD98C-B58B-4F01-B727-9A57E4BEDB16}"/>
    <cellStyle name="Normal 9 6" xfId="1989" xr:uid="{324E4FA2-8160-4AFD-A1BE-225FF7CBEDA4}"/>
    <cellStyle name="Normal 9 7" xfId="1971" xr:uid="{3A20A8EE-2F3E-4ECF-AC60-73577A241B73}"/>
    <cellStyle name="Normal 9_Cuadro No. 1" xfId="1990" xr:uid="{A9F586DA-E6BE-48F3-A815-CB202B0E8569}"/>
    <cellStyle name="Normal 90" xfId="1991" xr:uid="{8E851268-FB8B-426E-AA8B-2A43710AB6DC}"/>
    <cellStyle name="Normal 90 2" xfId="1992" xr:uid="{BE6FD78E-C557-4B25-9BC4-C1330178CA91}"/>
    <cellStyle name="Normal 90 3" xfId="1993" xr:uid="{1D9EDE98-5892-4712-B1B1-4E727675094D}"/>
    <cellStyle name="Normal 91" xfId="1994" xr:uid="{841AABCA-C2F1-4066-A0F6-CD91A0195978}"/>
    <cellStyle name="Normal 91 2" xfId="1995" xr:uid="{D215CEA3-CC25-44C9-814B-ED7AF58ADD41}"/>
    <cellStyle name="Normal 91 3" xfId="1996" xr:uid="{8FBFC17A-13BA-4B21-BB3E-FC3B1F9B45F8}"/>
    <cellStyle name="Normal 92" xfId="1997" xr:uid="{BBE2EED6-A8C9-4363-ACA8-AC787827AD09}"/>
    <cellStyle name="Normal 92 2" xfId="1998" xr:uid="{69694DD7-A1AA-49AE-8DCB-DB359228C26B}"/>
    <cellStyle name="Normal 92 3" xfId="1999" xr:uid="{DD3CFA5B-B436-4082-B63D-6286E2100968}"/>
    <cellStyle name="Normal 93" xfId="2000" xr:uid="{6723825A-1DDE-4A16-8456-12ED93F502E0}"/>
    <cellStyle name="Normal 93 2" xfId="2001" xr:uid="{BA2FD55C-B75D-4947-A55E-6849B7AA2030}"/>
    <cellStyle name="Normal 93 3" xfId="2002" xr:uid="{4FCD0965-4DBC-4C45-ABF4-458723DB549D}"/>
    <cellStyle name="Normal 94" xfId="2003" xr:uid="{B512B652-4AFF-4791-9060-D5CAEE9150DC}"/>
    <cellStyle name="Normal 94 2" xfId="2004" xr:uid="{46472C5C-2C2B-4B9E-BAED-6DFC2696D6A3}"/>
    <cellStyle name="Normal 94 3" xfId="2005" xr:uid="{0E3459A1-5D08-4824-A66A-CFD65CF4EC00}"/>
    <cellStyle name="Normal 95" xfId="2006" xr:uid="{C907C626-5469-46BE-92DE-0132E15B0151}"/>
    <cellStyle name="Normal 95 2" xfId="2007" xr:uid="{924BD3E6-12AB-4B0F-90D8-A5857CD5C29B}"/>
    <cellStyle name="Normal 95 3" xfId="2008" xr:uid="{DC3BFE23-55B9-488C-93E4-D147128C643E}"/>
    <cellStyle name="Normal 96" xfId="2009" xr:uid="{56AC2331-9856-4D11-852B-D675322AA85C}"/>
    <cellStyle name="Normal 96 2" xfId="2010" xr:uid="{18D3ADD2-49EB-4343-83EE-0FF81AB5A74C}"/>
    <cellStyle name="Normal 96 3" xfId="2011" xr:uid="{B053373F-47D6-40BD-B8A7-C5BE9CD8CDD2}"/>
    <cellStyle name="Normal 97" xfId="2012" xr:uid="{73B1219B-A235-47B6-A763-6DD43E59A63F}"/>
    <cellStyle name="Normal 97 2" xfId="2013" xr:uid="{79E429BE-A379-4E63-936D-0E9FD9C61A0D}"/>
    <cellStyle name="Normal 97 3" xfId="2014" xr:uid="{18CEDFC9-8E25-4F4F-86AB-42EA2217B664}"/>
    <cellStyle name="Normal 98" xfId="2015" xr:uid="{BA342BE6-E54A-407D-A8CB-A18A8189A5D1}"/>
    <cellStyle name="Normal 98 2" xfId="2016" xr:uid="{7C129821-683E-4D5F-B953-4831E5C25D68}"/>
    <cellStyle name="Normal 98 3" xfId="2017" xr:uid="{0741C978-0397-4973-879C-42D06F81185C}"/>
    <cellStyle name="Normal 99" xfId="2018" xr:uid="{261FDD3F-280F-473D-AA75-BC945DA04C84}"/>
    <cellStyle name="Normal 99 2" xfId="2019" xr:uid="{FD4C6EE6-5329-41BC-8EB6-740B1FC1E770}"/>
    <cellStyle name="Normal 99 3" xfId="2020" xr:uid="{68F54F81-1856-49CD-BB3E-BC984C2B9F74}"/>
    <cellStyle name="Normal Table" xfId="2021" xr:uid="{7AE9616B-3570-4155-B69E-31CA6E4405BB}"/>
    <cellStyle name="Normal Table 2" xfId="2022" xr:uid="{ACF899BA-9FB2-4DB7-8AA7-7EA5C90870AB}"/>
    <cellStyle name="Normal Table 3" xfId="2023" xr:uid="{6E180C98-8513-4949-A78A-47E99A5757A2}"/>
    <cellStyle name="Normal_COMPARACION 2002-2001" xfId="162" xr:uid="{00000000-0005-0000-0000-000091000000}"/>
    <cellStyle name="Normal_Hoja4" xfId="163" xr:uid="{00000000-0005-0000-0000-000092000000}"/>
    <cellStyle name="Normal_Hoja6" xfId="164" xr:uid="{00000000-0005-0000-0000-000093000000}"/>
    <cellStyle name="Normal_INGRESOS 1996-2006 2" xfId="2967" xr:uid="{DC0897DB-1447-438F-8A7A-3957513F3398}"/>
    <cellStyle name="Notas 2" xfId="136" xr:uid="{00000000-0005-0000-0000-000094000000}"/>
    <cellStyle name="Notas 2 2" xfId="137" xr:uid="{00000000-0005-0000-0000-000095000000}"/>
    <cellStyle name="Notas 2 2 2" xfId="2024" xr:uid="{164D0B05-924C-470C-AF97-0935C4B44F56}"/>
    <cellStyle name="Notas 2 2 2 2" xfId="2025" xr:uid="{6799ABB9-677E-45B9-8B9A-49A08D1F6468}"/>
    <cellStyle name="Notas 2 2 2 2 2" xfId="2026" xr:uid="{C3982E40-6AD1-449D-8AB1-D85DE6C951EC}"/>
    <cellStyle name="Notas 2 2 2 2 3" xfId="2027" xr:uid="{8C84B7D9-3954-4062-A675-0433D0B4296C}"/>
    <cellStyle name="Notas 2 2 2 2 4" xfId="2028" xr:uid="{C3893E13-8AE2-4947-8711-FF874A2429FD}"/>
    <cellStyle name="Notas 2 2 2 3" xfId="2029" xr:uid="{CC00EC9B-54F6-408D-B51D-9DBAD78C9FB9}"/>
    <cellStyle name="Notas 2 2 2 3 2" xfId="2030" xr:uid="{4C39DA56-0DE6-40F2-9A01-D424A180BB1A}"/>
    <cellStyle name="Notas 2 2 2 3 3" xfId="2031" xr:uid="{91F50C43-0E93-4FEF-9224-C74ED3220C70}"/>
    <cellStyle name="Notas 2 2 2 3 4" xfId="2032" xr:uid="{BA317C68-DAAD-478A-8B53-38ACFE65B0E1}"/>
    <cellStyle name="Notas 2 2 2 4" xfId="2033" xr:uid="{2C1548FB-06B3-4A67-9579-9AD8830F1221}"/>
    <cellStyle name="Notas 2 2 2 4 2" xfId="2034" xr:uid="{595963A1-0D2D-44AC-BD92-B1CD849B9302}"/>
    <cellStyle name="Notas 2 2 2 4 3" xfId="2035" xr:uid="{CFCF714F-19AB-4E97-B816-674D6BD21D17}"/>
    <cellStyle name="Notas 2 2 2 4 4" xfId="2036" xr:uid="{542209A4-B97A-4095-8EF4-584212F24D8F}"/>
    <cellStyle name="Notas 2 2 2 4 5" xfId="2037" xr:uid="{5DD15210-6DD1-4CFE-88AC-22D6FA77D9F7}"/>
    <cellStyle name="Notas 2 2 2 5" xfId="2038" xr:uid="{8A16B28B-F3D3-468B-8981-9B22BD1447D0}"/>
    <cellStyle name="Notas 2 2 2 5 2" xfId="2039" xr:uid="{335C41F5-06C5-4D2B-9E6A-304577318B7C}"/>
    <cellStyle name="Notas 2 2 2 5 3" xfId="2040" xr:uid="{DCFB8DA2-E32F-486D-9354-C43A6CA93C22}"/>
    <cellStyle name="Notas 2 2 2 6" xfId="2041" xr:uid="{46D54331-E89B-4DC5-8D9C-47EC9CD66BF1}"/>
    <cellStyle name="Notas 2 2 3" xfId="2042" xr:uid="{A7BDD0C4-5F37-4903-B691-EA8F46D1C59D}"/>
    <cellStyle name="Notas 2 2 3 2" xfId="2043" xr:uid="{7C58BC85-A76C-40C1-BB0D-28A5A42BC5AF}"/>
    <cellStyle name="Notas 2 2 3 2 2" xfId="2044" xr:uid="{8FFDE8A7-0DAD-4AF2-9C9F-61CA015D67B4}"/>
    <cellStyle name="Notas 2 2 3 2 3" xfId="2045" xr:uid="{6415520E-6F74-479B-9315-389BD88CABC0}"/>
    <cellStyle name="Notas 2 2 3 2 4" xfId="2046" xr:uid="{6C8B49BB-0F61-449E-846C-B7BF9DB293FB}"/>
    <cellStyle name="Notas 2 2 3 3" xfId="2047" xr:uid="{9CE49E9C-CC0A-4EAA-961D-F3F044DA6424}"/>
    <cellStyle name="Notas 2 2 3 3 2" xfId="2048" xr:uid="{7B86EF23-23F0-409B-96C8-2899290C27B2}"/>
    <cellStyle name="Notas 2 2 3 3 3" xfId="2049" xr:uid="{C7604C31-3253-471F-AF41-E3FDD9EDFAE5}"/>
    <cellStyle name="Notas 2 2 3 3 4" xfId="2050" xr:uid="{67E523BA-02F7-4CFC-BB2D-6039E9C81F1B}"/>
    <cellStyle name="Notas 2 2 3 4" xfId="2051" xr:uid="{5C556A70-8245-4840-AF96-DFB009F8D087}"/>
    <cellStyle name="Notas 2 2 3 4 2" xfId="2052" xr:uid="{89996999-C407-4F1B-80B4-F02F0E602DE1}"/>
    <cellStyle name="Notas 2 2 3 4 3" xfId="2053" xr:uid="{262590D6-E527-497D-B098-6808293AFD12}"/>
    <cellStyle name="Notas 2 2 3 4 4" xfId="2054" xr:uid="{D4CF6FB2-3D25-49A1-98DA-9C739F1C6BB1}"/>
    <cellStyle name="Notas 2 2 3 4 5" xfId="2055" xr:uid="{8DFA9ABE-DAA2-495A-A5F5-5BB04293A728}"/>
    <cellStyle name="Notas 2 2 3 5" xfId="2056" xr:uid="{14CD181B-3007-4B4D-9B14-DA7073817ABE}"/>
    <cellStyle name="Notas 2 2 3 5 2" xfId="2057" xr:uid="{51A798FD-1B3B-4BD4-A655-704571E188F8}"/>
    <cellStyle name="Notas 2 2 3 5 3" xfId="2058" xr:uid="{4DF76D60-CA74-4F2C-AFEA-336CFD14498D}"/>
    <cellStyle name="Notas 2 2 3 5 4" xfId="2059" xr:uid="{520516ED-793D-4393-B4EF-785592FC9180}"/>
    <cellStyle name="Notas 2 2 3 5 5" xfId="2060" xr:uid="{BD6D10C7-E38F-45CE-AB78-4A04FDD35613}"/>
    <cellStyle name="Notas 2 2 3 6" xfId="2061" xr:uid="{8EB8CDC4-64A9-446D-B0E0-CE9C93257FAE}"/>
    <cellStyle name="Notas 2 2 3 7" xfId="2062" xr:uid="{FB1068F4-9ADA-4B14-8DC7-7C45C221F03C}"/>
    <cellStyle name="Notas 2 2 3 8" xfId="2063" xr:uid="{B785507A-4874-418C-A9AE-C64FB3F0C98B}"/>
    <cellStyle name="Notas 2 2 4" xfId="2064" xr:uid="{66A5DA42-6A19-4EE3-A35A-2587079B488E}"/>
    <cellStyle name="Notas 2 2 4 2" xfId="2065" xr:uid="{1A605038-6DE4-4751-8C4B-08818205E899}"/>
    <cellStyle name="Notas 2 2 4 3" xfId="2066" xr:uid="{5FD52B35-21DF-42C8-ADA5-5919710901A8}"/>
    <cellStyle name="Notas 2 2 4 4" xfId="2067" xr:uid="{9487D69F-99EB-47FE-AA38-8D2126BA4CB1}"/>
    <cellStyle name="Notas 2 2 5" xfId="2068" xr:uid="{BECF38B2-B693-4307-9825-64B7282A639B}"/>
    <cellStyle name="Notas 2 2 5 2" xfId="2069" xr:uid="{74210A42-3EA0-475D-AD7C-430012A3703D}"/>
    <cellStyle name="Notas 2 2 5 3" xfId="2070" xr:uid="{1612E8F4-E5E4-4A4E-86EE-B8FC66052072}"/>
    <cellStyle name="Notas 2 2 5 4" xfId="2071" xr:uid="{20F2DA6D-CB58-4648-AA71-E93E3CD04867}"/>
    <cellStyle name="Notas 2 2 6" xfId="2072" xr:uid="{1419128B-F7FB-4105-A980-ADD77D0678CF}"/>
    <cellStyle name="Notas 2 2 6 2" xfId="2073" xr:uid="{31BD74AD-BC56-444B-ADA2-3E4546566A91}"/>
    <cellStyle name="Notas 2 2 6 3" xfId="2074" xr:uid="{6FAA978A-C278-4195-9A6C-2D9DBBE1F5EE}"/>
    <cellStyle name="Notas 2 2 7" xfId="2075" xr:uid="{07640F72-4F9D-40DF-A3B1-E3ACBECE0142}"/>
    <cellStyle name="Notas 2 3" xfId="2076" xr:uid="{16CFC9AF-758B-4E36-95BB-BD19FE6AD893}"/>
    <cellStyle name="Notas 2 3 2" xfId="2077" xr:uid="{088F04B2-F4ED-4034-9CFB-1AC97FCFC6EB}"/>
    <cellStyle name="Notas 2 3 2 2" xfId="2078" xr:uid="{5449CA7F-123D-4202-A62D-55C3A33693CF}"/>
    <cellStyle name="Notas 2 3 2 3" xfId="2079" xr:uid="{2084D245-5E87-4C9C-B6E2-F11AE692708A}"/>
    <cellStyle name="Notas 2 3 2 4" xfId="2080" xr:uid="{198BD13A-649D-47F7-AA44-F7769CC0E211}"/>
    <cellStyle name="Notas 2 3 3" xfId="2081" xr:uid="{8F752951-53E9-46CB-A460-4A6ED870CDEE}"/>
    <cellStyle name="Notas 2 3 3 2" xfId="2082" xr:uid="{227C0A91-495A-457D-86F7-92DF381D573D}"/>
    <cellStyle name="Notas 2 3 3 3" xfId="2083" xr:uid="{CC8054D8-D907-4A6F-A2D1-720D5A2D4DCC}"/>
    <cellStyle name="Notas 2 3 3 4" xfId="2084" xr:uid="{DB9C9C5E-7C97-49EE-B1EF-553F64277D8D}"/>
    <cellStyle name="Notas 2 3 4" xfId="2085" xr:uid="{A3FB649E-8EF4-4FD9-83E7-D7185FE356E0}"/>
    <cellStyle name="Notas 2 3 4 2" xfId="2086" xr:uid="{0745E81F-4512-4E94-8354-F3632F47E59A}"/>
    <cellStyle name="Notas 2 3 4 3" xfId="2087" xr:uid="{7761923B-6050-4723-A553-5B4C8FE0A081}"/>
    <cellStyle name="Notas 2 3 4 4" xfId="2088" xr:uid="{32C80A2D-F6F7-433A-8570-ED4CC5D606ED}"/>
    <cellStyle name="Notas 2 3 4 5" xfId="2089" xr:uid="{D6EAA79A-6CCC-487D-81F6-6F683283CC7E}"/>
    <cellStyle name="Notas 2 3 5" xfId="2090" xr:uid="{6AE08030-25AD-4F26-BB1C-96D16CB01F1D}"/>
    <cellStyle name="Notas 2 3 5 2" xfId="2091" xr:uid="{1C7F5801-E8B3-4AF1-BFBE-6B37552B62F3}"/>
    <cellStyle name="Notas 2 3 5 3" xfId="2092" xr:uid="{A109E4BE-CC69-41CC-9D74-DC3281E24838}"/>
    <cellStyle name="Notas 2 3 6" xfId="2093" xr:uid="{DDBD9E97-903B-4B46-A097-9135D6DCB680}"/>
    <cellStyle name="Notas 2 4" xfId="2094" xr:uid="{95E22E45-55A2-487F-8338-853F0F2752A6}"/>
    <cellStyle name="Notas 2 4 2" xfId="2095" xr:uid="{2A866F8A-6486-4F68-A0C4-C6A0CC12905E}"/>
    <cellStyle name="Notas 2 4 2 2" xfId="2096" xr:uid="{56F50FCC-760B-4B5E-815D-3B443B0D5E02}"/>
    <cellStyle name="Notas 2 4 2 3" xfId="2097" xr:uid="{E0302BE7-FEEA-4444-82F3-37483526B06D}"/>
    <cellStyle name="Notas 2 4 2 4" xfId="2098" xr:uid="{0C63234D-8023-45DB-B84C-9736730D4CBF}"/>
    <cellStyle name="Notas 2 4 3" xfId="2099" xr:uid="{B37C1052-8718-4162-A3A6-71EC3D3037D2}"/>
    <cellStyle name="Notas 2 4 3 2" xfId="2100" xr:uid="{53D71384-83B3-4C73-9CE3-6CAC1DFC136F}"/>
    <cellStyle name="Notas 2 4 3 3" xfId="2101" xr:uid="{82375FA7-4F8C-4982-94ED-A8CEB0EEAD89}"/>
    <cellStyle name="Notas 2 4 3 4" xfId="2102" xr:uid="{63A49C4C-A2A8-439F-8AC9-527A5F3CF82B}"/>
    <cellStyle name="Notas 2 4 4" xfId="2103" xr:uid="{A98D7135-8BC6-4AAC-BCDB-083FBB6F9378}"/>
    <cellStyle name="Notas 2 4 4 2" xfId="2104" xr:uid="{E61B1B90-E0BF-4B46-A743-89564FC97657}"/>
    <cellStyle name="Notas 2 4 4 3" xfId="2105" xr:uid="{AB35AF3D-036A-4482-BC7F-99643712C0B9}"/>
    <cellStyle name="Notas 2 4 4 4" xfId="2106" xr:uid="{13237C9D-1796-4FB9-849B-9430AD9403CD}"/>
    <cellStyle name="Notas 2 4 4 5" xfId="2107" xr:uid="{3841C1C4-526F-4862-94FA-65BFAC3A9E2F}"/>
    <cellStyle name="Notas 2 4 5" xfId="2108" xr:uid="{58E30B27-4FC7-4EEF-8FA2-7C2F21912CA2}"/>
    <cellStyle name="Notas 2 4 5 2" xfId="2109" xr:uid="{96980891-C3AA-4EBB-81C4-C5278A74974A}"/>
    <cellStyle name="Notas 2 4 5 3" xfId="2110" xr:uid="{4DF80C23-12F3-4F09-BD11-B662120C545D}"/>
    <cellStyle name="Notas 2 4 5 4" xfId="2111" xr:uid="{BE65881F-E3A3-4F72-9C51-9F12DEAC1986}"/>
    <cellStyle name="Notas 2 4 5 5" xfId="2112" xr:uid="{93DC5C85-861C-4598-B076-B69694EB9A87}"/>
    <cellStyle name="Notas 2 4 6" xfId="2113" xr:uid="{45C483AA-4AD6-4797-A64B-E172A0BCB66F}"/>
    <cellStyle name="Notas 2 4 7" xfId="2114" xr:uid="{E32D6C81-3005-4E39-BF62-779AB042BAFE}"/>
    <cellStyle name="Notas 2 4 8" xfId="2115" xr:uid="{C14AAC0C-9932-40FF-AC27-1EBCFA9D7323}"/>
    <cellStyle name="Notas 2 5" xfId="2116" xr:uid="{BB465A31-B4F5-45C8-B3BD-86FE70BA788E}"/>
    <cellStyle name="Notas 2 5 2" xfId="2117" xr:uid="{AB3FFA9A-B90F-4B6F-9713-6092FDA5D2E1}"/>
    <cellStyle name="Notas 2 5 3" xfId="2118" xr:uid="{CEE3BC8E-6855-4CF2-BA37-ABBD90C0F251}"/>
    <cellStyle name="Notas 2 5 4" xfId="2119" xr:uid="{65C3A76B-5DD9-48E1-BAED-0E1E1CF26BA0}"/>
    <cellStyle name="Notas 2 6" xfId="2120" xr:uid="{52E301E1-002F-423B-B395-E9BBDDF3A12A}"/>
    <cellStyle name="Notas 2 6 2" xfId="2121" xr:uid="{3A6D49D8-C993-4561-9784-4FC251457309}"/>
    <cellStyle name="Notas 2 6 3" xfId="2122" xr:uid="{C86412A3-47C4-4956-B569-9AF205D04BB3}"/>
    <cellStyle name="Notas 2 6 4" xfId="2123" xr:uid="{DDC2DF3B-DB11-4821-A906-D17A78A60F0D}"/>
    <cellStyle name="Notas 2 7" xfId="2124" xr:uid="{E5BD53D8-52A2-45A7-8492-E986D4A1FA1B}"/>
    <cellStyle name="Notas 2 7 2" xfId="2125" xr:uid="{9D9CDA2F-7610-46B0-9BEB-608B940993D3}"/>
    <cellStyle name="Notas 2 7 3" xfId="2126" xr:uid="{2E1F5FBC-2198-4673-AA5D-DA79A7751316}"/>
    <cellStyle name="Notas 2 8" xfId="2127" xr:uid="{A090BA32-8CAD-443D-AEB1-51D13A4D2471}"/>
    <cellStyle name="Notas 2_Cuadro No. 1" xfId="2128" xr:uid="{40275432-FE70-4C1E-83A8-E0B8DA001910}"/>
    <cellStyle name="Notas 3" xfId="2129" xr:uid="{6BE4877A-6F27-47AB-B6A0-B5920336E060}"/>
    <cellStyle name="Notas 3 2" xfId="2904" xr:uid="{88038CF9-1A9D-41FB-9D2D-E6651B57F9A2}"/>
    <cellStyle name="Note 2" xfId="2130" xr:uid="{19B9F750-66CB-4695-A11D-C5967C9A9B38}"/>
    <cellStyle name="Note 2 10" xfId="2131" xr:uid="{AB01872D-2D73-4B9A-A297-127D6DF0A9CC}"/>
    <cellStyle name="Note 2 10 2" xfId="2906" xr:uid="{09841167-F1EC-4D92-8C10-B1C615D75049}"/>
    <cellStyle name="Note 2 11" xfId="2132" xr:uid="{B8CD21F9-33D3-44DB-832D-747BE9DDACFB}"/>
    <cellStyle name="Note 2 12" xfId="2133" xr:uid="{0B93D9D9-6D6D-4C32-A3C7-486EFF7A1F99}"/>
    <cellStyle name="Note 2 13" xfId="2134" xr:uid="{BA96F3E3-B6EA-44C7-967C-08390DC96D94}"/>
    <cellStyle name="Note 2 14" xfId="2135" xr:uid="{B9699EFB-27FE-443D-AA84-5A53CBAADF06}"/>
    <cellStyle name="Note 2 15" xfId="2136" xr:uid="{6881B9FB-C29E-4745-872D-769716ED94FC}"/>
    <cellStyle name="Note 2 16" xfId="2137" xr:uid="{724BB6D8-B948-40EE-A99F-44B121C3E20B}"/>
    <cellStyle name="Note 2 17" xfId="2138" xr:uid="{183A725E-1E85-4161-9307-3EE5ABCB3171}"/>
    <cellStyle name="Note 2 18" xfId="2139" xr:uid="{ECBC7522-DD8E-4ABE-893A-A6F14B847878}"/>
    <cellStyle name="Note 2 19" xfId="2140" xr:uid="{EDC72974-E575-4BF1-AF48-A716586866F6}"/>
    <cellStyle name="Note 2 2" xfId="2141" xr:uid="{3267E7BA-580D-41BB-ACF8-AE42727238CB}"/>
    <cellStyle name="Note 2 2 2" xfId="2142" xr:uid="{CF17B431-8967-4523-982F-9B781F824EBF}"/>
    <cellStyle name="Note 2 2 2 2" xfId="2907" xr:uid="{361BAE18-901F-4F7A-BEB9-ED622E64D8F0}"/>
    <cellStyle name="Note 2 2 3" xfId="2143" xr:uid="{A88F19C8-8C5A-4C8B-BCC3-DF8B98ABB793}"/>
    <cellStyle name="Note 2 2 3 2" xfId="2144" xr:uid="{B0462BF6-FAF6-4817-981F-6C39FE2A9747}"/>
    <cellStyle name="Note 2 2 3 3" xfId="2145" xr:uid="{5B7CE60B-04D3-4FF4-8B42-61AB08EEB283}"/>
    <cellStyle name="Note 2 2 3 4" xfId="2146" xr:uid="{3F656860-F470-471F-BE03-FB90C4C91250}"/>
    <cellStyle name="Note 2 2 3 5" xfId="2147" xr:uid="{8F2CEA71-E188-4FAE-B213-0A923836ACD5}"/>
    <cellStyle name="Note 2 2 4" xfId="2148" xr:uid="{DF9CFBF6-4204-4633-B92F-D7090AC3EF97}"/>
    <cellStyle name="Note 2 2 4 2" xfId="2149" xr:uid="{F10C218C-BFB0-4718-B5A5-DB50C98EDE9A}"/>
    <cellStyle name="Note 2 2 4 3" xfId="2150" xr:uid="{E4DCFC3C-B026-4A42-AD84-A08AE55D5B39}"/>
    <cellStyle name="Note 2 2 4 4" xfId="2151" xr:uid="{626C1AF8-48B4-4547-9054-C0E2755CD41A}"/>
    <cellStyle name="Note 2 2 4 5" xfId="2152" xr:uid="{7B9C1E40-0D64-42BA-8149-F65A57ABF7EF}"/>
    <cellStyle name="Note 2 2 5" xfId="2153" xr:uid="{3C032413-85D6-4CFA-927A-97CE4854AC7F}"/>
    <cellStyle name="Note 2 2 6" xfId="2154" xr:uid="{5FD15C60-A55E-46A9-BF27-DF7471890B6F}"/>
    <cellStyle name="Note 2 2 7" xfId="2155" xr:uid="{1CF2109C-3006-4824-B12F-A3E9D8BA7992}"/>
    <cellStyle name="Note 2 20" xfId="2156" xr:uid="{36FEE874-01E9-412B-B286-31C639EC4AFA}"/>
    <cellStyle name="Note 2 21" xfId="2157" xr:uid="{680761E5-EEB9-479D-883C-CF42C31B5356}"/>
    <cellStyle name="Note 2 22" xfId="2158" xr:uid="{6AFD75DD-547B-464F-8BB9-77405189E49A}"/>
    <cellStyle name="Note 2 23" xfId="2159" xr:uid="{3D677E79-4905-469B-B2EC-066CAAFB54E5}"/>
    <cellStyle name="Note 2 24" xfId="2160" xr:uid="{8B690A2B-CD0D-4592-9E34-7DC0B96211DA}"/>
    <cellStyle name="Note 2 25" xfId="2161" xr:uid="{EE81C6D7-9BE7-4B4E-84B4-BDCF00AAC515}"/>
    <cellStyle name="Note 2 26" xfId="2162" xr:uid="{0F6C5DDD-293C-4A14-B7E5-DEBC3281553A}"/>
    <cellStyle name="Note 2 27" xfId="2163" xr:uid="{3D0D7E81-3535-457F-8A22-6E8457A34AD0}"/>
    <cellStyle name="Note 2 28" xfId="2164" xr:uid="{21D8AB7F-4CD3-47E6-9794-C60C6AC17EC5}"/>
    <cellStyle name="Note 2 29" xfId="2165" xr:uid="{905D6BE0-05E8-46C6-AA79-6C1C52071F80}"/>
    <cellStyle name="Note 2 3" xfId="2166" xr:uid="{DF68E7DC-88D1-41C7-ABCE-731E8E373AEB}"/>
    <cellStyle name="Note 2 3 2" xfId="2908" xr:uid="{F11F8F00-D64A-4BF5-9B76-386BC2804EC4}"/>
    <cellStyle name="Note 2 30" xfId="2167" xr:uid="{84F78072-F635-4BDD-B26F-4CC47C2DCFA9}"/>
    <cellStyle name="Note 2 31" xfId="2168" xr:uid="{2ACC61C1-6696-4377-8D16-30E31C390938}"/>
    <cellStyle name="Note 2 32" xfId="2169" xr:uid="{DE728C3D-BEEE-493D-82A5-3C9EB7D586DC}"/>
    <cellStyle name="Note 2 33" xfId="2170" xr:uid="{9192763F-29F3-4BF6-B605-FA7AE4ECF7F1}"/>
    <cellStyle name="Note 2 34" xfId="2171" xr:uid="{30DA9144-9AB0-40A8-B394-D2DE2D091AD0}"/>
    <cellStyle name="Note 2 35" xfId="2172" xr:uid="{C6CC97ED-366E-4293-AD98-2995CC06B20D}"/>
    <cellStyle name="Note 2 36" xfId="2173" xr:uid="{103CE65C-B554-4CB2-948D-CA243A0D7CB6}"/>
    <cellStyle name="Note 2 37" xfId="2174" xr:uid="{7DEF9058-2663-46D0-BC9C-1C414CE53B9C}"/>
    <cellStyle name="Note 2 38" xfId="2175" xr:uid="{AB9023E3-11AD-4675-B0FB-C3EED034CF1C}"/>
    <cellStyle name="Note 2 39" xfId="2176" xr:uid="{318EBAE5-DBE5-467B-A6D9-E15B738D76AF}"/>
    <cellStyle name="Note 2 4" xfId="2177" xr:uid="{DC0EEC72-2193-4673-AF63-DC924D020101}"/>
    <cellStyle name="Note 2 4 2" xfId="2909" xr:uid="{DC8F837F-2D72-4004-AAD8-703358B9ADB2}"/>
    <cellStyle name="Note 2 40" xfId="2178" xr:uid="{76F198D2-DB85-4C01-A472-64143444AF62}"/>
    <cellStyle name="Note 2 41" xfId="2179" xr:uid="{3AF0A4EF-8D8F-4385-A98A-39C7AF21C11C}"/>
    <cellStyle name="Note 2 42" xfId="2180" xr:uid="{34D3E31C-7659-4902-8ADC-27868868A6BE}"/>
    <cellStyle name="Note 2 43" xfId="2181" xr:uid="{9E24471A-016E-4851-ACD1-3B0A41CCDC3A}"/>
    <cellStyle name="Note 2 44" xfId="2182" xr:uid="{24CE6A15-5422-45F2-A034-6134EE6D3434}"/>
    <cellStyle name="Note 2 45" xfId="2183" xr:uid="{87087821-84D8-4AD4-8175-E79B462A8CF7}"/>
    <cellStyle name="Note 2 46" xfId="2184" xr:uid="{D2019294-C6B9-4207-960A-E37AB30DF0E7}"/>
    <cellStyle name="Note 2 47" xfId="2185" xr:uid="{3944FAD7-2AFD-4E67-B240-35B7E25D5FCD}"/>
    <cellStyle name="Note 2 48" xfId="2186" xr:uid="{8EC7EA1D-1BEB-4446-A1AD-CD9E62135707}"/>
    <cellStyle name="Note 2 49" xfId="2187" xr:uid="{48815113-DDF2-44F1-B202-729A61D0FCEA}"/>
    <cellStyle name="Note 2 5" xfId="2188" xr:uid="{C8DC6909-B559-448D-88BF-F58FDC9A3800}"/>
    <cellStyle name="Note 2 5 2" xfId="2910" xr:uid="{0B5D967A-3E73-4C1A-8907-CC6D3DDFA9D4}"/>
    <cellStyle name="Note 2 50" xfId="2189" xr:uid="{8E170940-1B58-43BF-9FF7-2AAC1541CA75}"/>
    <cellStyle name="Note 2 51" xfId="2190" xr:uid="{1CB60CF1-C839-4856-B2BA-E9AB2FC865C0}"/>
    <cellStyle name="Note 2 52" xfId="2191" xr:uid="{99FADF16-E051-42B2-AF9F-F625B6D74EE8}"/>
    <cellStyle name="Note 2 53" xfId="2192" xr:uid="{87B15850-7597-4AB9-9730-6218CD952851}"/>
    <cellStyle name="Note 2 54" xfId="2193" xr:uid="{A4629E55-50AB-420A-A481-9E939DC26570}"/>
    <cellStyle name="Note 2 55" xfId="2194" xr:uid="{6323965E-AA50-4EFB-B7CD-00D812737554}"/>
    <cellStyle name="Note 2 56" xfId="2195" xr:uid="{482D38BC-DBDD-4722-A653-C1173B50056C}"/>
    <cellStyle name="Note 2 57" xfId="2196" xr:uid="{18C46274-E397-4BC3-941F-84D195B24885}"/>
    <cellStyle name="Note 2 58" xfId="2197" xr:uid="{1A4AC0C6-BB77-42FB-BF1F-EE7667229865}"/>
    <cellStyle name="Note 2 59" xfId="2198" xr:uid="{E1211612-5931-4E79-8C4E-198D58381BFF}"/>
    <cellStyle name="Note 2 6" xfId="2199" xr:uid="{E846669F-194B-4181-AF4E-EB86ED74FFE1}"/>
    <cellStyle name="Note 2 6 2" xfId="2911" xr:uid="{54D51A2F-D63E-4C05-987E-2FE957BA1D8C}"/>
    <cellStyle name="Note 2 60" xfId="2200" xr:uid="{F9F5A8C4-2541-40C5-A9D7-0B0FD498EEB4}"/>
    <cellStyle name="Note 2 61" xfId="2201" xr:uid="{D5D8C94C-120B-42C7-9C98-4B157C1FD54C}"/>
    <cellStyle name="Note 2 62" xfId="2202" xr:uid="{75A0623B-DCD8-4DF8-8E46-B2F23B456555}"/>
    <cellStyle name="Note 2 63" xfId="2203" xr:uid="{746F596C-13C0-4E03-95C5-FA40BEA794B1}"/>
    <cellStyle name="Note 2 64" xfId="2204" xr:uid="{7A52CFFB-68FB-48F2-8C07-2E80E0A8F0D9}"/>
    <cellStyle name="Note 2 65" xfId="2205" xr:uid="{45660AD5-F7AF-4128-9263-5D0F5C6C76E0}"/>
    <cellStyle name="Note 2 66" xfId="2206" xr:uid="{D46F231B-B639-44C2-A9CE-BA75AED38635}"/>
    <cellStyle name="Note 2 67" xfId="2207" xr:uid="{C7E0F173-8BE4-45DE-8FBA-E66ACBDF7203}"/>
    <cellStyle name="Note 2 68" xfId="2208" xr:uid="{3F00A104-372A-48C3-AF57-2B175E600B61}"/>
    <cellStyle name="Note 2 69" xfId="2209" xr:uid="{8428259D-4643-40C4-8205-6DA4A1A8A432}"/>
    <cellStyle name="Note 2 7" xfId="2210" xr:uid="{24A58B34-809C-45D3-9DAC-28953DC6E866}"/>
    <cellStyle name="Note 2 7 2" xfId="2912" xr:uid="{262F57E9-17BE-4D41-8E08-AC2D8B7B075B}"/>
    <cellStyle name="Note 2 70" xfId="2211" xr:uid="{A6D8A1BD-DF01-416F-A2DE-3AD5C4A5CA12}"/>
    <cellStyle name="Note 2 71" xfId="2212" xr:uid="{6C84EC63-5BD3-4EA7-B6A0-E55F527B5DEF}"/>
    <cellStyle name="Note 2 72" xfId="2213" xr:uid="{45FC6A9D-D84A-40D9-AD3F-EF12BA3918A4}"/>
    <cellStyle name="Note 2 73" xfId="2214" xr:uid="{C5FB9BF3-E770-4753-B58F-AB30BD2BFB93}"/>
    <cellStyle name="Note 2 74" xfId="2215" xr:uid="{2A535E64-2987-4CA5-8F76-9D903C93B5C6}"/>
    <cellStyle name="Note 2 75" xfId="2216" xr:uid="{049E9012-6E0C-4FF6-8BAE-332F2C061CA9}"/>
    <cellStyle name="Note 2 76" xfId="2217" xr:uid="{3A5E99EB-7597-485B-8690-7B972E2F6A4C}"/>
    <cellStyle name="Note 2 77" xfId="2218" xr:uid="{639DDBC5-798A-41ED-9585-0973AE56EA56}"/>
    <cellStyle name="Note 2 78" xfId="2219" xr:uid="{833FF9E8-0E2C-4037-97FF-0F6BF420799C}"/>
    <cellStyle name="Note 2 79" xfId="2220" xr:uid="{65F1B68A-A6A7-4FFF-A78E-47BB102FFC0C}"/>
    <cellStyle name="Note 2 8" xfId="2221" xr:uid="{AAFDDF2E-2FBF-4A5B-809B-D160902DB3D8}"/>
    <cellStyle name="Note 2 8 2" xfId="2913" xr:uid="{1C71A49A-C161-45D5-AD5C-148F6CD869EA}"/>
    <cellStyle name="Note 2 80" xfId="2222" xr:uid="{0906BB9C-A78C-4189-ADB8-1BA70754E9F8}"/>
    <cellStyle name="Note 2 81" xfId="2223" xr:uid="{6C5E8535-C373-4948-A351-04BFF1E05046}"/>
    <cellStyle name="Note 2 82" xfId="2224" xr:uid="{161C5A7C-2BC5-4CF3-887D-82EF7512C82B}"/>
    <cellStyle name="Note 2 83" xfId="2225" xr:uid="{8F1FD7B3-01BE-4CD9-99BE-069DE626DC2B}"/>
    <cellStyle name="Note 2 84" xfId="2226" xr:uid="{B22C88A2-E342-43B2-85A3-63C1E0F9FE17}"/>
    <cellStyle name="Note 2 85" xfId="2227" xr:uid="{7C78F747-7FAD-4A20-B7E8-0813241CBE7E}"/>
    <cellStyle name="Note 2 86" xfId="2228" xr:uid="{3E2885CC-8078-4CB9-8DFB-9F14F6440336}"/>
    <cellStyle name="Note 2 87" xfId="2229" xr:uid="{FA265C5A-2647-4E45-866D-34CABEBE8FC6}"/>
    <cellStyle name="Note 2 88" xfId="2230" xr:uid="{FF358440-C291-40AB-9B3E-4D75D9DEFA73}"/>
    <cellStyle name="Note 2 89" xfId="2231" xr:uid="{E9FF3A3E-E5AA-4407-AA0E-09A09D40AED5}"/>
    <cellStyle name="Note 2 9" xfId="2232" xr:uid="{A7125146-4FE0-4184-AE26-73DA3F8A8375}"/>
    <cellStyle name="Note 2 9 2" xfId="2914" xr:uid="{F87BF4A4-4FA1-43E5-B61F-017ED64140D4}"/>
    <cellStyle name="Note 2 90" xfId="2233" xr:uid="{F33614D3-9B39-4E36-8111-D435E3EF75EF}"/>
    <cellStyle name="Note 2 91" xfId="2905" xr:uid="{05483226-7AAF-4A98-AD6E-7C952995CD25}"/>
    <cellStyle name="Note 3" xfId="2234" xr:uid="{4B40E932-291C-454E-A2BB-21868BB048CC}"/>
    <cellStyle name="Note 3 10" xfId="2235" xr:uid="{0952333D-BDE9-4B26-B7F6-3B8CB63D241E}"/>
    <cellStyle name="Note 3 11" xfId="2236" xr:uid="{5FA0E244-0194-4E2D-A918-04B6DDD8DCCE}"/>
    <cellStyle name="Note 3 12" xfId="2237" xr:uid="{02624FEC-D5E7-4C49-A668-A4AFE120B562}"/>
    <cellStyle name="Note 3 13" xfId="2238" xr:uid="{08E2B7BB-DAC4-4519-A03E-8C83370619F9}"/>
    <cellStyle name="Note 3 14" xfId="2239" xr:uid="{018C844F-B61F-4D25-9680-76787236513F}"/>
    <cellStyle name="Note 3 15" xfId="2240" xr:uid="{2FC19B73-5529-4D0A-83BF-2D9741385AA8}"/>
    <cellStyle name="Note 3 16" xfId="2241" xr:uid="{1AFD2C47-1D96-4643-B76C-056D366D0C56}"/>
    <cellStyle name="Note 3 17" xfId="2242" xr:uid="{1692450A-D1D3-4F33-B2D2-72080DD4C62A}"/>
    <cellStyle name="Note 3 18" xfId="2243" xr:uid="{A5DA65B7-B46F-4183-B1BC-55C2FF369CBA}"/>
    <cellStyle name="Note 3 19" xfId="2244" xr:uid="{40022085-739E-46E9-B083-6F9B35159D9F}"/>
    <cellStyle name="Note 3 2" xfId="2245" xr:uid="{6EB0235B-4693-4EBE-B4B9-7999B2873D27}"/>
    <cellStyle name="Note 3 2 2" xfId="2916" xr:uid="{F9A1B21A-E59F-451A-A7A2-9D0C984D5556}"/>
    <cellStyle name="Note 3 20" xfId="2246" xr:uid="{A46D6E07-E7D0-44D6-BB78-06A3B8255E39}"/>
    <cellStyle name="Note 3 21" xfId="2247" xr:uid="{32A14862-B1F1-438C-B194-824E20ECE58B}"/>
    <cellStyle name="Note 3 22" xfId="2248" xr:uid="{47FEF702-2666-4C0F-A146-20A3977C12B9}"/>
    <cellStyle name="Note 3 23" xfId="2249" xr:uid="{7BF41079-B9C2-49CC-80DA-E5E9299536DB}"/>
    <cellStyle name="Note 3 24" xfId="2250" xr:uid="{02F15439-9843-48EA-872A-0C20EAFE6ACD}"/>
    <cellStyle name="Note 3 25" xfId="2251" xr:uid="{9AE4CC33-D09C-41FD-BBE3-BD3A0DADBA1A}"/>
    <cellStyle name="Note 3 26" xfId="2252" xr:uid="{9976DE35-8E3E-4975-BA1C-664D1A1F3257}"/>
    <cellStyle name="Note 3 27" xfId="2253" xr:uid="{304D2AFF-AA39-4C1E-B4E7-94FAE960BC3D}"/>
    <cellStyle name="Note 3 28" xfId="2254" xr:uid="{1E5B2BDE-289F-4111-8709-28F4AA77B695}"/>
    <cellStyle name="Note 3 29" xfId="2255" xr:uid="{A7D2FDD4-2CEF-46AA-BCEF-D5588F57E3C8}"/>
    <cellStyle name="Note 3 3" xfId="2256" xr:uid="{D3C4E182-F5CE-43FB-9A56-F78BC5E94691}"/>
    <cellStyle name="Note 3 30" xfId="2257" xr:uid="{3247BA84-FF64-42B9-A49A-8F36E76E6808}"/>
    <cellStyle name="Note 3 31" xfId="2258" xr:uid="{EE35BBC8-1DF2-445F-8665-33A539B37C47}"/>
    <cellStyle name="Note 3 32" xfId="2259" xr:uid="{BDC75417-280F-4BCD-A4A7-159769B96AF3}"/>
    <cellStyle name="Note 3 33" xfId="2260" xr:uid="{8E7486B4-5F70-4352-99FB-47AD6547CDD0}"/>
    <cellStyle name="Note 3 34" xfId="2261" xr:uid="{549E630F-A3ED-4226-A29E-38A8AD007D78}"/>
    <cellStyle name="Note 3 35" xfId="2262" xr:uid="{8C91B3CE-5907-4D4D-B690-D74B07DC33DD}"/>
    <cellStyle name="Note 3 36" xfId="2263" xr:uid="{4DD4F7BC-3E05-41B2-9C28-ECAFEE4F225F}"/>
    <cellStyle name="Note 3 37" xfId="2264" xr:uid="{AF37B6E4-C7CC-4DD9-9FE6-5CB8EBD4A88B}"/>
    <cellStyle name="Note 3 38" xfId="2265" xr:uid="{F4374EB9-031F-4BF9-B2F4-FD9E15B2F9F2}"/>
    <cellStyle name="Note 3 39" xfId="2266" xr:uid="{956CC776-BBF6-411C-B87B-AC7A0D0D84CA}"/>
    <cellStyle name="Note 3 4" xfId="2267" xr:uid="{416EB4A3-337C-4D6C-B561-E054FD59C3AD}"/>
    <cellStyle name="Note 3 40" xfId="2268" xr:uid="{E9310F11-D5DB-4FD1-9BBD-324A5CEBB93B}"/>
    <cellStyle name="Note 3 41" xfId="2269" xr:uid="{5C2FD0F0-606D-47CD-B1B5-06E810821228}"/>
    <cellStyle name="Note 3 42" xfId="2270" xr:uid="{DE58D3F7-29FC-4D1E-A560-95E4DB1572D3}"/>
    <cellStyle name="Note 3 43" xfId="2271" xr:uid="{32D71CD3-A7E0-4F00-9A2A-5AF2262E6826}"/>
    <cellStyle name="Note 3 44" xfId="2272" xr:uid="{3EA7F99A-7E12-4D9F-AFED-9148390B72A2}"/>
    <cellStyle name="Note 3 45" xfId="2273" xr:uid="{101C6315-0A0A-477B-AFD9-163DBD7FB66F}"/>
    <cellStyle name="Note 3 46" xfId="2274" xr:uid="{B755FE41-6FB5-45BC-B05B-CB92BDB1A2CD}"/>
    <cellStyle name="Note 3 47" xfId="2275" xr:uid="{CD1B78DF-870E-471D-8E2D-4F504FDA98A4}"/>
    <cellStyle name="Note 3 48" xfId="2276" xr:uid="{A7096BB3-8E3B-42BE-8827-559BE851A9A1}"/>
    <cellStyle name="Note 3 49" xfId="2277" xr:uid="{76F52F50-94BA-44BE-8BBC-5E62B7FA1447}"/>
    <cellStyle name="Note 3 5" xfId="2278" xr:uid="{97B5E267-9A89-4527-8F36-5E38A90CE7D6}"/>
    <cellStyle name="Note 3 50" xfId="2279" xr:uid="{8D67A82A-9789-4DF8-88E2-853E13768805}"/>
    <cellStyle name="Note 3 51" xfId="2280" xr:uid="{1CC1D683-AA78-47A5-9903-A760F272499A}"/>
    <cellStyle name="Note 3 52" xfId="2281" xr:uid="{92B4CDC8-2A19-4D7A-B47B-09D7157D79C8}"/>
    <cellStyle name="Note 3 53" xfId="2282" xr:uid="{88788006-2E34-446E-9B1D-1A24A72FA58B}"/>
    <cellStyle name="Note 3 54" xfId="2283" xr:uid="{26CA2ADC-100F-45D3-BC82-38289BE312B8}"/>
    <cellStyle name="Note 3 55" xfId="2284" xr:uid="{14AA16A5-9DE7-4E3A-B6A3-77A05DDF8377}"/>
    <cellStyle name="Note 3 56" xfId="2285" xr:uid="{D4F587F3-1C8F-425C-B6D0-D7BB0121CC6F}"/>
    <cellStyle name="Note 3 57" xfId="2286" xr:uid="{3DC49201-DF1A-4BA7-8588-1E22DF6B85F2}"/>
    <cellStyle name="Note 3 58" xfId="2287" xr:uid="{AB6199DA-4454-4C6E-8CCC-A53F42685F32}"/>
    <cellStyle name="Note 3 59" xfId="2288" xr:uid="{3243E8A3-4256-4257-91FC-0E995DEDFDC4}"/>
    <cellStyle name="Note 3 6" xfId="2289" xr:uid="{3454E467-CF18-450A-8AAC-FDD7778A6C67}"/>
    <cellStyle name="Note 3 60" xfId="2290" xr:uid="{EC0FA20C-71E8-4D2E-BF5E-689D4A9F9904}"/>
    <cellStyle name="Note 3 61" xfId="2291" xr:uid="{B485A1EA-178C-46C8-857E-45F6702812D1}"/>
    <cellStyle name="Note 3 62" xfId="2292" xr:uid="{14710339-5664-4B03-B45E-0E40E33FBDD6}"/>
    <cellStyle name="Note 3 63" xfId="2293" xr:uid="{DD2316CC-C045-468B-A90A-C7533A4B7B01}"/>
    <cellStyle name="Note 3 64" xfId="2294" xr:uid="{6DE0C408-0778-4FAD-B44D-674960D94A88}"/>
    <cellStyle name="Note 3 65" xfId="2295" xr:uid="{121CAA4E-1463-4898-A1B7-451E59725257}"/>
    <cellStyle name="Note 3 66" xfId="2296" xr:uid="{EAA405AD-957C-456C-815F-4BE2CE7FB4B2}"/>
    <cellStyle name="Note 3 67" xfId="2297" xr:uid="{84DD3A7E-A83F-409D-B026-851496ACA77E}"/>
    <cellStyle name="Note 3 68" xfId="2298" xr:uid="{A31BC662-3BDA-420E-A055-779D9EF4E716}"/>
    <cellStyle name="Note 3 69" xfId="2299" xr:uid="{2ED2F4E7-B891-4893-87D0-6A738E969CC3}"/>
    <cellStyle name="Note 3 7" xfId="2300" xr:uid="{B6005A41-4CCE-465C-8545-9E1BCC1EA84E}"/>
    <cellStyle name="Note 3 70" xfId="2301" xr:uid="{BF989761-373E-4FBF-8D16-81A21456A44E}"/>
    <cellStyle name="Note 3 71" xfId="2302" xr:uid="{9D81961F-B8D1-48FE-9A18-2E96A858D316}"/>
    <cellStyle name="Note 3 72" xfId="2303" xr:uid="{4CD6FFCA-BBFF-4CE5-8B1F-2B19870727C7}"/>
    <cellStyle name="Note 3 73" xfId="2304" xr:uid="{56DEB379-C206-4B42-8419-C456B1A3A844}"/>
    <cellStyle name="Note 3 74" xfId="2305" xr:uid="{B236F098-2152-4445-B22E-0B5D30F88C65}"/>
    <cellStyle name="Note 3 75" xfId="2306" xr:uid="{CD9AD48D-7EA4-4E51-BFE0-DB4F772CA88C}"/>
    <cellStyle name="Note 3 76" xfId="2307" xr:uid="{CC397810-8527-4D4A-9B11-25CB9826B2FB}"/>
    <cellStyle name="Note 3 77" xfId="2308" xr:uid="{DD8908D6-1D01-42E7-AF81-CA9A24117387}"/>
    <cellStyle name="Note 3 78" xfId="2309" xr:uid="{33E7C733-AF18-4219-993A-48FA9B0FD788}"/>
    <cellStyle name="Note 3 79" xfId="2310" xr:uid="{F1BE2C44-BAEB-454D-AF88-ABF7DCA2C993}"/>
    <cellStyle name="Note 3 8" xfId="2311" xr:uid="{FA6C547B-F405-4036-B15C-4FE2A49FD079}"/>
    <cellStyle name="Note 3 80" xfId="2312" xr:uid="{7CCFC2EA-2468-4CD7-A1E9-7E5452F38ED3}"/>
    <cellStyle name="Note 3 81" xfId="2313" xr:uid="{5A314B36-C5F7-434E-A181-64D3453C5AA9}"/>
    <cellStyle name="Note 3 82" xfId="2314" xr:uid="{80391E44-230E-499C-BF18-EC7A7DCB9162}"/>
    <cellStyle name="Note 3 83" xfId="2315" xr:uid="{F4141B65-24BC-4A5E-9823-79115D314821}"/>
    <cellStyle name="Note 3 84" xfId="2316" xr:uid="{59467C49-D4CB-476E-B70B-6427C2D20B34}"/>
    <cellStyle name="Note 3 85" xfId="2317" xr:uid="{E6E71D9A-1705-4952-98F8-0D99260805D2}"/>
    <cellStyle name="Note 3 86" xfId="2318" xr:uid="{9B5878B8-D593-49E2-AB93-C001E98357D1}"/>
    <cellStyle name="Note 3 87" xfId="2319" xr:uid="{A81DAD6F-5F95-46F8-94E1-5232857BE6B2}"/>
    <cellStyle name="Note 3 88" xfId="2320" xr:uid="{EE703869-20FE-4AFA-B0B3-5FFD6814759F}"/>
    <cellStyle name="Note 3 89" xfId="2321" xr:uid="{E66F48BE-3D39-4584-B665-53E7AD1D82EE}"/>
    <cellStyle name="Note 3 9" xfId="2322" xr:uid="{18C15008-736C-4458-8AFB-29A7712119B4}"/>
    <cellStyle name="Note 3 90" xfId="2323" xr:uid="{C0025449-220B-47FA-B0BF-F206A11A6F03}"/>
    <cellStyle name="Note 3 91" xfId="2915" xr:uid="{18C34460-0609-4D39-9128-3884BE02F6F0}"/>
    <cellStyle name="Note 4" xfId="2324" xr:uid="{EF2C029B-547A-4E44-830A-D7C9C271AADF}"/>
    <cellStyle name="Note 4 10" xfId="2325" xr:uid="{55EC642E-800E-44F4-A1A2-6919F9CAB400}"/>
    <cellStyle name="Note 4 11" xfId="2326" xr:uid="{4A106248-47C9-4173-948F-F61CA2EA7411}"/>
    <cellStyle name="Note 4 12" xfId="2327" xr:uid="{BC77AA87-3F05-46C2-8902-6BBD29CA6F0F}"/>
    <cellStyle name="Note 4 13" xfId="2328" xr:uid="{45972181-B840-48BE-8A80-71D56244645B}"/>
    <cellStyle name="Note 4 14" xfId="2329" xr:uid="{9E62A539-0BAC-4AD4-9C83-25F353271AF6}"/>
    <cellStyle name="Note 4 15" xfId="2330" xr:uid="{D075FBF7-9F95-4B43-AF6E-6A2DE7C389DF}"/>
    <cellStyle name="Note 4 16" xfId="2331" xr:uid="{F0E343F3-76E7-4A79-B949-668E4B7B4C0A}"/>
    <cellStyle name="Note 4 17" xfId="2332" xr:uid="{12E9F816-690C-4DB7-ADF6-27AF4A7B68A5}"/>
    <cellStyle name="Note 4 18" xfId="2333" xr:uid="{76A24CD8-867A-4D4E-8669-B90B5AD3DACB}"/>
    <cellStyle name="Note 4 19" xfId="2334" xr:uid="{52A94885-DA4C-447A-AC2A-3AE8B9BCB102}"/>
    <cellStyle name="Note 4 2" xfId="2335" xr:uid="{9E10E237-43B4-4CFA-BFD1-2DB769B82C7D}"/>
    <cellStyle name="Note 4 2 2" xfId="2918" xr:uid="{F4629A02-CE6E-47DD-89B8-7DD6E69B3263}"/>
    <cellStyle name="Note 4 20" xfId="2336" xr:uid="{A9F85C5F-A23B-4F57-9A1C-04F0781B3AED}"/>
    <cellStyle name="Note 4 21" xfId="2337" xr:uid="{0AF7EFEE-C405-49EB-A91C-A3DA10EA88E1}"/>
    <cellStyle name="Note 4 22" xfId="2338" xr:uid="{4C54D0F7-01FA-445E-BEC0-460D3C3F7284}"/>
    <cellStyle name="Note 4 23" xfId="2339" xr:uid="{A053A6DD-2198-4E2F-91B2-613151C9ECAB}"/>
    <cellStyle name="Note 4 24" xfId="2340" xr:uid="{FC7B5CA5-954B-455D-B0F9-A5F179FD9E0E}"/>
    <cellStyle name="Note 4 25" xfId="2341" xr:uid="{ACB8D9D3-8DDB-4997-9824-52A4C7BC9F70}"/>
    <cellStyle name="Note 4 26" xfId="2342" xr:uid="{25491260-C54C-46B7-A2F3-CFC81C39983E}"/>
    <cellStyle name="Note 4 27" xfId="2343" xr:uid="{F2840C99-9562-438F-9FE3-E8D8084A0FC0}"/>
    <cellStyle name="Note 4 28" xfId="2344" xr:uid="{DB9BAC76-3F1B-4298-B921-8728AF5E0C83}"/>
    <cellStyle name="Note 4 29" xfId="2345" xr:uid="{FB598EDA-2CD2-43C5-B699-F1A20FF7B772}"/>
    <cellStyle name="Note 4 3" xfId="2346" xr:uid="{2BE64B72-8553-41F5-88EA-EA83A30F8D38}"/>
    <cellStyle name="Note 4 30" xfId="2347" xr:uid="{83854D0C-0283-4AD8-8F93-403D488E8E06}"/>
    <cellStyle name="Note 4 31" xfId="2348" xr:uid="{6FCEB322-4008-42E6-8555-AF253D11EC9D}"/>
    <cellStyle name="Note 4 32" xfId="2349" xr:uid="{C460C86C-D8CE-41F2-87E0-DC59CC22810F}"/>
    <cellStyle name="Note 4 33" xfId="2350" xr:uid="{2097BE19-3046-4591-8EBF-B7D4342803D5}"/>
    <cellStyle name="Note 4 34" xfId="2351" xr:uid="{928F0180-A126-4CF2-AC68-5C8022AECBF0}"/>
    <cellStyle name="Note 4 35" xfId="2352" xr:uid="{552985F8-213B-4A5B-9450-071FDE55129F}"/>
    <cellStyle name="Note 4 36" xfId="2353" xr:uid="{A5A6BA15-7979-4A30-9C9C-C530AB9C2AF4}"/>
    <cellStyle name="Note 4 37" xfId="2354" xr:uid="{CF47F5BA-D6DA-4C83-A496-E3D3FE6C0C5E}"/>
    <cellStyle name="Note 4 38" xfId="2355" xr:uid="{0652D64F-EE1F-444C-AADA-64F446EA504D}"/>
    <cellStyle name="Note 4 39" xfId="2356" xr:uid="{B19F4533-9625-4FBA-9E7E-4505A9AA0FBC}"/>
    <cellStyle name="Note 4 4" xfId="2357" xr:uid="{313DF57E-2F7A-43E9-85D0-FCF5A08CCD3C}"/>
    <cellStyle name="Note 4 40" xfId="2358" xr:uid="{CF49DC4E-987C-46DD-9883-A29B64CD2FD1}"/>
    <cellStyle name="Note 4 41" xfId="2359" xr:uid="{3BB14E19-2569-498E-BADF-C8C01F3F63DD}"/>
    <cellStyle name="Note 4 42" xfId="2360" xr:uid="{111FFD0B-7BAD-4B08-BA9A-43572736FE0E}"/>
    <cellStyle name="Note 4 43" xfId="2361" xr:uid="{27C0B0BA-713B-47D5-8210-47C55A5F9FB2}"/>
    <cellStyle name="Note 4 44" xfId="2362" xr:uid="{A5B16B78-FDEE-46A4-9555-EC988239CCD7}"/>
    <cellStyle name="Note 4 45" xfId="2363" xr:uid="{8ACB7F1C-BE02-494C-815B-D9F9D9922956}"/>
    <cellStyle name="Note 4 46" xfId="2364" xr:uid="{C42F417E-C9C1-4D78-8C1B-3F34C36E5F3D}"/>
    <cellStyle name="Note 4 47" xfId="2365" xr:uid="{6C63799E-A497-40A9-8F4B-58DB44BD0817}"/>
    <cellStyle name="Note 4 48" xfId="2366" xr:uid="{0F0C27F3-6F07-4026-B4C5-AA5A719FD308}"/>
    <cellStyle name="Note 4 49" xfId="2367" xr:uid="{3425173E-985B-4BB9-8076-1D34813F8939}"/>
    <cellStyle name="Note 4 5" xfId="2368" xr:uid="{CA47E34E-1A59-449A-8D8F-894BFDA7AD05}"/>
    <cellStyle name="Note 4 50" xfId="2369" xr:uid="{3D4D6D31-5F67-4782-B33B-612E1EEF1376}"/>
    <cellStyle name="Note 4 51" xfId="2370" xr:uid="{8046CE65-11C0-40CA-8FFA-7FD4D99DD025}"/>
    <cellStyle name="Note 4 52" xfId="2371" xr:uid="{DBEB0BF1-06E4-404A-99CC-67F40BA65873}"/>
    <cellStyle name="Note 4 53" xfId="2372" xr:uid="{E687DD88-50A9-4005-8952-59D25799E2D2}"/>
    <cellStyle name="Note 4 54" xfId="2373" xr:uid="{75128BDA-E9A2-4765-8820-0ED7982CECC2}"/>
    <cellStyle name="Note 4 55" xfId="2374" xr:uid="{5706BD11-D584-4769-A4BE-E6B8A268AC3F}"/>
    <cellStyle name="Note 4 56" xfId="2375" xr:uid="{9CCCECA1-1B81-42AF-866E-B8F03E4E11AE}"/>
    <cellStyle name="Note 4 57" xfId="2376" xr:uid="{1605ACB9-6BB9-43B1-852C-5E63E0D082AD}"/>
    <cellStyle name="Note 4 58" xfId="2377" xr:uid="{3FB91F99-54E2-4C2F-9637-2C72D21C0476}"/>
    <cellStyle name="Note 4 59" xfId="2378" xr:uid="{63673ED6-CFDA-44DD-A570-072B9AEFD85C}"/>
    <cellStyle name="Note 4 6" xfId="2379" xr:uid="{0DC3CB83-B231-476C-BAD3-1BDB3BC605DB}"/>
    <cellStyle name="Note 4 60" xfId="2380" xr:uid="{84F62166-BFAD-4B81-8F57-25DE5493524D}"/>
    <cellStyle name="Note 4 61" xfId="2381" xr:uid="{696C571F-E271-40BA-B0A7-FDF9A5D39ECB}"/>
    <cellStyle name="Note 4 62" xfId="2382" xr:uid="{C18B69C2-223A-4E5A-A5DF-6CAF88630CA0}"/>
    <cellStyle name="Note 4 63" xfId="2383" xr:uid="{49F3C532-1C04-441A-B250-7567D9EC7B7A}"/>
    <cellStyle name="Note 4 64" xfId="2384" xr:uid="{B9425827-C82A-4728-BD20-8213975DD039}"/>
    <cellStyle name="Note 4 65" xfId="2385" xr:uid="{FCC8C889-930F-4326-9DE7-72BE8F36E044}"/>
    <cellStyle name="Note 4 66" xfId="2386" xr:uid="{47DBA4FE-CE69-461D-85F8-F03C22E538A2}"/>
    <cellStyle name="Note 4 67" xfId="2387" xr:uid="{A14E8C8B-4E58-43F3-AFED-0E57ADC27A91}"/>
    <cellStyle name="Note 4 68" xfId="2388" xr:uid="{F322F8E9-A3D3-462A-9DE4-8B00E92E5D73}"/>
    <cellStyle name="Note 4 69" xfId="2389" xr:uid="{5F3A3ACF-F011-48C2-9616-D56F2D0C4A2B}"/>
    <cellStyle name="Note 4 7" xfId="2390" xr:uid="{F14B31EA-0681-4596-A8C5-92A395E70117}"/>
    <cellStyle name="Note 4 70" xfId="2391" xr:uid="{6E91A991-7C4E-4067-9B73-85015720CD0D}"/>
    <cellStyle name="Note 4 71" xfId="2392" xr:uid="{4B0EBB6F-ACD8-4DEC-B06C-BFDC7632864A}"/>
    <cellStyle name="Note 4 72" xfId="2393" xr:uid="{11DD0EBB-0071-42FF-AC15-7E28ED446058}"/>
    <cellStyle name="Note 4 73" xfId="2394" xr:uid="{E06CA583-2A62-4CF2-9D1E-844DD6FE43F3}"/>
    <cellStyle name="Note 4 74" xfId="2395" xr:uid="{B150E72D-22E9-460A-8002-A5F7EFE704E8}"/>
    <cellStyle name="Note 4 75" xfId="2396" xr:uid="{8FC92875-9E51-4680-8CF5-1F57404D0A9A}"/>
    <cellStyle name="Note 4 76" xfId="2397" xr:uid="{FA997F19-BCF9-4430-AE3E-F3733E26E9EA}"/>
    <cellStyle name="Note 4 77" xfId="2398" xr:uid="{32FEA5C6-67A1-4B5D-8870-E834B96EC663}"/>
    <cellStyle name="Note 4 78" xfId="2399" xr:uid="{0537AC31-AF56-454D-A7B0-0C3A2633C65F}"/>
    <cellStyle name="Note 4 79" xfId="2400" xr:uid="{07E94771-96B2-41F9-9121-44B1C8597A10}"/>
    <cellStyle name="Note 4 8" xfId="2401" xr:uid="{40C879E1-A75E-4258-89AF-A5911BCA85E7}"/>
    <cellStyle name="Note 4 80" xfId="2402" xr:uid="{95C16986-7970-4203-9E22-730CCDC13BE8}"/>
    <cellStyle name="Note 4 81" xfId="2403" xr:uid="{3AB5E086-CE54-491B-B77E-722865ABDD55}"/>
    <cellStyle name="Note 4 82" xfId="2404" xr:uid="{3C75F0FA-32B2-4CD5-AF0D-CA34E9F5C3FE}"/>
    <cellStyle name="Note 4 83" xfId="2405" xr:uid="{E8B97B53-E68E-4069-AC20-5D9D797FF89E}"/>
    <cellStyle name="Note 4 84" xfId="2406" xr:uid="{46FBE42F-7C34-4513-8D1C-5ACA12F5A827}"/>
    <cellStyle name="Note 4 85" xfId="2407" xr:uid="{709AE910-C6FF-4356-9D47-2157B5572F37}"/>
    <cellStyle name="Note 4 86" xfId="2408" xr:uid="{795276F7-84DD-49EF-9D26-957D455ED2FC}"/>
    <cellStyle name="Note 4 87" xfId="2409" xr:uid="{758FADDB-DDA2-44F1-820F-C370DF0C7696}"/>
    <cellStyle name="Note 4 88" xfId="2410" xr:uid="{71820DC1-3B46-43C7-93B0-63EC048ED8AB}"/>
    <cellStyle name="Note 4 89" xfId="2411" xr:uid="{A4D02328-C386-48FE-B860-F6E4A163DE29}"/>
    <cellStyle name="Note 4 9" xfId="2412" xr:uid="{A4F3070E-F93D-4E3C-8395-06B06B05BEE8}"/>
    <cellStyle name="Note 4 90" xfId="2413" xr:uid="{71D6EC4F-BC8A-4189-AFF2-6810ADA26432}"/>
    <cellStyle name="Note 4 91" xfId="2917" xr:uid="{77C52BE5-F78D-4D47-B9BD-E9BCDEDF2B9A}"/>
    <cellStyle name="Note 5" xfId="2414" xr:uid="{8A252368-3291-4B8B-8A73-785D8B3F0CDF}"/>
    <cellStyle name="Note 5 10" xfId="2415" xr:uid="{696E864A-1530-4C45-9E18-2209DF7EB50F}"/>
    <cellStyle name="Note 5 11" xfId="2416" xr:uid="{5A64B253-7F01-48B1-AB25-27600A7BE728}"/>
    <cellStyle name="Note 5 12" xfId="2417" xr:uid="{8AB9B024-B434-4E12-AECC-2D01F506743E}"/>
    <cellStyle name="Note 5 13" xfId="2418" xr:uid="{25A1BC52-B3F5-401F-B619-EF855BD57A4B}"/>
    <cellStyle name="Note 5 14" xfId="2419" xr:uid="{85BF0FB4-4785-4290-83C7-B9361FF56A42}"/>
    <cellStyle name="Note 5 15" xfId="2420" xr:uid="{BF04F5F5-BAC3-43AB-AF1E-D9EB5CB44703}"/>
    <cellStyle name="Note 5 16" xfId="2421" xr:uid="{0AABD2B3-4C19-4F35-BA80-CAE329735825}"/>
    <cellStyle name="Note 5 17" xfId="2422" xr:uid="{94B4F8B5-6D53-48D0-B4E5-7E9321C0F2D5}"/>
    <cellStyle name="Note 5 18" xfId="2423" xr:uid="{805AA388-E65B-49FA-9DD9-5800256F4811}"/>
    <cellStyle name="Note 5 19" xfId="2424" xr:uid="{A7B7FACC-67E0-47C1-B767-327DD51357B9}"/>
    <cellStyle name="Note 5 2" xfId="2425" xr:uid="{52DE5BC3-AEBB-4A4A-AA0F-9A79704C3111}"/>
    <cellStyle name="Note 5 2 2" xfId="2920" xr:uid="{9F030BAA-38B9-4B00-8E3F-68806AEC7902}"/>
    <cellStyle name="Note 5 20" xfId="2426" xr:uid="{141B8BBB-6F03-439A-95F3-76454D859B13}"/>
    <cellStyle name="Note 5 21" xfId="2427" xr:uid="{A1C6A92A-43A6-4D73-9729-A5B37EFD12DF}"/>
    <cellStyle name="Note 5 22" xfId="2428" xr:uid="{76D8ADAE-7EBC-41F6-A00C-6D0335286490}"/>
    <cellStyle name="Note 5 23" xfId="2429" xr:uid="{ECCDF36B-36E8-4FC7-8E92-DD82DEC5BD8A}"/>
    <cellStyle name="Note 5 24" xfId="2430" xr:uid="{58880171-A307-424E-96AF-FD70A5D6BC3F}"/>
    <cellStyle name="Note 5 25" xfId="2431" xr:uid="{9AD6673E-B108-4238-8CAC-A4E9AC9336EB}"/>
    <cellStyle name="Note 5 26" xfId="2432" xr:uid="{9B40B461-41E4-4D88-A4C4-745E1E664726}"/>
    <cellStyle name="Note 5 27" xfId="2433" xr:uid="{06EBDFE2-A093-4E52-B7F4-AA65A72D4D3D}"/>
    <cellStyle name="Note 5 28" xfId="2434" xr:uid="{8BDE5AEA-5465-485F-A94A-A3D1DAC37661}"/>
    <cellStyle name="Note 5 29" xfId="2435" xr:uid="{63A53E8E-F5DD-4936-93A4-4289DACB9B29}"/>
    <cellStyle name="Note 5 3" xfId="2436" xr:uid="{541579CD-CDE9-41F2-9905-5FD006D2BEE4}"/>
    <cellStyle name="Note 5 30" xfId="2437" xr:uid="{4801AAC0-969E-4063-A08A-52B325C0778F}"/>
    <cellStyle name="Note 5 31" xfId="2438" xr:uid="{D82C4CF5-4AAB-4CEF-A262-4706976135EC}"/>
    <cellStyle name="Note 5 32" xfId="2439" xr:uid="{822C1A68-6A42-475D-BD65-9C35386D7575}"/>
    <cellStyle name="Note 5 33" xfId="2440" xr:uid="{384D305C-B0B3-49B0-AEFD-1BF7F75F75DE}"/>
    <cellStyle name="Note 5 34" xfId="2441" xr:uid="{1E03ED26-F68D-4DB4-98FD-D83A3A068336}"/>
    <cellStyle name="Note 5 35" xfId="2442" xr:uid="{3B0FC554-9209-4632-A3D0-842D0C447504}"/>
    <cellStyle name="Note 5 36" xfId="2443" xr:uid="{8BB34A2D-8D73-4A01-A754-455F82469BD4}"/>
    <cellStyle name="Note 5 37" xfId="2444" xr:uid="{E4655F58-ACBF-44DC-8F4A-FF141F85A86C}"/>
    <cellStyle name="Note 5 38" xfId="2445" xr:uid="{4DA03065-55C3-4B2C-8E27-0012C09D53FA}"/>
    <cellStyle name="Note 5 39" xfId="2446" xr:uid="{B00B49D9-9B7B-47B2-806D-41124BBE1414}"/>
    <cellStyle name="Note 5 4" xfId="2447" xr:uid="{6159B0A1-CE3C-4719-9196-2D84555B7FBE}"/>
    <cellStyle name="Note 5 40" xfId="2448" xr:uid="{2D8E90A0-5C19-4C29-AC79-0955E3D651AF}"/>
    <cellStyle name="Note 5 41" xfId="2449" xr:uid="{42116345-291B-4ABC-BF17-BF2FEFD37BC8}"/>
    <cellStyle name="Note 5 42" xfId="2450" xr:uid="{03026A11-14AC-4346-9BF1-803553AD4414}"/>
    <cellStyle name="Note 5 43" xfId="2451" xr:uid="{929A5B22-84D9-41BE-A0E2-C3B2079BDDFC}"/>
    <cellStyle name="Note 5 44" xfId="2452" xr:uid="{3068CC9F-CC1F-49AF-B62B-807DF841B0A1}"/>
    <cellStyle name="Note 5 45" xfId="2453" xr:uid="{DBF73C88-3F49-4864-BAA3-24A1D4400514}"/>
    <cellStyle name="Note 5 46" xfId="2454" xr:uid="{CC9F2E96-793F-40AF-AEF5-C34F066EF2B8}"/>
    <cellStyle name="Note 5 47" xfId="2455" xr:uid="{5E4C53EA-DEA6-4919-B092-8471CB36FA4A}"/>
    <cellStyle name="Note 5 48" xfId="2456" xr:uid="{9BA9B172-AFDE-4EE0-ABEF-B52C596315C6}"/>
    <cellStyle name="Note 5 49" xfId="2457" xr:uid="{BD228D6E-9172-444E-851B-7BF7B4B5EB6E}"/>
    <cellStyle name="Note 5 5" xfId="2458" xr:uid="{9EC265BE-D5D6-4F7A-959F-EFD719776576}"/>
    <cellStyle name="Note 5 50" xfId="2459" xr:uid="{09651B6B-650D-4F67-ACFF-2E2B1449DB21}"/>
    <cellStyle name="Note 5 51" xfId="2460" xr:uid="{E9CF3BF8-1B3E-469E-985E-CFD8E4611F26}"/>
    <cellStyle name="Note 5 52" xfId="2461" xr:uid="{99DE01C8-B9DE-478F-882B-76633E4B6C56}"/>
    <cellStyle name="Note 5 53" xfId="2462" xr:uid="{6A5204EB-FFCC-4419-A578-703C7D2B588D}"/>
    <cellStyle name="Note 5 54" xfId="2463" xr:uid="{2B669A84-3B63-4E0E-96F3-F522E718D5EF}"/>
    <cellStyle name="Note 5 55" xfId="2464" xr:uid="{E7C2E95A-DE5F-443D-A464-626CAE63122B}"/>
    <cellStyle name="Note 5 56" xfId="2465" xr:uid="{4CE838CE-6218-4223-AE00-42D98FD80C35}"/>
    <cellStyle name="Note 5 57" xfId="2466" xr:uid="{C7D24AF5-D1DC-4AC2-BFC1-E845CC3CF2FE}"/>
    <cellStyle name="Note 5 58" xfId="2467" xr:uid="{C7EDF373-3CFC-4C87-A0F0-4BCE6BA0D5D1}"/>
    <cellStyle name="Note 5 59" xfId="2468" xr:uid="{90EF7980-C847-47D9-A366-9312DE5C5B54}"/>
    <cellStyle name="Note 5 6" xfId="2469" xr:uid="{5BAF6680-BF8A-45E8-ACFA-3A0DF6A017E0}"/>
    <cellStyle name="Note 5 60" xfId="2470" xr:uid="{778EC426-E92F-488E-99EC-24EA924AE128}"/>
    <cellStyle name="Note 5 61" xfId="2471" xr:uid="{2CDA9596-F860-4891-BD8A-E7475991074B}"/>
    <cellStyle name="Note 5 62" xfId="2472" xr:uid="{B69FC811-0856-4C9B-8A59-98B1E4FB1798}"/>
    <cellStyle name="Note 5 63" xfId="2473" xr:uid="{839DEC9D-F254-48F3-843B-E86478F4324E}"/>
    <cellStyle name="Note 5 64" xfId="2474" xr:uid="{81E47B06-F7C3-46D0-A966-5E0C40FEB2CE}"/>
    <cellStyle name="Note 5 65" xfId="2475" xr:uid="{94F7ACE5-EB74-4A86-9279-AB2FFFB0721E}"/>
    <cellStyle name="Note 5 66" xfId="2476" xr:uid="{00D52C55-0612-4B07-BA04-93193EFD8C54}"/>
    <cellStyle name="Note 5 67" xfId="2477" xr:uid="{0E1B9B0B-AAAE-493D-B9AA-51C30F290A82}"/>
    <cellStyle name="Note 5 68" xfId="2478" xr:uid="{BE322752-4CFC-4EF7-91F2-15F4F66F87AC}"/>
    <cellStyle name="Note 5 69" xfId="2479" xr:uid="{8EF75495-EE2B-4657-A832-ECF8E94DAB9F}"/>
    <cellStyle name="Note 5 7" xfId="2480" xr:uid="{6B3460CB-D2B8-4125-8700-4022317B3E19}"/>
    <cellStyle name="Note 5 70" xfId="2481" xr:uid="{3FC41EAA-D530-4C54-8597-5EF81D0F784F}"/>
    <cellStyle name="Note 5 71" xfId="2482" xr:uid="{E966963A-9056-4A6B-A37E-B9C2BCF95BA1}"/>
    <cellStyle name="Note 5 72" xfId="2483" xr:uid="{12932882-E4CC-424E-B9BD-DFB7BC651FF9}"/>
    <cellStyle name="Note 5 73" xfId="2484" xr:uid="{049E2EFE-A8ED-47C8-BCA9-BA4BAB8E1FFE}"/>
    <cellStyle name="Note 5 74" xfId="2485" xr:uid="{2DC542DB-AEAB-405D-A374-0FC68FA5F21B}"/>
    <cellStyle name="Note 5 75" xfId="2486" xr:uid="{86654A49-32D1-493E-A010-26DD19052B7A}"/>
    <cellStyle name="Note 5 76" xfId="2487" xr:uid="{265D9907-C9F5-463F-97C1-EB14107652DE}"/>
    <cellStyle name="Note 5 77" xfId="2488" xr:uid="{D4C61E6F-B1E1-4D62-A2C1-56A8DDEE9E91}"/>
    <cellStyle name="Note 5 78" xfId="2489" xr:uid="{0DA5B2B2-1C7B-4518-8863-E550BFB78547}"/>
    <cellStyle name="Note 5 79" xfId="2490" xr:uid="{34FC6680-FA97-4A95-B80D-6B057794B452}"/>
    <cellStyle name="Note 5 8" xfId="2491" xr:uid="{C879B1D7-EA4D-487C-9040-73864B0BB905}"/>
    <cellStyle name="Note 5 80" xfId="2492" xr:uid="{6A2B51FA-9261-46EB-8018-5B20C437C1C5}"/>
    <cellStyle name="Note 5 81" xfId="2493" xr:uid="{051F798B-7FF9-4313-85C6-A3D501FBF77D}"/>
    <cellStyle name="Note 5 82" xfId="2494" xr:uid="{7D7F88C4-5EE3-4630-8BAE-17CD6A8914FF}"/>
    <cellStyle name="Note 5 83" xfId="2495" xr:uid="{9394AE50-2009-49BB-8122-9E4352D94C6C}"/>
    <cellStyle name="Note 5 84" xfId="2496" xr:uid="{39BAD2AF-67E8-49B9-BD33-BF05DF79DE49}"/>
    <cellStyle name="Note 5 85" xfId="2497" xr:uid="{14F61F02-9CD5-4366-B791-70023F18E806}"/>
    <cellStyle name="Note 5 86" xfId="2498" xr:uid="{892C0AB2-200F-4C3C-B608-E9B52866B92B}"/>
    <cellStyle name="Note 5 87" xfId="2499" xr:uid="{41C2B69D-E998-440B-B6ED-74F797EFE166}"/>
    <cellStyle name="Note 5 88" xfId="2500" xr:uid="{2733328C-7E2A-43A1-B17F-DAFA28919E50}"/>
    <cellStyle name="Note 5 89" xfId="2501" xr:uid="{7595C5BC-66BD-4868-ABA5-CCE39663DABF}"/>
    <cellStyle name="Note 5 9" xfId="2502" xr:uid="{A319A41F-9725-47DD-83AB-A126F0827888}"/>
    <cellStyle name="Note 5 90" xfId="2503" xr:uid="{D43D6525-8BA2-421B-B1C2-E4B4A50D963D}"/>
    <cellStyle name="Note 5 91" xfId="2919" xr:uid="{CD201C9B-A18F-4750-AC78-950FB14B9F9D}"/>
    <cellStyle name="Output 2" xfId="2504" xr:uid="{306A9D76-6881-4CA8-9E6E-3FA0AE1E5B6E}"/>
    <cellStyle name="Percent 2" xfId="138" xr:uid="{00000000-0005-0000-0000-000097000000}"/>
    <cellStyle name="Percent 2 2" xfId="139" xr:uid="{00000000-0005-0000-0000-000098000000}"/>
    <cellStyle name="Percent 2 2 2" xfId="2505" xr:uid="{A602F756-A3A5-4523-AB9C-72E7B87E12E6}"/>
    <cellStyle name="Percent 2 2 2 2" xfId="2921" xr:uid="{173914D1-FECF-43F4-A929-BAF491572AA6}"/>
    <cellStyle name="Percent 2 2 3" xfId="2506" xr:uid="{22E03462-7C78-4DA5-AF69-8D182F109AB7}"/>
    <cellStyle name="Percent 2 2 4" xfId="2507" xr:uid="{0A1C3CDD-5B3D-44D9-BACE-4B5211FAF695}"/>
    <cellStyle name="Percent 2 3" xfId="2508" xr:uid="{94B7F205-8948-42F5-BA36-F6F6B9ECCD73}"/>
    <cellStyle name="Percent 2 3 2" xfId="2509" xr:uid="{59CBD6B6-771C-4555-9A11-8FCBEDCD54F4}"/>
    <cellStyle name="Percent 2 3 2 2" xfId="2922" xr:uid="{1D3AD67E-A701-4678-A0DF-D188574AC9DE}"/>
    <cellStyle name="Percent 2 3 3" xfId="2510" xr:uid="{C86530F3-5FFD-4E91-BFEF-AD717D8393C1}"/>
    <cellStyle name="Percent 2 3 3 2" xfId="2923" xr:uid="{AF3343D8-6AB9-43FB-9DC5-51E9404A9910}"/>
    <cellStyle name="Percent 2 4" xfId="2511" xr:uid="{3B6EA422-C838-47BF-9E44-C21E717DD70B}"/>
    <cellStyle name="Percent 2 4 2" xfId="2512" xr:uid="{67B05837-9BAC-45EB-A25E-2BBD46F26594}"/>
    <cellStyle name="Percent 2 4 2 2" xfId="2924" xr:uid="{BFA62A96-3D81-407F-B0F9-D167F235BDC2}"/>
    <cellStyle name="Percent 2 5" xfId="2513" xr:uid="{AB9E4352-47B1-4AB9-831D-67D26C947930}"/>
    <cellStyle name="Percent 2 5 2" xfId="2925" xr:uid="{79F7DBFA-8804-40F5-97A5-26ACDF2C4699}"/>
    <cellStyle name="Percent 2 6" xfId="2514" xr:uid="{61D9E2CB-5FCC-4A0F-8A08-77E577E78EC2}"/>
    <cellStyle name="Percent 3" xfId="140" xr:uid="{00000000-0005-0000-0000-000099000000}"/>
    <cellStyle name="Percent 3 10" xfId="2515" xr:uid="{BE400959-F6CC-4CEF-B757-A014FF601941}"/>
    <cellStyle name="Percent 3 10 2" xfId="2926" xr:uid="{931DBDDC-E2B4-4A5F-A838-0D1CDD8232DE}"/>
    <cellStyle name="Percent 3 11" xfId="2516" xr:uid="{E1E24EF3-87EA-43E2-895F-96E3D6E57F2D}"/>
    <cellStyle name="Percent 3 11 2" xfId="2927" xr:uid="{7074E615-1A16-4057-8DA9-47BF1EDD96DC}"/>
    <cellStyle name="Percent 3 12" xfId="2517" xr:uid="{1101AB09-C4EB-471C-8DB1-A4A39121C4F1}"/>
    <cellStyle name="Percent 3 13" xfId="2518" xr:uid="{D58B820B-69ED-4AE1-A2AB-B47BFCB10A3C}"/>
    <cellStyle name="Percent 3 2" xfId="2519" xr:uid="{F031EA42-4B78-4C90-A602-A71AA59957BD}"/>
    <cellStyle name="Percent 3 2 2" xfId="2520" xr:uid="{E250818A-F4DF-4242-998E-50BB95213FD7}"/>
    <cellStyle name="Percent 3 3" xfId="2521" xr:uid="{57F15071-4908-4D45-BF89-9BD35BC3A927}"/>
    <cellStyle name="Percent 3 3 2" xfId="2928" xr:uid="{A18215EB-AFF0-429D-903B-F93E4F13AEB9}"/>
    <cellStyle name="Percent 3 4" xfId="2522" xr:uid="{FAC76554-126F-4D14-810E-42926AB77C7F}"/>
    <cellStyle name="Percent 3 4 2" xfId="2929" xr:uid="{0E802E40-7ECE-4F96-A198-62BB322DD529}"/>
    <cellStyle name="Percent 3 5" xfId="2523" xr:uid="{7898E5EB-E5FC-427E-A036-D78658FFDB6B}"/>
    <cellStyle name="Percent 3 5 2" xfId="2930" xr:uid="{186DA51A-C819-43BB-AC70-87C8DE347EA7}"/>
    <cellStyle name="Percent 3 6" xfId="2524" xr:uid="{BA5EC869-EC10-4109-8EDF-469A3CD62077}"/>
    <cellStyle name="Percent 3 6 2" xfId="2931" xr:uid="{582773A1-ADC2-4B6A-B3EC-4E36CC491911}"/>
    <cellStyle name="Percent 3 7" xfId="2525" xr:uid="{43DF11BC-BD4F-449D-862F-7D7AF27C8EF9}"/>
    <cellStyle name="Percent 3 7 2" xfId="2932" xr:uid="{CB3EF97E-2AF4-4D2F-A315-AE94B6046DF3}"/>
    <cellStyle name="Percent 3 8" xfId="2526" xr:uid="{C2F763ED-1B60-4FCA-9E55-A0CC02102447}"/>
    <cellStyle name="Percent 3 8 2" xfId="2933" xr:uid="{7C509C7D-4771-4375-98A0-338E0E7B0579}"/>
    <cellStyle name="Percent 3 9" xfId="2527" xr:uid="{812CE029-A705-4558-9B66-A512AC701F23}"/>
    <cellStyle name="Percent 3 9 2" xfId="2934" xr:uid="{9486AE97-419E-4517-B87C-79AB22B7A920}"/>
    <cellStyle name="Percent 4" xfId="141" xr:uid="{00000000-0005-0000-0000-00009A000000}"/>
    <cellStyle name="Percent 4 2" xfId="2528" xr:uid="{E058732B-AFF2-4D74-B431-C4EE476FB5B2}"/>
    <cellStyle name="Percent 4 3" xfId="2529" xr:uid="{2A09CE7A-3B9E-43CF-A736-D04AD263EF87}"/>
    <cellStyle name="Percent 5" xfId="142" xr:uid="{00000000-0005-0000-0000-00009B000000}"/>
    <cellStyle name="Percent 5 2" xfId="2531" xr:uid="{A146EE5E-B1F6-4F2E-8282-86376B9EA6FB}"/>
    <cellStyle name="Percent 5 2 2" xfId="2532" xr:uid="{5EA330DD-3637-420B-B96F-0ABCC806F6D2}"/>
    <cellStyle name="Percent 5 2 3" xfId="2533" xr:uid="{DB51B393-0AFC-4321-A986-F3FA52A2A6A7}"/>
    <cellStyle name="Percent 5 3" xfId="2530" xr:uid="{2F848186-5987-4AAD-8B16-08BD45D4BC8C}"/>
    <cellStyle name="Percent 6" xfId="143" xr:uid="{00000000-0005-0000-0000-00009C000000}"/>
    <cellStyle name="Percent 6 2" xfId="2535" xr:uid="{A21FE19A-53C8-481B-A8FB-824AC6A7B751}"/>
    <cellStyle name="Percent 6 2 2" xfId="2536" xr:uid="{92512CEE-8BFC-4BDC-9B47-66D8E20458EB}"/>
    <cellStyle name="Percent 6 2 2 2" xfId="2936" xr:uid="{70684EE2-ED25-44FE-8663-E7CAD256DC38}"/>
    <cellStyle name="Percent 6 2 3" xfId="2537" xr:uid="{9B326912-2794-4C43-9024-FBA725B3D9DA}"/>
    <cellStyle name="Percent 6 2 3 2" xfId="2937" xr:uid="{93EA4925-9C66-42F4-AF68-E16FE14C68A5}"/>
    <cellStyle name="Percent 6 3" xfId="2538" xr:uid="{4280367C-4C83-401A-98C2-F7214794FA8B}"/>
    <cellStyle name="Percent 6 3 2" xfId="2938" xr:uid="{C7210BBD-5D85-4921-A709-64FA7406F9F6}"/>
    <cellStyle name="Percent 6 4" xfId="2534" xr:uid="{3B236338-4F59-45E1-BA32-3D68EB3CE314}"/>
    <cellStyle name="Percent 6 5" xfId="2935" xr:uid="{18F59BA7-2BA3-4B34-9CCB-1449C29E57D7}"/>
    <cellStyle name="Percent 7" xfId="144" xr:uid="{00000000-0005-0000-0000-00009D000000}"/>
    <cellStyle name="Percent 7 2" xfId="145" xr:uid="{00000000-0005-0000-0000-00009E000000}"/>
    <cellStyle name="Percent 7 2 2" xfId="2539" xr:uid="{9742833C-CC64-4770-A08F-A3F69E3515AF}"/>
    <cellStyle name="Percent 7 2 3" xfId="2540" xr:uid="{615EEA24-FBE4-45EB-B7CF-E4CB073A8E51}"/>
    <cellStyle name="Percent 7 3" xfId="2541" xr:uid="{A55ADE0F-A531-47C0-9467-937C3D2F17B8}"/>
    <cellStyle name="Percent 7 4" xfId="2542" xr:uid="{CA09AA15-C65F-4071-8A74-F5B040476F9E}"/>
    <cellStyle name="Percent 8" xfId="2543" xr:uid="{4303FCC5-71CF-49D6-A2D9-E44370CCDFBA}"/>
    <cellStyle name="Percent 8 2" xfId="2544" xr:uid="{39CDA99D-E4F8-41F3-B31F-DF3D757739E3}"/>
    <cellStyle name="Percent 8 2 2" xfId="2545" xr:uid="{15ED8568-93DD-4165-9843-07090B173B51}"/>
    <cellStyle name="Percent 8 2 3" xfId="2546" xr:uid="{FC932688-9382-4F8E-9C83-5B268A63BBAA}"/>
    <cellStyle name="Percent 8 3" xfId="2547" xr:uid="{1077D5AE-173A-4775-9D41-1CE820C37BAF}"/>
    <cellStyle name="Percent 8 4" xfId="2548" xr:uid="{8CDF3A92-4894-4D4D-8148-D93F17534180}"/>
    <cellStyle name="Percent 9" xfId="2549" xr:uid="{F9E4197D-FE6F-46ED-9E45-91AB76CF1C9B}"/>
    <cellStyle name="Percent 9 2" xfId="2550" xr:uid="{928DE08B-9D57-4DF2-B081-E5FC6493157F}"/>
    <cellStyle name="Percent 9 3" xfId="2551" xr:uid="{701D9393-3B53-4464-AF39-06C7809F590A}"/>
    <cellStyle name="percentage difference" xfId="2552" xr:uid="{CFB0EB75-9117-4C8D-AA69-C8B3C5074A6D}"/>
    <cellStyle name="percentage difference one decimal" xfId="2553" xr:uid="{83587118-8952-429E-B3E0-879939075926}"/>
    <cellStyle name="percentage difference zero decimal" xfId="2554" xr:uid="{542C3E20-C6F4-460B-BA77-3EF84A0D3F48}"/>
    <cellStyle name="Porcentaje 2" xfId="2555" xr:uid="{767741FE-0CF9-499C-8949-088871A44A0A}"/>
    <cellStyle name="Porcentaje 2 2" xfId="2556" xr:uid="{CDB2623E-5201-45D0-AF46-1B782D8FB4CA}"/>
    <cellStyle name="Porcentaje 2 3" xfId="2557" xr:uid="{A9466789-4F74-410D-BD27-B0B50CEF5728}"/>
    <cellStyle name="Porcentaje 3" xfId="2558" xr:uid="{CF6FE486-031B-418E-8CD8-12B10E28F339}"/>
    <cellStyle name="Porcentaje 3 2" xfId="2559" xr:uid="{BE3D2253-FCAB-47E3-9980-0B7A41ECEC43}"/>
    <cellStyle name="Porcentaje 3 3" xfId="2560" xr:uid="{1E3DA647-1C55-490B-A3FF-75154F5E8037}"/>
    <cellStyle name="Porcentaje 4" xfId="2561" xr:uid="{2EBCBA6F-2362-4A0E-8B65-F768373C98C6}"/>
    <cellStyle name="Porcentaje 4 2" xfId="2562" xr:uid="{023F6C1C-C663-4B97-8C27-01D9C788D638}"/>
    <cellStyle name="Porcentaje 4 3" xfId="2563" xr:uid="{233C61C9-2934-4B05-8256-2AE727C61680}"/>
    <cellStyle name="Porcentual 2" xfId="146" xr:uid="{00000000-0005-0000-0000-00009F000000}"/>
    <cellStyle name="Porcentual 2 2" xfId="147" xr:uid="{00000000-0005-0000-0000-0000A0000000}"/>
    <cellStyle name="Porcentual 2 2 2" xfId="2564" xr:uid="{CBC6F6A5-D054-403F-A112-68D059F333DF}"/>
    <cellStyle name="Porcentual 2 2 3" xfId="2565" xr:uid="{78E02AEF-9226-457D-BEA8-90843E43D2FA}"/>
    <cellStyle name="Porcentual 2 3" xfId="148" xr:uid="{00000000-0005-0000-0000-0000A1000000}"/>
    <cellStyle name="Porcentual 2 4" xfId="2566" xr:uid="{13A96E3E-0F21-41C1-85E4-7C32858B4E12}"/>
    <cellStyle name="Porcentual 2 4 2" xfId="2567" xr:uid="{AEF2A33F-748A-4F04-BBB3-B0C5C34705BA}"/>
    <cellStyle name="Porcentual 2 4 3" xfId="2568" xr:uid="{FF60264A-2588-4FFB-B5E3-054671E98845}"/>
    <cellStyle name="Porcentual 2 5" xfId="2569" xr:uid="{4D576960-B06F-4552-812F-5943BC1823A9}"/>
    <cellStyle name="Porcentual 2 5 2" xfId="2941" xr:uid="{C594C779-2D19-40A2-ABBD-051E5C052B29}"/>
    <cellStyle name="Porcentual 2 6" xfId="2570" xr:uid="{3158ED0A-D349-43A9-A236-386F521E3AC8}"/>
    <cellStyle name="Porcentual 2 7" xfId="2571" xr:uid="{CCBCA6A4-07A9-4272-A8D6-58F0D7F96605}"/>
    <cellStyle name="Porcentual 3" xfId="149" xr:uid="{00000000-0005-0000-0000-0000A2000000}"/>
    <cellStyle name="Porcentual 3 2" xfId="150" xr:uid="{00000000-0005-0000-0000-0000A3000000}"/>
    <cellStyle name="Porcentual 3 2 2" xfId="2572" xr:uid="{10B86BC3-5911-4831-BA77-8C43126EF159}"/>
    <cellStyle name="Porcentual 3 2 3" xfId="2573" xr:uid="{FC8203CB-354E-4E2D-A962-7CA459D7639A}"/>
    <cellStyle name="Porcentual 3 3" xfId="2574" xr:uid="{F7FA9E29-4D1F-4261-88BC-D76F825229E3}"/>
    <cellStyle name="Porcentual 3 3 2" xfId="2575" xr:uid="{E2DDD272-694F-49BB-ADD2-76B9696E5D2E}"/>
    <cellStyle name="Porcentual 3 3 3" xfId="2576" xr:uid="{F5885D0D-8979-4FFD-A8CF-B696A1A32548}"/>
    <cellStyle name="Porcentual 3 4" xfId="2577" xr:uid="{F9B4E490-2511-411A-8394-80E4284330B1}"/>
    <cellStyle name="Porcentual 3 5" xfId="2578" xr:uid="{C7D306D3-292D-4DF0-B3B9-12A4A2ADEB60}"/>
    <cellStyle name="Porcentual 4" xfId="151" xr:uid="{00000000-0005-0000-0000-0000A4000000}"/>
    <cellStyle name="Porcentual 4 2" xfId="2580" xr:uid="{8EE502CF-4F71-4AF7-8F14-49231A10F9F3}"/>
    <cellStyle name="Porcentual 4 2 2" xfId="2581" xr:uid="{2048E4DF-839D-418B-AE5E-1BE8ADA9B7EF}"/>
    <cellStyle name="Porcentual 4 2 2 2" xfId="2943" xr:uid="{67E7868B-C2BB-4A10-ABF5-C49F9A9DECCD}"/>
    <cellStyle name="Porcentual 4 2 3" xfId="2582" xr:uid="{21003730-30E0-4407-B168-6CC8CB23F74B}"/>
    <cellStyle name="Porcentual 4 2 3 2" xfId="2944" xr:uid="{4FDAD848-DC0E-4E18-AC7F-234261ECF2B3}"/>
    <cellStyle name="Porcentual 4 3" xfId="2583" xr:uid="{273C9D2B-D991-4703-9A6A-662E3BFD3415}"/>
    <cellStyle name="Porcentual 4 3 2" xfId="2945" xr:uid="{CF96AFDE-A3AE-46CA-8505-DDE9D007E56F}"/>
    <cellStyle name="Porcentual 4 4" xfId="2579" xr:uid="{43E9C1B4-EB39-46E9-A107-486C17172548}"/>
    <cellStyle name="Porcentual 4 5" xfId="2942" xr:uid="{670E4A40-B6BC-4F08-9C19-2A31AF9284D8}"/>
    <cellStyle name="Porcentual 5" xfId="2584" xr:uid="{3955C637-9C13-4377-9BCA-C383781D3C53}"/>
    <cellStyle name="Porcentual 5 2" xfId="2585" xr:uid="{727DA334-374D-45F9-9059-928EE614414D}"/>
    <cellStyle name="Porcentual 5 3" xfId="2586" xr:uid="{58FF334E-2A91-426F-93CB-9C9CAA2E0E2F}"/>
    <cellStyle name="Porcentual 6" xfId="2587" xr:uid="{87EAC501-3CC4-4435-9CE2-81565E3AB571}"/>
    <cellStyle name="Porcentual 6 2" xfId="2588" xr:uid="{344DA7A0-98A3-4F99-8A70-1F01ED51CFD1}"/>
    <cellStyle name="Porcentual 6 2 2" xfId="2589" xr:uid="{7A8A2037-D7F3-4988-9F2F-FF39632B82A3}"/>
    <cellStyle name="Porcentual 6 2 3" xfId="2590" xr:uid="{DFBA9223-DC74-48E8-B28D-45DD826E6BE0}"/>
    <cellStyle name="Porcentual 6 3" xfId="2591" xr:uid="{6A23DA1B-AD48-4B46-A4D0-2614486CD8D2}"/>
    <cellStyle name="Porcentual 6 4" xfId="2592" xr:uid="{EAEF4E01-8AD8-43D7-A39C-24E4A5D03CFF}"/>
    <cellStyle name="Porcentual 7" xfId="2593" xr:uid="{0A7A2FE0-23A5-469B-97BF-1598EF67E115}"/>
    <cellStyle name="Porcentual 7 2" xfId="2594" xr:uid="{4B1F46A7-FBC9-474A-8EAF-083F9947126A}"/>
    <cellStyle name="Porcentual 7 2 2" xfId="2595" xr:uid="{97B90806-8372-4CF2-BD9D-4D43CEC99024}"/>
    <cellStyle name="Porcentual 7 2 3" xfId="2596" xr:uid="{51DA4230-2A96-4E32-912F-E9DFEDCC4840}"/>
    <cellStyle name="Porcentual 7 3" xfId="2597" xr:uid="{50556344-943A-4272-BF8D-ADF324FCCBC9}"/>
    <cellStyle name="Porcentual 7 4" xfId="2598" xr:uid="{5E9E91F4-E9F8-464B-8EF0-64D2E9AFBA9A}"/>
    <cellStyle name="Porcentual 8" xfId="2599" xr:uid="{F67A8851-4B4E-44BB-9245-2EE5C3CAFB85}"/>
    <cellStyle name="Porcentual 8 2" xfId="2600" xr:uid="{93EDC249-EE2F-4268-AC27-96A999CDDEA0}"/>
    <cellStyle name="Porcentual 8 2 2" xfId="2601" xr:uid="{F9C8D523-8298-4FFB-BF2B-0D5984399EF1}"/>
    <cellStyle name="Porcentual 8 2 3" xfId="2602" xr:uid="{01B1A9C8-415D-43E0-876C-6F92A5C50FA3}"/>
    <cellStyle name="Porcentual 8 3" xfId="2603" xr:uid="{219D6148-B13B-4B22-AB3F-83431F4E2EAA}"/>
    <cellStyle name="Porcentual 8 4" xfId="2604" xr:uid="{4F42946C-4019-4A60-8581-89FF7E41CBAD}"/>
    <cellStyle name="Porcentual 9" xfId="2605" xr:uid="{EA95DE52-C875-4659-B6AF-4BB8E59E3D04}"/>
    <cellStyle name="Porcentual 9 2" xfId="2606" xr:uid="{9BF6CF3F-1685-46E0-A902-567049CD7B81}"/>
    <cellStyle name="Porcentual 9 3" xfId="2607" xr:uid="{3DFD48AF-CDF9-4146-856F-A8ACE1EE85D1}"/>
    <cellStyle name="Publication" xfId="2608" xr:uid="{EB7C1DB5-79A8-4EA3-8735-A3807C2374FC}"/>
    <cellStyle name="Red Text" xfId="152" xr:uid="{00000000-0005-0000-0000-0000A5000000}"/>
    <cellStyle name="Red Text 2" xfId="2609" xr:uid="{943A2DE7-3772-4A9D-A990-C6F81A265CB9}"/>
    <cellStyle name="Salida 2" xfId="153" xr:uid="{00000000-0005-0000-0000-0000A6000000}"/>
    <cellStyle name="Salida 2 2" xfId="2610" xr:uid="{C95871D0-5A06-4993-B930-7C0B67986E27}"/>
    <cellStyle name="Salida 2 2 2" xfId="2611" xr:uid="{CDE17AB7-8CAA-4198-B5A0-A9773AE582AC}"/>
    <cellStyle name="Salida 2 2 2 2" xfId="2612" xr:uid="{7E24D907-251E-4841-9363-DD54960594C7}"/>
    <cellStyle name="Salida 2 2 2 3" xfId="2613" xr:uid="{5E1FA49C-F063-435E-9EA1-6AC1CF153DC9}"/>
    <cellStyle name="Salida 2 2 2 4" xfId="2614" xr:uid="{952F3B1E-1D28-40FB-B8EB-358665437458}"/>
    <cellStyle name="Salida 2 2 2 5" xfId="2615" xr:uid="{BBE8C0CC-9DB8-4255-9D2F-D4DE7C448044}"/>
    <cellStyle name="Salida 2 2 3" xfId="2616" xr:uid="{1BD5BFD3-D0FA-4ADC-A571-3A69B458681E}"/>
    <cellStyle name="Salida 2 2 3 2" xfId="2617" xr:uid="{FAF38248-E977-4B51-9158-6D000CB62A40}"/>
    <cellStyle name="Salida 2 2 3 3" xfId="2618" xr:uid="{786F5173-00B5-4A4F-B091-B59DC12E8F32}"/>
    <cellStyle name="Salida 2 2 3 4" xfId="2619" xr:uid="{937D854D-58A7-492B-A31B-D152672110CF}"/>
    <cellStyle name="Salida 2 2 3 5" xfId="2620" xr:uid="{E5C99770-59A3-4D6E-8687-10306BC883EB}"/>
    <cellStyle name="Salida 2 2 4" xfId="2621" xr:uid="{67201E5F-18DE-44A0-8F94-3C9E0844FE06}"/>
    <cellStyle name="Salida 2 2 5" xfId="2622" xr:uid="{A62591B0-5C30-49CD-BEF1-101BD7CD4683}"/>
    <cellStyle name="Salida 2 2 6" xfId="2623" xr:uid="{C0DC768B-90A7-4F1D-9CF3-1DD278C86DD1}"/>
    <cellStyle name="Salida 2 3" xfId="2624" xr:uid="{C3596042-933E-41A1-A116-978E2C726818}"/>
    <cellStyle name="Salida 2 3 2" xfId="2625" xr:uid="{E0286068-3365-4838-B2AA-238ACA1B208C}"/>
    <cellStyle name="Salida 2 3 2 2" xfId="2626" xr:uid="{A4DE9837-E42E-4265-9D91-BDE2396E489E}"/>
    <cellStyle name="Salida 2 3 2 3" xfId="2627" xr:uid="{7B93D289-3329-4925-9E4C-6269CF614835}"/>
    <cellStyle name="Salida 2 3 2 4" xfId="2628" xr:uid="{DA9BC2B2-20AA-444F-BF56-B2F990B0DF2D}"/>
    <cellStyle name="Salida 2 3 2 5" xfId="2629" xr:uid="{7D968C58-98A2-4666-92C0-F2AF8D1B685F}"/>
    <cellStyle name="Salida 2 3 3" xfId="2630" xr:uid="{4843C622-D0AF-4100-9992-0C6D0A9DD874}"/>
    <cellStyle name="Salida 2 3 3 2" xfId="2631" xr:uid="{00290C90-16CF-4464-8F9B-8423E441CA10}"/>
    <cellStyle name="Salida 2 3 3 3" xfId="2632" xr:uid="{3CB917BE-9718-44ED-932E-7647B99E3A3B}"/>
    <cellStyle name="Salida 2 3 3 4" xfId="2633" xr:uid="{B564D97B-6F11-4CDF-BFFD-22D3330B22EA}"/>
    <cellStyle name="Salida 2 3 3 5" xfId="2634" xr:uid="{FFB7EFF0-8EA6-43DA-81F0-2473F1FB28AC}"/>
    <cellStyle name="Salida 2 3 4" xfId="2635" xr:uid="{71D7BEF9-959E-42FF-9A55-909D8A2A5C51}"/>
    <cellStyle name="Salida 2 3 5" xfId="2636" xr:uid="{DD35DD9B-2428-489F-8AB9-8B15C5247EFB}"/>
    <cellStyle name="Salida 2 3 6" xfId="2637" xr:uid="{F0B323E7-4609-4699-951B-946D579948DC}"/>
    <cellStyle name="Salida 2 4" xfId="2638" xr:uid="{5950A5B6-4901-41B7-9263-9105442E0AF9}"/>
    <cellStyle name="Salida 2 4 2" xfId="2639" xr:uid="{A730618E-104D-48C3-87A6-B9EEA151A781}"/>
    <cellStyle name="Salida 2 4 3" xfId="2640" xr:uid="{2A8EE3B2-9D45-49DF-A2B2-31F3339C6EF7}"/>
    <cellStyle name="Salida 2 5" xfId="2641" xr:uid="{D175D917-F13C-4DA9-8881-CB048BBCE550}"/>
    <cellStyle name="Style 1" xfId="2642" xr:uid="{D477D451-8E88-40E1-BB9B-9EE543480BC4}"/>
    <cellStyle name="Style 1 2" xfId="2643" xr:uid="{EC12B2FD-8E41-46D1-B1BB-5AE57897C3EB}"/>
    <cellStyle name="Table Heading" xfId="2644" xr:uid="{48A863E6-15DE-4843-BFC4-881F2C45BA66}"/>
    <cellStyle name="Table Title" xfId="2645" xr:uid="{D3BB842B-7125-4170-B56E-212A38163E8D}"/>
    <cellStyle name="Table Units" xfId="2646" xr:uid="{AEBC9126-A1BE-4BE4-BE0B-5441EF181A12}"/>
    <cellStyle name="Texto de advertencia 2" xfId="154" xr:uid="{00000000-0005-0000-0000-0000A7000000}"/>
    <cellStyle name="Texto de advertencia 2 2" xfId="2647" xr:uid="{05FE316D-A1DB-40EC-9F04-A644F8014351}"/>
    <cellStyle name="Texto explicativo 2" xfId="155" xr:uid="{00000000-0005-0000-0000-0000A8000000}"/>
    <cellStyle name="Texto explicativo 2 2" xfId="2648" xr:uid="{060316FF-E63B-4FE1-ACDA-C1C28CDDA420}"/>
    <cellStyle name="Title 2" xfId="2649" xr:uid="{8AC45087-095C-47B5-A333-C8082C57823A}"/>
    <cellStyle name="Título 1 2" xfId="156" xr:uid="{00000000-0005-0000-0000-0000A9000000}"/>
    <cellStyle name="Título 1 2 2" xfId="2650" xr:uid="{B1356079-3E29-48B2-B975-0E28ACECC0A6}"/>
    <cellStyle name="Título 2 2" xfId="157" xr:uid="{00000000-0005-0000-0000-0000AA000000}"/>
    <cellStyle name="Título 2 2 2" xfId="2651" xr:uid="{7B44938D-8E97-4101-B5AE-A5D54EBB4D49}"/>
    <cellStyle name="Título 3 2" xfId="158" xr:uid="{00000000-0005-0000-0000-0000AB000000}"/>
    <cellStyle name="Título 3 2 2" xfId="2653" xr:uid="{23494A78-D017-4269-B32E-14D52341E652}"/>
    <cellStyle name="Título 4" xfId="159" xr:uid="{00000000-0005-0000-0000-0000AC000000}"/>
    <cellStyle name="Título 4 2" xfId="2654" xr:uid="{05812D7C-2FDF-412B-BED2-4640435C5C10}"/>
    <cellStyle name="TopGrey" xfId="160" xr:uid="{00000000-0005-0000-0000-0000AD000000}"/>
    <cellStyle name="TopGrey 2" xfId="2655" xr:uid="{98DD78C1-3F47-4EC0-8917-43589641F66F}"/>
    <cellStyle name="Total 2" xfId="161" xr:uid="{00000000-0005-0000-0000-0000AE000000}"/>
    <cellStyle name="Total 2 2" xfId="2657" xr:uid="{EBC670F6-AC5D-443D-BBA5-D40EA13B200D}"/>
    <cellStyle name="Total 2 2 2" xfId="2658" xr:uid="{7BC866AE-CFFA-4FF7-ACE6-1CE36E3A7FBA}"/>
    <cellStyle name="Total 2 2 2 2" xfId="2659" xr:uid="{8CEE12C4-892C-43AE-B952-181AA08E1A3A}"/>
    <cellStyle name="Total 2 2 2 3" xfId="2660" xr:uid="{C4B4993B-192E-49B2-B8E3-F1AC769E8A1B}"/>
    <cellStyle name="Total 2 2 2 4" xfId="2661" xr:uid="{8B771447-A0F0-40DB-9096-F09CA397EAE9}"/>
    <cellStyle name="Total 2 2 2 5" xfId="2662" xr:uid="{EE228F2D-78CE-4F5C-B084-9149E2EAC2EC}"/>
    <cellStyle name="Total 2 2 3" xfId="2663" xr:uid="{EFC10395-6591-44EA-B958-2AEBF6CEF761}"/>
    <cellStyle name="Total 2 2 3 2" xfId="2664" xr:uid="{6B943A8F-A3DB-4EB8-A42E-8057C9B19709}"/>
    <cellStyle name="Total 2 2 3 3" xfId="2665" xr:uid="{53BF610B-7A61-4B00-B628-5BCF273F80C6}"/>
    <cellStyle name="Total 2 2 3 4" xfId="2666" xr:uid="{9B9BE519-9D46-4925-BD6F-24DDD6F0402C}"/>
    <cellStyle name="Total 2 2 3 5" xfId="2667" xr:uid="{E336CB5B-1C03-4EFA-A8D6-EE67E164F584}"/>
    <cellStyle name="Total 2 2 4" xfId="2668" xr:uid="{2F46C5CA-A047-42AC-A9A7-8D803456C5D8}"/>
    <cellStyle name="Total 2 3" xfId="2669" xr:uid="{C6F62CAD-7D45-40C8-B4ED-63BFF89EF7C9}"/>
    <cellStyle name="Total 2 3 2" xfId="2670" xr:uid="{FBEEC928-257F-4181-A38C-C4D094AA8109}"/>
    <cellStyle name="Total 2 3 2 2" xfId="2671" xr:uid="{EC9B5BB9-02F8-44E8-9772-F7CBC0901FF7}"/>
    <cellStyle name="Total 2 3 2 3" xfId="2672" xr:uid="{A58C160E-03EA-4DFF-B846-4FCB8AB51F34}"/>
    <cellStyle name="Total 2 3 2 4" xfId="2673" xr:uid="{27C39166-2503-4530-8B19-A6D98435BBB8}"/>
    <cellStyle name="Total 2 3 2 5" xfId="2674" xr:uid="{81419F6F-CC78-46C1-A1EF-EA8DBFBEB612}"/>
    <cellStyle name="Total 2 3 3" xfId="2675" xr:uid="{FAFEBD9B-84B6-4D81-8ADE-4CB59C4C5743}"/>
    <cellStyle name="Total 2 3 3 2" xfId="2676" xr:uid="{0403664B-2394-4126-A3A7-C49C098D1801}"/>
    <cellStyle name="Total 2 3 3 3" xfId="2677" xr:uid="{72D66A43-67D3-4430-A7DB-307FB78C0C8C}"/>
    <cellStyle name="Total 2 3 3 4" xfId="2678" xr:uid="{B790DBF1-50F7-44E2-B96A-CA7710678533}"/>
    <cellStyle name="Total 2 3 3 5" xfId="2679" xr:uid="{5E1D158D-E88B-43FC-B46D-38EFA3891985}"/>
    <cellStyle name="Total 2 3 4" xfId="2680" xr:uid="{86A7D16B-461A-40E1-9F92-E71C8788D0F5}"/>
    <cellStyle name="Total 2 4" xfId="2656" xr:uid="{179477AF-B7AC-44A0-A85A-CDE4D8BAD14E}"/>
    <cellStyle name="Warning Text 2" xfId="2681" xr:uid="{EF28012F-46E4-43EA-9BD0-2000E19ABC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463550</xdr:colOff>
      <xdr:row>1</xdr:row>
      <xdr:rowOff>0</xdr:rowOff>
    </xdr:from>
    <xdr:to>
      <xdr:col>15</xdr:col>
      <xdr:colOff>749299</xdr:colOff>
      <xdr:row>6</xdr:row>
      <xdr:rowOff>32057</xdr:rowOff>
    </xdr:to>
    <xdr:pic>
      <xdr:nvPicPr>
        <xdr:cNvPr id="3" name="Picture 8" descr="Ministerio de Hacienda - República Dominicana">
          <a:extLst>
            <a:ext uri="{FF2B5EF4-FFF2-40B4-BE49-F238E27FC236}">
              <a16:creationId xmlns:a16="http://schemas.microsoft.com/office/drawing/2014/main" id="{F0CEF0CA-172A-49B1-AE3F-952C14F5D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4250" y="88900"/>
          <a:ext cx="4476750" cy="10099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1</xdr:row>
      <xdr:rowOff>66675</xdr:rowOff>
    </xdr:from>
    <xdr:to>
      <xdr:col>14</xdr:col>
      <xdr:colOff>614614</xdr:colOff>
      <xdr:row>5</xdr:row>
      <xdr:rowOff>193982</xdr:rowOff>
    </xdr:to>
    <xdr:pic>
      <xdr:nvPicPr>
        <xdr:cNvPr id="3" name="Picture 8" descr="Ministerio de Hacienda - República Dominicana">
          <a:extLst>
            <a:ext uri="{FF2B5EF4-FFF2-40B4-BE49-F238E27FC236}">
              <a16:creationId xmlns:a16="http://schemas.microsoft.com/office/drawing/2014/main" id="{E526084A-288D-44AE-9B67-3F3A4C2C1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276225"/>
          <a:ext cx="3705225" cy="1003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636834</xdr:colOff>
      <xdr:row>0</xdr:row>
      <xdr:rowOff>100885</xdr:rowOff>
    </xdr:from>
    <xdr:to>
      <xdr:col>15</xdr:col>
      <xdr:colOff>493220</xdr:colOff>
      <xdr:row>4</xdr:row>
      <xdr:rowOff>379116</xdr:rowOff>
    </xdr:to>
    <xdr:pic>
      <xdr:nvPicPr>
        <xdr:cNvPr id="4" name="Picture 8" descr="Ministerio de Hacienda - República Dominicana">
          <a:extLst>
            <a:ext uri="{FF2B5EF4-FFF2-40B4-BE49-F238E27FC236}">
              <a16:creationId xmlns:a16="http://schemas.microsoft.com/office/drawing/2014/main" id="{FFCEE1FE-DA4E-4B6D-819C-5FD344E6F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3207" y="100885"/>
          <a:ext cx="3556343" cy="975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I346"/>
  <sheetViews>
    <sheetView showGridLines="0" topLeftCell="A7" zoomScaleNormal="100" workbookViewId="0">
      <pane xSplit="2" topLeftCell="Q1" activePane="topRight" state="frozen"/>
      <selection activeCell="A12" sqref="A12"/>
      <selection pane="topRight" activeCell="AD98" sqref="AD98"/>
    </sheetView>
  </sheetViews>
  <sheetFormatPr baseColWidth="10" defaultRowHeight="14.25"/>
  <cols>
    <col min="1" max="1" width="2.140625" customWidth="1"/>
    <col min="2" max="2" width="75" style="2" customWidth="1"/>
    <col min="3" max="9" width="10.7109375" style="2" customWidth="1"/>
    <col min="10" max="10" width="11.7109375" style="2" customWidth="1"/>
    <col min="11" max="22" width="12.5703125" style="2" customWidth="1"/>
    <col min="23" max="24" width="12.5703125" customWidth="1"/>
    <col min="25" max="25" width="12.42578125" customWidth="1"/>
    <col min="26" max="27" width="11.7109375" customWidth="1"/>
    <col min="28" max="28" width="11" customWidth="1"/>
    <col min="246" max="246" width="0.85546875" customWidth="1"/>
    <col min="247" max="247" width="73.28515625" customWidth="1"/>
    <col min="248" max="255" width="8.5703125" customWidth="1"/>
    <col min="256" max="258" width="10" customWidth="1"/>
    <col min="259" max="259" width="10.85546875" customWidth="1"/>
    <col min="260" max="260" width="10.7109375" customWidth="1"/>
    <col min="261" max="268" width="8.28515625" customWidth="1"/>
    <col min="269" max="269" width="10.140625" customWidth="1"/>
    <col min="270" max="270" width="8.7109375" customWidth="1"/>
    <col min="271" max="271" width="10.140625" customWidth="1"/>
    <col min="272" max="272" width="10.5703125" customWidth="1"/>
    <col min="273" max="273" width="10" customWidth="1"/>
    <col min="274" max="274" width="9.5703125" customWidth="1"/>
    <col min="275" max="275" width="9" customWidth="1"/>
    <col min="502" max="502" width="0.85546875" customWidth="1"/>
    <col min="503" max="503" width="73.28515625" customWidth="1"/>
    <col min="504" max="511" width="8.5703125" customWidth="1"/>
    <col min="512" max="514" width="10" customWidth="1"/>
    <col min="515" max="515" width="10.85546875" customWidth="1"/>
    <col min="516" max="516" width="10.7109375" customWidth="1"/>
    <col min="517" max="524" width="8.28515625" customWidth="1"/>
    <col min="525" max="525" width="10.140625" customWidth="1"/>
    <col min="526" max="526" width="8.7109375" customWidth="1"/>
    <col min="527" max="527" width="10.140625" customWidth="1"/>
    <col min="528" max="528" width="10.5703125" customWidth="1"/>
    <col min="529" max="529" width="10" customWidth="1"/>
    <col min="530" max="530" width="9.5703125" customWidth="1"/>
    <col min="531" max="531" width="9" customWidth="1"/>
    <col min="758" max="758" width="0.85546875" customWidth="1"/>
    <col min="759" max="759" width="73.28515625" customWidth="1"/>
    <col min="760" max="767" width="8.5703125" customWidth="1"/>
    <col min="768" max="770" width="10" customWidth="1"/>
    <col min="771" max="771" width="10.85546875" customWidth="1"/>
    <col min="772" max="772" width="10.7109375" customWidth="1"/>
    <col min="773" max="780" width="8.28515625" customWidth="1"/>
    <col min="781" max="781" width="10.140625" customWidth="1"/>
    <col min="782" max="782" width="8.7109375" customWidth="1"/>
    <col min="783" max="783" width="10.140625" customWidth="1"/>
    <col min="784" max="784" width="10.5703125" customWidth="1"/>
    <col min="785" max="785" width="10" customWidth="1"/>
    <col min="786" max="786" width="9.5703125" customWidth="1"/>
    <col min="787" max="787" width="9" customWidth="1"/>
    <col min="1014" max="1014" width="0.85546875" customWidth="1"/>
    <col min="1015" max="1015" width="73.28515625" customWidth="1"/>
    <col min="1016" max="1023" width="8.5703125" customWidth="1"/>
    <col min="1024" max="1026" width="10" customWidth="1"/>
    <col min="1027" max="1027" width="10.85546875" customWidth="1"/>
    <col min="1028" max="1028" width="10.7109375" customWidth="1"/>
    <col min="1029" max="1036" width="8.28515625" customWidth="1"/>
    <col min="1037" max="1037" width="10.140625" customWidth="1"/>
    <col min="1038" max="1038" width="8.7109375" customWidth="1"/>
    <col min="1039" max="1039" width="10.140625" customWidth="1"/>
    <col min="1040" max="1040" width="10.5703125" customWidth="1"/>
    <col min="1041" max="1041" width="10" customWidth="1"/>
    <col min="1042" max="1042" width="9.5703125" customWidth="1"/>
    <col min="1043" max="1043" width="9" customWidth="1"/>
    <col min="1270" max="1270" width="0.85546875" customWidth="1"/>
    <col min="1271" max="1271" width="73.28515625" customWidth="1"/>
    <col min="1272" max="1279" width="8.5703125" customWidth="1"/>
    <col min="1280" max="1282" width="10" customWidth="1"/>
    <col min="1283" max="1283" width="10.85546875" customWidth="1"/>
    <col min="1284" max="1284" width="10.7109375" customWidth="1"/>
    <col min="1285" max="1292" width="8.28515625" customWidth="1"/>
    <col min="1293" max="1293" width="10.140625" customWidth="1"/>
    <col min="1294" max="1294" width="8.7109375" customWidth="1"/>
    <col min="1295" max="1295" width="10.140625" customWidth="1"/>
    <col min="1296" max="1296" width="10.5703125" customWidth="1"/>
    <col min="1297" max="1297" width="10" customWidth="1"/>
    <col min="1298" max="1298" width="9.5703125" customWidth="1"/>
    <col min="1299" max="1299" width="9" customWidth="1"/>
    <col min="1526" max="1526" width="0.85546875" customWidth="1"/>
    <col min="1527" max="1527" width="73.28515625" customWidth="1"/>
    <col min="1528" max="1535" width="8.5703125" customWidth="1"/>
    <col min="1536" max="1538" width="10" customWidth="1"/>
    <col min="1539" max="1539" width="10.85546875" customWidth="1"/>
    <col min="1540" max="1540" width="10.7109375" customWidth="1"/>
    <col min="1541" max="1548" width="8.28515625" customWidth="1"/>
    <col min="1549" max="1549" width="10.140625" customWidth="1"/>
    <col min="1550" max="1550" width="8.7109375" customWidth="1"/>
    <col min="1551" max="1551" width="10.140625" customWidth="1"/>
    <col min="1552" max="1552" width="10.5703125" customWidth="1"/>
    <col min="1553" max="1553" width="10" customWidth="1"/>
    <col min="1554" max="1554" width="9.5703125" customWidth="1"/>
    <col min="1555" max="1555" width="9" customWidth="1"/>
    <col min="1782" max="1782" width="0.85546875" customWidth="1"/>
    <col min="1783" max="1783" width="73.28515625" customWidth="1"/>
    <col min="1784" max="1791" width="8.5703125" customWidth="1"/>
    <col min="1792" max="1794" width="10" customWidth="1"/>
    <col min="1795" max="1795" width="10.85546875" customWidth="1"/>
    <col min="1796" max="1796" width="10.7109375" customWidth="1"/>
    <col min="1797" max="1804" width="8.28515625" customWidth="1"/>
    <col min="1805" max="1805" width="10.140625" customWidth="1"/>
    <col min="1806" max="1806" width="8.7109375" customWidth="1"/>
    <col min="1807" max="1807" width="10.140625" customWidth="1"/>
    <col min="1808" max="1808" width="10.5703125" customWidth="1"/>
    <col min="1809" max="1809" width="10" customWidth="1"/>
    <col min="1810" max="1810" width="9.5703125" customWidth="1"/>
    <col min="1811" max="1811" width="9" customWidth="1"/>
    <col min="2038" max="2038" width="0.85546875" customWidth="1"/>
    <col min="2039" max="2039" width="73.28515625" customWidth="1"/>
    <col min="2040" max="2047" width="8.5703125" customWidth="1"/>
    <col min="2048" max="2050" width="10" customWidth="1"/>
    <col min="2051" max="2051" width="10.85546875" customWidth="1"/>
    <col min="2052" max="2052" width="10.7109375" customWidth="1"/>
    <col min="2053" max="2060" width="8.28515625" customWidth="1"/>
    <col min="2061" max="2061" width="10.140625" customWidth="1"/>
    <col min="2062" max="2062" width="8.7109375" customWidth="1"/>
    <col min="2063" max="2063" width="10.140625" customWidth="1"/>
    <col min="2064" max="2064" width="10.5703125" customWidth="1"/>
    <col min="2065" max="2065" width="10" customWidth="1"/>
    <col min="2066" max="2066" width="9.5703125" customWidth="1"/>
    <col min="2067" max="2067" width="9" customWidth="1"/>
    <col min="2294" max="2294" width="0.85546875" customWidth="1"/>
    <col min="2295" max="2295" width="73.28515625" customWidth="1"/>
    <col min="2296" max="2303" width="8.5703125" customWidth="1"/>
    <col min="2304" max="2306" width="10" customWidth="1"/>
    <col min="2307" max="2307" width="10.85546875" customWidth="1"/>
    <col min="2308" max="2308" width="10.7109375" customWidth="1"/>
    <col min="2309" max="2316" width="8.28515625" customWidth="1"/>
    <col min="2317" max="2317" width="10.140625" customWidth="1"/>
    <col min="2318" max="2318" width="8.7109375" customWidth="1"/>
    <col min="2319" max="2319" width="10.140625" customWidth="1"/>
    <col min="2320" max="2320" width="10.5703125" customWidth="1"/>
    <col min="2321" max="2321" width="10" customWidth="1"/>
    <col min="2322" max="2322" width="9.5703125" customWidth="1"/>
    <col min="2323" max="2323" width="9" customWidth="1"/>
    <col min="2550" max="2550" width="0.85546875" customWidth="1"/>
    <col min="2551" max="2551" width="73.28515625" customWidth="1"/>
    <col min="2552" max="2559" width="8.5703125" customWidth="1"/>
    <col min="2560" max="2562" width="10" customWidth="1"/>
    <col min="2563" max="2563" width="10.85546875" customWidth="1"/>
    <col min="2564" max="2564" width="10.7109375" customWidth="1"/>
    <col min="2565" max="2572" width="8.28515625" customWidth="1"/>
    <col min="2573" max="2573" width="10.140625" customWidth="1"/>
    <col min="2574" max="2574" width="8.7109375" customWidth="1"/>
    <col min="2575" max="2575" width="10.140625" customWidth="1"/>
    <col min="2576" max="2576" width="10.5703125" customWidth="1"/>
    <col min="2577" max="2577" width="10" customWidth="1"/>
    <col min="2578" max="2578" width="9.5703125" customWidth="1"/>
    <col min="2579" max="2579" width="9" customWidth="1"/>
    <col min="2806" max="2806" width="0.85546875" customWidth="1"/>
    <col min="2807" max="2807" width="73.28515625" customWidth="1"/>
    <col min="2808" max="2815" width="8.5703125" customWidth="1"/>
    <col min="2816" max="2818" width="10" customWidth="1"/>
    <col min="2819" max="2819" width="10.85546875" customWidth="1"/>
    <col min="2820" max="2820" width="10.7109375" customWidth="1"/>
    <col min="2821" max="2828" width="8.28515625" customWidth="1"/>
    <col min="2829" max="2829" width="10.140625" customWidth="1"/>
    <col min="2830" max="2830" width="8.7109375" customWidth="1"/>
    <col min="2831" max="2831" width="10.140625" customWidth="1"/>
    <col min="2832" max="2832" width="10.5703125" customWidth="1"/>
    <col min="2833" max="2833" width="10" customWidth="1"/>
    <col min="2834" max="2834" width="9.5703125" customWidth="1"/>
    <col min="2835" max="2835" width="9" customWidth="1"/>
    <col min="3062" max="3062" width="0.85546875" customWidth="1"/>
    <col min="3063" max="3063" width="73.28515625" customWidth="1"/>
    <col min="3064" max="3071" width="8.5703125" customWidth="1"/>
    <col min="3072" max="3074" width="10" customWidth="1"/>
    <col min="3075" max="3075" width="10.85546875" customWidth="1"/>
    <col min="3076" max="3076" width="10.7109375" customWidth="1"/>
    <col min="3077" max="3084" width="8.28515625" customWidth="1"/>
    <col min="3085" max="3085" width="10.140625" customWidth="1"/>
    <col min="3086" max="3086" width="8.7109375" customWidth="1"/>
    <col min="3087" max="3087" width="10.140625" customWidth="1"/>
    <col min="3088" max="3088" width="10.5703125" customWidth="1"/>
    <col min="3089" max="3089" width="10" customWidth="1"/>
    <col min="3090" max="3090" width="9.5703125" customWidth="1"/>
    <col min="3091" max="3091" width="9" customWidth="1"/>
    <col min="3318" max="3318" width="0.85546875" customWidth="1"/>
    <col min="3319" max="3319" width="73.28515625" customWidth="1"/>
    <col min="3320" max="3327" width="8.5703125" customWidth="1"/>
    <col min="3328" max="3330" width="10" customWidth="1"/>
    <col min="3331" max="3331" width="10.85546875" customWidth="1"/>
    <col min="3332" max="3332" width="10.7109375" customWidth="1"/>
    <col min="3333" max="3340" width="8.28515625" customWidth="1"/>
    <col min="3341" max="3341" width="10.140625" customWidth="1"/>
    <col min="3342" max="3342" width="8.7109375" customWidth="1"/>
    <col min="3343" max="3343" width="10.140625" customWidth="1"/>
    <col min="3344" max="3344" width="10.5703125" customWidth="1"/>
    <col min="3345" max="3345" width="10" customWidth="1"/>
    <col min="3346" max="3346" width="9.5703125" customWidth="1"/>
    <col min="3347" max="3347" width="9" customWidth="1"/>
    <col min="3574" max="3574" width="0.85546875" customWidth="1"/>
    <col min="3575" max="3575" width="73.28515625" customWidth="1"/>
    <col min="3576" max="3583" width="8.5703125" customWidth="1"/>
    <col min="3584" max="3586" width="10" customWidth="1"/>
    <col min="3587" max="3587" width="10.85546875" customWidth="1"/>
    <col min="3588" max="3588" width="10.7109375" customWidth="1"/>
    <col min="3589" max="3596" width="8.28515625" customWidth="1"/>
    <col min="3597" max="3597" width="10.140625" customWidth="1"/>
    <col min="3598" max="3598" width="8.7109375" customWidth="1"/>
    <col min="3599" max="3599" width="10.140625" customWidth="1"/>
    <col min="3600" max="3600" width="10.5703125" customWidth="1"/>
    <col min="3601" max="3601" width="10" customWidth="1"/>
    <col min="3602" max="3602" width="9.5703125" customWidth="1"/>
    <col min="3603" max="3603" width="9" customWidth="1"/>
    <col min="3830" max="3830" width="0.85546875" customWidth="1"/>
    <col min="3831" max="3831" width="73.28515625" customWidth="1"/>
    <col min="3832" max="3839" width="8.5703125" customWidth="1"/>
    <col min="3840" max="3842" width="10" customWidth="1"/>
    <col min="3843" max="3843" width="10.85546875" customWidth="1"/>
    <col min="3844" max="3844" width="10.7109375" customWidth="1"/>
    <col min="3845" max="3852" width="8.28515625" customWidth="1"/>
    <col min="3853" max="3853" width="10.140625" customWidth="1"/>
    <col min="3854" max="3854" width="8.7109375" customWidth="1"/>
    <col min="3855" max="3855" width="10.140625" customWidth="1"/>
    <col min="3856" max="3856" width="10.5703125" customWidth="1"/>
    <col min="3857" max="3857" width="10" customWidth="1"/>
    <col min="3858" max="3858" width="9.5703125" customWidth="1"/>
    <col min="3859" max="3859" width="9" customWidth="1"/>
    <col min="4086" max="4086" width="0.85546875" customWidth="1"/>
    <col min="4087" max="4087" width="73.28515625" customWidth="1"/>
    <col min="4088" max="4095" width="8.5703125" customWidth="1"/>
    <col min="4096" max="4098" width="10" customWidth="1"/>
    <col min="4099" max="4099" width="10.85546875" customWidth="1"/>
    <col min="4100" max="4100" width="10.7109375" customWidth="1"/>
    <col min="4101" max="4108" width="8.28515625" customWidth="1"/>
    <col min="4109" max="4109" width="10.140625" customWidth="1"/>
    <col min="4110" max="4110" width="8.7109375" customWidth="1"/>
    <col min="4111" max="4111" width="10.140625" customWidth="1"/>
    <col min="4112" max="4112" width="10.5703125" customWidth="1"/>
    <col min="4113" max="4113" width="10" customWidth="1"/>
    <col min="4114" max="4114" width="9.5703125" customWidth="1"/>
    <col min="4115" max="4115" width="9" customWidth="1"/>
    <col min="4342" max="4342" width="0.85546875" customWidth="1"/>
    <col min="4343" max="4343" width="73.28515625" customWidth="1"/>
    <col min="4344" max="4351" width="8.5703125" customWidth="1"/>
    <col min="4352" max="4354" width="10" customWidth="1"/>
    <col min="4355" max="4355" width="10.85546875" customWidth="1"/>
    <col min="4356" max="4356" width="10.7109375" customWidth="1"/>
    <col min="4357" max="4364" width="8.28515625" customWidth="1"/>
    <col min="4365" max="4365" width="10.140625" customWidth="1"/>
    <col min="4366" max="4366" width="8.7109375" customWidth="1"/>
    <col min="4367" max="4367" width="10.140625" customWidth="1"/>
    <col min="4368" max="4368" width="10.5703125" customWidth="1"/>
    <col min="4369" max="4369" width="10" customWidth="1"/>
    <col min="4370" max="4370" width="9.5703125" customWidth="1"/>
    <col min="4371" max="4371" width="9" customWidth="1"/>
    <col min="4598" max="4598" width="0.85546875" customWidth="1"/>
    <col min="4599" max="4599" width="73.28515625" customWidth="1"/>
    <col min="4600" max="4607" width="8.5703125" customWidth="1"/>
    <col min="4608" max="4610" width="10" customWidth="1"/>
    <col min="4611" max="4611" width="10.85546875" customWidth="1"/>
    <col min="4612" max="4612" width="10.7109375" customWidth="1"/>
    <col min="4613" max="4620" width="8.28515625" customWidth="1"/>
    <col min="4621" max="4621" width="10.140625" customWidth="1"/>
    <col min="4622" max="4622" width="8.7109375" customWidth="1"/>
    <col min="4623" max="4623" width="10.140625" customWidth="1"/>
    <col min="4624" max="4624" width="10.5703125" customWidth="1"/>
    <col min="4625" max="4625" width="10" customWidth="1"/>
    <col min="4626" max="4626" width="9.5703125" customWidth="1"/>
    <col min="4627" max="4627" width="9" customWidth="1"/>
    <col min="4854" max="4854" width="0.85546875" customWidth="1"/>
    <col min="4855" max="4855" width="73.28515625" customWidth="1"/>
    <col min="4856" max="4863" width="8.5703125" customWidth="1"/>
    <col min="4864" max="4866" width="10" customWidth="1"/>
    <col min="4867" max="4867" width="10.85546875" customWidth="1"/>
    <col min="4868" max="4868" width="10.7109375" customWidth="1"/>
    <col min="4869" max="4876" width="8.28515625" customWidth="1"/>
    <col min="4877" max="4877" width="10.140625" customWidth="1"/>
    <col min="4878" max="4878" width="8.7109375" customWidth="1"/>
    <col min="4879" max="4879" width="10.140625" customWidth="1"/>
    <col min="4880" max="4880" width="10.5703125" customWidth="1"/>
    <col min="4881" max="4881" width="10" customWidth="1"/>
    <col min="4882" max="4882" width="9.5703125" customWidth="1"/>
    <col min="4883" max="4883" width="9" customWidth="1"/>
    <col min="5110" max="5110" width="0.85546875" customWidth="1"/>
    <col min="5111" max="5111" width="73.28515625" customWidth="1"/>
    <col min="5112" max="5119" width="8.5703125" customWidth="1"/>
    <col min="5120" max="5122" width="10" customWidth="1"/>
    <col min="5123" max="5123" width="10.85546875" customWidth="1"/>
    <col min="5124" max="5124" width="10.7109375" customWidth="1"/>
    <col min="5125" max="5132" width="8.28515625" customWidth="1"/>
    <col min="5133" max="5133" width="10.140625" customWidth="1"/>
    <col min="5134" max="5134" width="8.7109375" customWidth="1"/>
    <col min="5135" max="5135" width="10.140625" customWidth="1"/>
    <col min="5136" max="5136" width="10.5703125" customWidth="1"/>
    <col min="5137" max="5137" width="10" customWidth="1"/>
    <col min="5138" max="5138" width="9.5703125" customWidth="1"/>
    <col min="5139" max="5139" width="9" customWidth="1"/>
    <col min="5366" max="5366" width="0.85546875" customWidth="1"/>
    <col min="5367" max="5367" width="73.28515625" customWidth="1"/>
    <col min="5368" max="5375" width="8.5703125" customWidth="1"/>
    <col min="5376" max="5378" width="10" customWidth="1"/>
    <col min="5379" max="5379" width="10.85546875" customWidth="1"/>
    <col min="5380" max="5380" width="10.7109375" customWidth="1"/>
    <col min="5381" max="5388" width="8.28515625" customWidth="1"/>
    <col min="5389" max="5389" width="10.140625" customWidth="1"/>
    <col min="5390" max="5390" width="8.7109375" customWidth="1"/>
    <col min="5391" max="5391" width="10.140625" customWidth="1"/>
    <col min="5392" max="5392" width="10.5703125" customWidth="1"/>
    <col min="5393" max="5393" width="10" customWidth="1"/>
    <col min="5394" max="5394" width="9.5703125" customWidth="1"/>
    <col min="5395" max="5395" width="9" customWidth="1"/>
    <col min="5622" max="5622" width="0.85546875" customWidth="1"/>
    <col min="5623" max="5623" width="73.28515625" customWidth="1"/>
    <col min="5624" max="5631" width="8.5703125" customWidth="1"/>
    <col min="5632" max="5634" width="10" customWidth="1"/>
    <col min="5635" max="5635" width="10.85546875" customWidth="1"/>
    <col min="5636" max="5636" width="10.7109375" customWidth="1"/>
    <col min="5637" max="5644" width="8.28515625" customWidth="1"/>
    <col min="5645" max="5645" width="10.140625" customWidth="1"/>
    <col min="5646" max="5646" width="8.7109375" customWidth="1"/>
    <col min="5647" max="5647" width="10.140625" customWidth="1"/>
    <col min="5648" max="5648" width="10.5703125" customWidth="1"/>
    <col min="5649" max="5649" width="10" customWidth="1"/>
    <col min="5650" max="5650" width="9.5703125" customWidth="1"/>
    <col min="5651" max="5651" width="9" customWidth="1"/>
    <col min="5878" max="5878" width="0.85546875" customWidth="1"/>
    <col min="5879" max="5879" width="73.28515625" customWidth="1"/>
    <col min="5880" max="5887" width="8.5703125" customWidth="1"/>
    <col min="5888" max="5890" width="10" customWidth="1"/>
    <col min="5891" max="5891" width="10.85546875" customWidth="1"/>
    <col min="5892" max="5892" width="10.7109375" customWidth="1"/>
    <col min="5893" max="5900" width="8.28515625" customWidth="1"/>
    <col min="5901" max="5901" width="10.140625" customWidth="1"/>
    <col min="5902" max="5902" width="8.7109375" customWidth="1"/>
    <col min="5903" max="5903" width="10.140625" customWidth="1"/>
    <col min="5904" max="5904" width="10.5703125" customWidth="1"/>
    <col min="5905" max="5905" width="10" customWidth="1"/>
    <col min="5906" max="5906" width="9.5703125" customWidth="1"/>
    <col min="5907" max="5907" width="9" customWidth="1"/>
    <col min="6134" max="6134" width="0.85546875" customWidth="1"/>
    <col min="6135" max="6135" width="73.28515625" customWidth="1"/>
    <col min="6136" max="6143" width="8.5703125" customWidth="1"/>
    <col min="6144" max="6146" width="10" customWidth="1"/>
    <col min="6147" max="6147" width="10.85546875" customWidth="1"/>
    <col min="6148" max="6148" width="10.7109375" customWidth="1"/>
    <col min="6149" max="6156" width="8.28515625" customWidth="1"/>
    <col min="6157" max="6157" width="10.140625" customWidth="1"/>
    <col min="6158" max="6158" width="8.7109375" customWidth="1"/>
    <col min="6159" max="6159" width="10.140625" customWidth="1"/>
    <col min="6160" max="6160" width="10.5703125" customWidth="1"/>
    <col min="6161" max="6161" width="10" customWidth="1"/>
    <col min="6162" max="6162" width="9.5703125" customWidth="1"/>
    <col min="6163" max="6163" width="9" customWidth="1"/>
    <col min="6390" max="6390" width="0.85546875" customWidth="1"/>
    <col min="6391" max="6391" width="73.28515625" customWidth="1"/>
    <col min="6392" max="6399" width="8.5703125" customWidth="1"/>
    <col min="6400" max="6402" width="10" customWidth="1"/>
    <col min="6403" max="6403" width="10.85546875" customWidth="1"/>
    <col min="6404" max="6404" width="10.7109375" customWidth="1"/>
    <col min="6405" max="6412" width="8.28515625" customWidth="1"/>
    <col min="6413" max="6413" width="10.140625" customWidth="1"/>
    <col min="6414" max="6414" width="8.7109375" customWidth="1"/>
    <col min="6415" max="6415" width="10.140625" customWidth="1"/>
    <col min="6416" max="6416" width="10.5703125" customWidth="1"/>
    <col min="6417" max="6417" width="10" customWidth="1"/>
    <col min="6418" max="6418" width="9.5703125" customWidth="1"/>
    <col min="6419" max="6419" width="9" customWidth="1"/>
    <col min="6646" max="6646" width="0.85546875" customWidth="1"/>
    <col min="6647" max="6647" width="73.28515625" customWidth="1"/>
    <col min="6648" max="6655" width="8.5703125" customWidth="1"/>
    <col min="6656" max="6658" width="10" customWidth="1"/>
    <col min="6659" max="6659" width="10.85546875" customWidth="1"/>
    <col min="6660" max="6660" width="10.7109375" customWidth="1"/>
    <col min="6661" max="6668" width="8.28515625" customWidth="1"/>
    <col min="6669" max="6669" width="10.140625" customWidth="1"/>
    <col min="6670" max="6670" width="8.7109375" customWidth="1"/>
    <col min="6671" max="6671" width="10.140625" customWidth="1"/>
    <col min="6672" max="6672" width="10.5703125" customWidth="1"/>
    <col min="6673" max="6673" width="10" customWidth="1"/>
    <col min="6674" max="6674" width="9.5703125" customWidth="1"/>
    <col min="6675" max="6675" width="9" customWidth="1"/>
    <col min="6902" max="6902" width="0.85546875" customWidth="1"/>
    <col min="6903" max="6903" width="73.28515625" customWidth="1"/>
    <col min="6904" max="6911" width="8.5703125" customWidth="1"/>
    <col min="6912" max="6914" width="10" customWidth="1"/>
    <col min="6915" max="6915" width="10.85546875" customWidth="1"/>
    <col min="6916" max="6916" width="10.7109375" customWidth="1"/>
    <col min="6917" max="6924" width="8.28515625" customWidth="1"/>
    <col min="6925" max="6925" width="10.140625" customWidth="1"/>
    <col min="6926" max="6926" width="8.7109375" customWidth="1"/>
    <col min="6927" max="6927" width="10.140625" customWidth="1"/>
    <col min="6928" max="6928" width="10.5703125" customWidth="1"/>
    <col min="6929" max="6929" width="10" customWidth="1"/>
    <col min="6930" max="6930" width="9.5703125" customWidth="1"/>
    <col min="6931" max="6931" width="9" customWidth="1"/>
    <col min="7158" max="7158" width="0.85546875" customWidth="1"/>
    <col min="7159" max="7159" width="73.28515625" customWidth="1"/>
    <col min="7160" max="7167" width="8.5703125" customWidth="1"/>
    <col min="7168" max="7170" width="10" customWidth="1"/>
    <col min="7171" max="7171" width="10.85546875" customWidth="1"/>
    <col min="7172" max="7172" width="10.7109375" customWidth="1"/>
    <col min="7173" max="7180" width="8.28515625" customWidth="1"/>
    <col min="7181" max="7181" width="10.140625" customWidth="1"/>
    <col min="7182" max="7182" width="8.7109375" customWidth="1"/>
    <col min="7183" max="7183" width="10.140625" customWidth="1"/>
    <col min="7184" max="7184" width="10.5703125" customWidth="1"/>
    <col min="7185" max="7185" width="10" customWidth="1"/>
    <col min="7186" max="7186" width="9.5703125" customWidth="1"/>
    <col min="7187" max="7187" width="9" customWidth="1"/>
    <col min="7414" max="7414" width="0.85546875" customWidth="1"/>
    <col min="7415" max="7415" width="73.28515625" customWidth="1"/>
    <col min="7416" max="7423" width="8.5703125" customWidth="1"/>
    <col min="7424" max="7426" width="10" customWidth="1"/>
    <col min="7427" max="7427" width="10.85546875" customWidth="1"/>
    <col min="7428" max="7428" width="10.7109375" customWidth="1"/>
    <col min="7429" max="7436" width="8.28515625" customWidth="1"/>
    <col min="7437" max="7437" width="10.140625" customWidth="1"/>
    <col min="7438" max="7438" width="8.7109375" customWidth="1"/>
    <col min="7439" max="7439" width="10.140625" customWidth="1"/>
    <col min="7440" max="7440" width="10.5703125" customWidth="1"/>
    <col min="7441" max="7441" width="10" customWidth="1"/>
    <col min="7442" max="7442" width="9.5703125" customWidth="1"/>
    <col min="7443" max="7443" width="9" customWidth="1"/>
    <col min="7670" max="7670" width="0.85546875" customWidth="1"/>
    <col min="7671" max="7671" width="73.28515625" customWidth="1"/>
    <col min="7672" max="7679" width="8.5703125" customWidth="1"/>
    <col min="7680" max="7682" width="10" customWidth="1"/>
    <col min="7683" max="7683" width="10.85546875" customWidth="1"/>
    <col min="7684" max="7684" width="10.7109375" customWidth="1"/>
    <col min="7685" max="7692" width="8.28515625" customWidth="1"/>
    <col min="7693" max="7693" width="10.140625" customWidth="1"/>
    <col min="7694" max="7694" width="8.7109375" customWidth="1"/>
    <col min="7695" max="7695" width="10.140625" customWidth="1"/>
    <col min="7696" max="7696" width="10.5703125" customWidth="1"/>
    <col min="7697" max="7697" width="10" customWidth="1"/>
    <col min="7698" max="7698" width="9.5703125" customWidth="1"/>
    <col min="7699" max="7699" width="9" customWidth="1"/>
    <col min="7926" max="7926" width="0.85546875" customWidth="1"/>
    <col min="7927" max="7927" width="73.28515625" customWidth="1"/>
    <col min="7928" max="7935" width="8.5703125" customWidth="1"/>
    <col min="7936" max="7938" width="10" customWidth="1"/>
    <col min="7939" max="7939" width="10.85546875" customWidth="1"/>
    <col min="7940" max="7940" width="10.7109375" customWidth="1"/>
    <col min="7941" max="7948" width="8.28515625" customWidth="1"/>
    <col min="7949" max="7949" width="10.140625" customWidth="1"/>
    <col min="7950" max="7950" width="8.7109375" customWidth="1"/>
    <col min="7951" max="7951" width="10.140625" customWidth="1"/>
    <col min="7952" max="7952" width="10.5703125" customWidth="1"/>
    <col min="7953" max="7953" width="10" customWidth="1"/>
    <col min="7954" max="7954" width="9.5703125" customWidth="1"/>
    <col min="7955" max="7955" width="9" customWidth="1"/>
    <col min="8182" max="8182" width="0.85546875" customWidth="1"/>
    <col min="8183" max="8183" width="73.28515625" customWidth="1"/>
    <col min="8184" max="8191" width="8.5703125" customWidth="1"/>
    <col min="8192" max="8194" width="10" customWidth="1"/>
    <col min="8195" max="8195" width="10.85546875" customWidth="1"/>
    <col min="8196" max="8196" width="10.7109375" customWidth="1"/>
    <col min="8197" max="8204" width="8.28515625" customWidth="1"/>
    <col min="8205" max="8205" width="10.140625" customWidth="1"/>
    <col min="8206" max="8206" width="8.7109375" customWidth="1"/>
    <col min="8207" max="8207" width="10.140625" customWidth="1"/>
    <col min="8208" max="8208" width="10.5703125" customWidth="1"/>
    <col min="8209" max="8209" width="10" customWidth="1"/>
    <col min="8210" max="8210" width="9.5703125" customWidth="1"/>
    <col min="8211" max="8211" width="9" customWidth="1"/>
    <col min="8438" max="8438" width="0.85546875" customWidth="1"/>
    <col min="8439" max="8439" width="73.28515625" customWidth="1"/>
    <col min="8440" max="8447" width="8.5703125" customWidth="1"/>
    <col min="8448" max="8450" width="10" customWidth="1"/>
    <col min="8451" max="8451" width="10.85546875" customWidth="1"/>
    <col min="8452" max="8452" width="10.7109375" customWidth="1"/>
    <col min="8453" max="8460" width="8.28515625" customWidth="1"/>
    <col min="8461" max="8461" width="10.140625" customWidth="1"/>
    <col min="8462" max="8462" width="8.7109375" customWidth="1"/>
    <col min="8463" max="8463" width="10.140625" customWidth="1"/>
    <col min="8464" max="8464" width="10.5703125" customWidth="1"/>
    <col min="8465" max="8465" width="10" customWidth="1"/>
    <col min="8466" max="8466" width="9.5703125" customWidth="1"/>
    <col min="8467" max="8467" width="9" customWidth="1"/>
    <col min="8694" max="8694" width="0.85546875" customWidth="1"/>
    <col min="8695" max="8695" width="73.28515625" customWidth="1"/>
    <col min="8696" max="8703" width="8.5703125" customWidth="1"/>
    <col min="8704" max="8706" width="10" customWidth="1"/>
    <col min="8707" max="8707" width="10.85546875" customWidth="1"/>
    <col min="8708" max="8708" width="10.7109375" customWidth="1"/>
    <col min="8709" max="8716" width="8.28515625" customWidth="1"/>
    <col min="8717" max="8717" width="10.140625" customWidth="1"/>
    <col min="8718" max="8718" width="8.7109375" customWidth="1"/>
    <col min="8719" max="8719" width="10.140625" customWidth="1"/>
    <col min="8720" max="8720" width="10.5703125" customWidth="1"/>
    <col min="8721" max="8721" width="10" customWidth="1"/>
    <col min="8722" max="8722" width="9.5703125" customWidth="1"/>
    <col min="8723" max="8723" width="9" customWidth="1"/>
    <col min="8950" max="8950" width="0.85546875" customWidth="1"/>
    <col min="8951" max="8951" width="73.28515625" customWidth="1"/>
    <col min="8952" max="8959" width="8.5703125" customWidth="1"/>
    <col min="8960" max="8962" width="10" customWidth="1"/>
    <col min="8963" max="8963" width="10.85546875" customWidth="1"/>
    <col min="8964" max="8964" width="10.7109375" customWidth="1"/>
    <col min="8965" max="8972" width="8.28515625" customWidth="1"/>
    <col min="8973" max="8973" width="10.140625" customWidth="1"/>
    <col min="8974" max="8974" width="8.7109375" customWidth="1"/>
    <col min="8975" max="8975" width="10.140625" customWidth="1"/>
    <col min="8976" max="8976" width="10.5703125" customWidth="1"/>
    <col min="8977" max="8977" width="10" customWidth="1"/>
    <col min="8978" max="8978" width="9.5703125" customWidth="1"/>
    <col min="8979" max="8979" width="9" customWidth="1"/>
    <col min="9206" max="9206" width="0.85546875" customWidth="1"/>
    <col min="9207" max="9207" width="73.28515625" customWidth="1"/>
    <col min="9208" max="9215" width="8.5703125" customWidth="1"/>
    <col min="9216" max="9218" width="10" customWidth="1"/>
    <col min="9219" max="9219" width="10.85546875" customWidth="1"/>
    <col min="9220" max="9220" width="10.7109375" customWidth="1"/>
    <col min="9221" max="9228" width="8.28515625" customWidth="1"/>
    <col min="9229" max="9229" width="10.140625" customWidth="1"/>
    <col min="9230" max="9230" width="8.7109375" customWidth="1"/>
    <col min="9231" max="9231" width="10.140625" customWidth="1"/>
    <col min="9232" max="9232" width="10.5703125" customWidth="1"/>
    <col min="9233" max="9233" width="10" customWidth="1"/>
    <col min="9234" max="9234" width="9.5703125" customWidth="1"/>
    <col min="9235" max="9235" width="9" customWidth="1"/>
    <col min="9462" max="9462" width="0.85546875" customWidth="1"/>
    <col min="9463" max="9463" width="73.28515625" customWidth="1"/>
    <col min="9464" max="9471" width="8.5703125" customWidth="1"/>
    <col min="9472" max="9474" width="10" customWidth="1"/>
    <col min="9475" max="9475" width="10.85546875" customWidth="1"/>
    <col min="9476" max="9476" width="10.7109375" customWidth="1"/>
    <col min="9477" max="9484" width="8.28515625" customWidth="1"/>
    <col min="9485" max="9485" width="10.140625" customWidth="1"/>
    <col min="9486" max="9486" width="8.7109375" customWidth="1"/>
    <col min="9487" max="9487" width="10.140625" customWidth="1"/>
    <col min="9488" max="9488" width="10.5703125" customWidth="1"/>
    <col min="9489" max="9489" width="10" customWidth="1"/>
    <col min="9490" max="9490" width="9.5703125" customWidth="1"/>
    <col min="9491" max="9491" width="9" customWidth="1"/>
    <col min="9718" max="9718" width="0.85546875" customWidth="1"/>
    <col min="9719" max="9719" width="73.28515625" customWidth="1"/>
    <col min="9720" max="9727" width="8.5703125" customWidth="1"/>
    <col min="9728" max="9730" width="10" customWidth="1"/>
    <col min="9731" max="9731" width="10.85546875" customWidth="1"/>
    <col min="9732" max="9732" width="10.7109375" customWidth="1"/>
    <col min="9733" max="9740" width="8.28515625" customWidth="1"/>
    <col min="9741" max="9741" width="10.140625" customWidth="1"/>
    <col min="9742" max="9742" width="8.7109375" customWidth="1"/>
    <col min="9743" max="9743" width="10.140625" customWidth="1"/>
    <col min="9744" max="9744" width="10.5703125" customWidth="1"/>
    <col min="9745" max="9745" width="10" customWidth="1"/>
    <col min="9746" max="9746" width="9.5703125" customWidth="1"/>
    <col min="9747" max="9747" width="9" customWidth="1"/>
    <col min="9974" max="9974" width="0.85546875" customWidth="1"/>
    <col min="9975" max="9975" width="73.28515625" customWidth="1"/>
    <col min="9976" max="9983" width="8.5703125" customWidth="1"/>
    <col min="9984" max="9986" width="10" customWidth="1"/>
    <col min="9987" max="9987" width="10.85546875" customWidth="1"/>
    <col min="9988" max="9988" width="10.7109375" customWidth="1"/>
    <col min="9989" max="9996" width="8.28515625" customWidth="1"/>
    <col min="9997" max="9997" width="10.140625" customWidth="1"/>
    <col min="9998" max="9998" width="8.7109375" customWidth="1"/>
    <col min="9999" max="9999" width="10.140625" customWidth="1"/>
    <col min="10000" max="10000" width="10.5703125" customWidth="1"/>
    <col min="10001" max="10001" width="10" customWidth="1"/>
    <col min="10002" max="10002" width="9.5703125" customWidth="1"/>
    <col min="10003" max="10003" width="9" customWidth="1"/>
    <col min="10230" max="10230" width="0.85546875" customWidth="1"/>
    <col min="10231" max="10231" width="73.28515625" customWidth="1"/>
    <col min="10232" max="10239" width="8.5703125" customWidth="1"/>
    <col min="10240" max="10242" width="10" customWidth="1"/>
    <col min="10243" max="10243" width="10.85546875" customWidth="1"/>
    <col min="10244" max="10244" width="10.7109375" customWidth="1"/>
    <col min="10245" max="10252" width="8.28515625" customWidth="1"/>
    <col min="10253" max="10253" width="10.140625" customWidth="1"/>
    <col min="10254" max="10254" width="8.7109375" customWidth="1"/>
    <col min="10255" max="10255" width="10.140625" customWidth="1"/>
    <col min="10256" max="10256" width="10.5703125" customWidth="1"/>
    <col min="10257" max="10257" width="10" customWidth="1"/>
    <col min="10258" max="10258" width="9.5703125" customWidth="1"/>
    <col min="10259" max="10259" width="9" customWidth="1"/>
    <col min="10486" max="10486" width="0.85546875" customWidth="1"/>
    <col min="10487" max="10487" width="73.28515625" customWidth="1"/>
    <col min="10488" max="10495" width="8.5703125" customWidth="1"/>
    <col min="10496" max="10498" width="10" customWidth="1"/>
    <col min="10499" max="10499" width="10.85546875" customWidth="1"/>
    <col min="10500" max="10500" width="10.7109375" customWidth="1"/>
    <col min="10501" max="10508" width="8.28515625" customWidth="1"/>
    <col min="10509" max="10509" width="10.140625" customWidth="1"/>
    <col min="10510" max="10510" width="8.7109375" customWidth="1"/>
    <col min="10511" max="10511" width="10.140625" customWidth="1"/>
    <col min="10512" max="10512" width="10.5703125" customWidth="1"/>
    <col min="10513" max="10513" width="10" customWidth="1"/>
    <col min="10514" max="10514" width="9.5703125" customWidth="1"/>
    <col min="10515" max="10515" width="9" customWidth="1"/>
    <col min="10742" max="10742" width="0.85546875" customWidth="1"/>
    <col min="10743" max="10743" width="73.28515625" customWidth="1"/>
    <col min="10744" max="10751" width="8.5703125" customWidth="1"/>
    <col min="10752" max="10754" width="10" customWidth="1"/>
    <col min="10755" max="10755" width="10.85546875" customWidth="1"/>
    <col min="10756" max="10756" width="10.7109375" customWidth="1"/>
    <col min="10757" max="10764" width="8.28515625" customWidth="1"/>
    <col min="10765" max="10765" width="10.140625" customWidth="1"/>
    <col min="10766" max="10766" width="8.7109375" customWidth="1"/>
    <col min="10767" max="10767" width="10.140625" customWidth="1"/>
    <col min="10768" max="10768" width="10.5703125" customWidth="1"/>
    <col min="10769" max="10769" width="10" customWidth="1"/>
    <col min="10770" max="10770" width="9.5703125" customWidth="1"/>
    <col min="10771" max="10771" width="9" customWidth="1"/>
    <col min="10998" max="10998" width="0.85546875" customWidth="1"/>
    <col min="10999" max="10999" width="73.28515625" customWidth="1"/>
    <col min="11000" max="11007" width="8.5703125" customWidth="1"/>
    <col min="11008" max="11010" width="10" customWidth="1"/>
    <col min="11011" max="11011" width="10.85546875" customWidth="1"/>
    <col min="11012" max="11012" width="10.7109375" customWidth="1"/>
    <col min="11013" max="11020" width="8.28515625" customWidth="1"/>
    <col min="11021" max="11021" width="10.140625" customWidth="1"/>
    <col min="11022" max="11022" width="8.7109375" customWidth="1"/>
    <col min="11023" max="11023" width="10.140625" customWidth="1"/>
    <col min="11024" max="11024" width="10.5703125" customWidth="1"/>
    <col min="11025" max="11025" width="10" customWidth="1"/>
    <col min="11026" max="11026" width="9.5703125" customWidth="1"/>
    <col min="11027" max="11027" width="9" customWidth="1"/>
    <col min="11254" max="11254" width="0.85546875" customWidth="1"/>
    <col min="11255" max="11255" width="73.28515625" customWidth="1"/>
    <col min="11256" max="11263" width="8.5703125" customWidth="1"/>
    <col min="11264" max="11266" width="10" customWidth="1"/>
    <col min="11267" max="11267" width="10.85546875" customWidth="1"/>
    <col min="11268" max="11268" width="10.7109375" customWidth="1"/>
    <col min="11269" max="11276" width="8.28515625" customWidth="1"/>
    <col min="11277" max="11277" width="10.140625" customWidth="1"/>
    <col min="11278" max="11278" width="8.7109375" customWidth="1"/>
    <col min="11279" max="11279" width="10.140625" customWidth="1"/>
    <col min="11280" max="11280" width="10.5703125" customWidth="1"/>
    <col min="11281" max="11281" width="10" customWidth="1"/>
    <col min="11282" max="11282" width="9.5703125" customWidth="1"/>
    <col min="11283" max="11283" width="9" customWidth="1"/>
    <col min="11510" max="11510" width="0.85546875" customWidth="1"/>
    <col min="11511" max="11511" width="73.28515625" customWidth="1"/>
    <col min="11512" max="11519" width="8.5703125" customWidth="1"/>
    <col min="11520" max="11522" width="10" customWidth="1"/>
    <col min="11523" max="11523" width="10.85546875" customWidth="1"/>
    <col min="11524" max="11524" width="10.7109375" customWidth="1"/>
    <col min="11525" max="11532" width="8.28515625" customWidth="1"/>
    <col min="11533" max="11533" width="10.140625" customWidth="1"/>
    <col min="11534" max="11534" width="8.7109375" customWidth="1"/>
    <col min="11535" max="11535" width="10.140625" customWidth="1"/>
    <col min="11536" max="11536" width="10.5703125" customWidth="1"/>
    <col min="11537" max="11537" width="10" customWidth="1"/>
    <col min="11538" max="11538" width="9.5703125" customWidth="1"/>
    <col min="11539" max="11539" width="9" customWidth="1"/>
    <col min="11766" max="11766" width="0.85546875" customWidth="1"/>
    <col min="11767" max="11767" width="73.28515625" customWidth="1"/>
    <col min="11768" max="11775" width="8.5703125" customWidth="1"/>
    <col min="11776" max="11778" width="10" customWidth="1"/>
    <col min="11779" max="11779" width="10.85546875" customWidth="1"/>
    <col min="11780" max="11780" width="10.7109375" customWidth="1"/>
    <col min="11781" max="11788" width="8.28515625" customWidth="1"/>
    <col min="11789" max="11789" width="10.140625" customWidth="1"/>
    <col min="11790" max="11790" width="8.7109375" customWidth="1"/>
    <col min="11791" max="11791" width="10.140625" customWidth="1"/>
    <col min="11792" max="11792" width="10.5703125" customWidth="1"/>
    <col min="11793" max="11793" width="10" customWidth="1"/>
    <col min="11794" max="11794" width="9.5703125" customWidth="1"/>
    <col min="11795" max="11795" width="9" customWidth="1"/>
    <col min="12022" max="12022" width="0.85546875" customWidth="1"/>
    <col min="12023" max="12023" width="73.28515625" customWidth="1"/>
    <col min="12024" max="12031" width="8.5703125" customWidth="1"/>
    <col min="12032" max="12034" width="10" customWidth="1"/>
    <col min="12035" max="12035" width="10.85546875" customWidth="1"/>
    <col min="12036" max="12036" width="10.7109375" customWidth="1"/>
    <col min="12037" max="12044" width="8.28515625" customWidth="1"/>
    <col min="12045" max="12045" width="10.140625" customWidth="1"/>
    <col min="12046" max="12046" width="8.7109375" customWidth="1"/>
    <col min="12047" max="12047" width="10.140625" customWidth="1"/>
    <col min="12048" max="12048" width="10.5703125" customWidth="1"/>
    <col min="12049" max="12049" width="10" customWidth="1"/>
    <col min="12050" max="12050" width="9.5703125" customWidth="1"/>
    <col min="12051" max="12051" width="9" customWidth="1"/>
    <col min="12278" max="12278" width="0.85546875" customWidth="1"/>
    <col min="12279" max="12279" width="73.28515625" customWidth="1"/>
    <col min="12280" max="12287" width="8.5703125" customWidth="1"/>
    <col min="12288" max="12290" width="10" customWidth="1"/>
    <col min="12291" max="12291" width="10.85546875" customWidth="1"/>
    <col min="12292" max="12292" width="10.7109375" customWidth="1"/>
    <col min="12293" max="12300" width="8.28515625" customWidth="1"/>
    <col min="12301" max="12301" width="10.140625" customWidth="1"/>
    <col min="12302" max="12302" width="8.7109375" customWidth="1"/>
    <col min="12303" max="12303" width="10.140625" customWidth="1"/>
    <col min="12304" max="12304" width="10.5703125" customWidth="1"/>
    <col min="12305" max="12305" width="10" customWidth="1"/>
    <col min="12306" max="12306" width="9.5703125" customWidth="1"/>
    <col min="12307" max="12307" width="9" customWidth="1"/>
    <col min="12534" max="12534" width="0.85546875" customWidth="1"/>
    <col min="12535" max="12535" width="73.28515625" customWidth="1"/>
    <col min="12536" max="12543" width="8.5703125" customWidth="1"/>
    <col min="12544" max="12546" width="10" customWidth="1"/>
    <col min="12547" max="12547" width="10.85546875" customWidth="1"/>
    <col min="12548" max="12548" width="10.7109375" customWidth="1"/>
    <col min="12549" max="12556" width="8.28515625" customWidth="1"/>
    <col min="12557" max="12557" width="10.140625" customWidth="1"/>
    <col min="12558" max="12558" width="8.7109375" customWidth="1"/>
    <col min="12559" max="12559" width="10.140625" customWidth="1"/>
    <col min="12560" max="12560" width="10.5703125" customWidth="1"/>
    <col min="12561" max="12561" width="10" customWidth="1"/>
    <col min="12562" max="12562" width="9.5703125" customWidth="1"/>
    <col min="12563" max="12563" width="9" customWidth="1"/>
    <col min="12790" max="12790" width="0.85546875" customWidth="1"/>
    <col min="12791" max="12791" width="73.28515625" customWidth="1"/>
    <col min="12792" max="12799" width="8.5703125" customWidth="1"/>
    <col min="12800" max="12802" width="10" customWidth="1"/>
    <col min="12803" max="12803" width="10.85546875" customWidth="1"/>
    <col min="12804" max="12804" width="10.7109375" customWidth="1"/>
    <col min="12805" max="12812" width="8.28515625" customWidth="1"/>
    <col min="12813" max="12813" width="10.140625" customWidth="1"/>
    <col min="12814" max="12814" width="8.7109375" customWidth="1"/>
    <col min="12815" max="12815" width="10.140625" customWidth="1"/>
    <col min="12816" max="12816" width="10.5703125" customWidth="1"/>
    <col min="12817" max="12817" width="10" customWidth="1"/>
    <col min="12818" max="12818" width="9.5703125" customWidth="1"/>
    <col min="12819" max="12819" width="9" customWidth="1"/>
    <col min="13046" max="13046" width="0.85546875" customWidth="1"/>
    <col min="13047" max="13047" width="73.28515625" customWidth="1"/>
    <col min="13048" max="13055" width="8.5703125" customWidth="1"/>
    <col min="13056" max="13058" width="10" customWidth="1"/>
    <col min="13059" max="13059" width="10.85546875" customWidth="1"/>
    <col min="13060" max="13060" width="10.7109375" customWidth="1"/>
    <col min="13061" max="13068" width="8.28515625" customWidth="1"/>
    <col min="13069" max="13069" width="10.140625" customWidth="1"/>
    <col min="13070" max="13070" width="8.7109375" customWidth="1"/>
    <col min="13071" max="13071" width="10.140625" customWidth="1"/>
    <col min="13072" max="13072" width="10.5703125" customWidth="1"/>
    <col min="13073" max="13073" width="10" customWidth="1"/>
    <col min="13074" max="13074" width="9.5703125" customWidth="1"/>
    <col min="13075" max="13075" width="9" customWidth="1"/>
    <col min="13302" max="13302" width="0.85546875" customWidth="1"/>
    <col min="13303" max="13303" width="73.28515625" customWidth="1"/>
    <col min="13304" max="13311" width="8.5703125" customWidth="1"/>
    <col min="13312" max="13314" width="10" customWidth="1"/>
    <col min="13315" max="13315" width="10.85546875" customWidth="1"/>
    <col min="13316" max="13316" width="10.7109375" customWidth="1"/>
    <col min="13317" max="13324" width="8.28515625" customWidth="1"/>
    <col min="13325" max="13325" width="10.140625" customWidth="1"/>
    <col min="13326" max="13326" width="8.7109375" customWidth="1"/>
    <col min="13327" max="13327" width="10.140625" customWidth="1"/>
    <col min="13328" max="13328" width="10.5703125" customWidth="1"/>
    <col min="13329" max="13329" width="10" customWidth="1"/>
    <col min="13330" max="13330" width="9.5703125" customWidth="1"/>
    <col min="13331" max="13331" width="9" customWidth="1"/>
    <col min="13558" max="13558" width="0.85546875" customWidth="1"/>
    <col min="13559" max="13559" width="73.28515625" customWidth="1"/>
    <col min="13560" max="13567" width="8.5703125" customWidth="1"/>
    <col min="13568" max="13570" width="10" customWidth="1"/>
    <col min="13571" max="13571" width="10.85546875" customWidth="1"/>
    <col min="13572" max="13572" width="10.7109375" customWidth="1"/>
    <col min="13573" max="13580" width="8.28515625" customWidth="1"/>
    <col min="13581" max="13581" width="10.140625" customWidth="1"/>
    <col min="13582" max="13582" width="8.7109375" customWidth="1"/>
    <col min="13583" max="13583" width="10.140625" customWidth="1"/>
    <col min="13584" max="13584" width="10.5703125" customWidth="1"/>
    <col min="13585" max="13585" width="10" customWidth="1"/>
    <col min="13586" max="13586" width="9.5703125" customWidth="1"/>
    <col min="13587" max="13587" width="9" customWidth="1"/>
    <col min="13814" max="13814" width="0.85546875" customWidth="1"/>
    <col min="13815" max="13815" width="73.28515625" customWidth="1"/>
    <col min="13816" max="13823" width="8.5703125" customWidth="1"/>
    <col min="13824" max="13826" width="10" customWidth="1"/>
    <col min="13827" max="13827" width="10.85546875" customWidth="1"/>
    <col min="13828" max="13828" width="10.7109375" customWidth="1"/>
    <col min="13829" max="13836" width="8.28515625" customWidth="1"/>
    <col min="13837" max="13837" width="10.140625" customWidth="1"/>
    <col min="13838" max="13838" width="8.7109375" customWidth="1"/>
    <col min="13839" max="13839" width="10.140625" customWidth="1"/>
    <col min="13840" max="13840" width="10.5703125" customWidth="1"/>
    <col min="13841" max="13841" width="10" customWidth="1"/>
    <col min="13842" max="13842" width="9.5703125" customWidth="1"/>
    <col min="13843" max="13843" width="9" customWidth="1"/>
    <col min="14070" max="14070" width="0.85546875" customWidth="1"/>
    <col min="14071" max="14071" width="73.28515625" customWidth="1"/>
    <col min="14072" max="14079" width="8.5703125" customWidth="1"/>
    <col min="14080" max="14082" width="10" customWidth="1"/>
    <col min="14083" max="14083" width="10.85546875" customWidth="1"/>
    <col min="14084" max="14084" width="10.7109375" customWidth="1"/>
    <col min="14085" max="14092" width="8.28515625" customWidth="1"/>
    <col min="14093" max="14093" width="10.140625" customWidth="1"/>
    <col min="14094" max="14094" width="8.7109375" customWidth="1"/>
    <col min="14095" max="14095" width="10.140625" customWidth="1"/>
    <col min="14096" max="14096" width="10.5703125" customWidth="1"/>
    <col min="14097" max="14097" width="10" customWidth="1"/>
    <col min="14098" max="14098" width="9.5703125" customWidth="1"/>
    <col min="14099" max="14099" width="9" customWidth="1"/>
    <col min="14326" max="14326" width="0.85546875" customWidth="1"/>
    <col min="14327" max="14327" width="73.28515625" customWidth="1"/>
    <col min="14328" max="14335" width="8.5703125" customWidth="1"/>
    <col min="14336" max="14338" width="10" customWidth="1"/>
    <col min="14339" max="14339" width="10.85546875" customWidth="1"/>
    <col min="14340" max="14340" width="10.7109375" customWidth="1"/>
    <col min="14341" max="14348" width="8.28515625" customWidth="1"/>
    <col min="14349" max="14349" width="10.140625" customWidth="1"/>
    <col min="14350" max="14350" width="8.7109375" customWidth="1"/>
    <col min="14351" max="14351" width="10.140625" customWidth="1"/>
    <col min="14352" max="14352" width="10.5703125" customWidth="1"/>
    <col min="14353" max="14353" width="10" customWidth="1"/>
    <col min="14354" max="14354" width="9.5703125" customWidth="1"/>
    <col min="14355" max="14355" width="9" customWidth="1"/>
    <col min="14582" max="14582" width="0.85546875" customWidth="1"/>
    <col min="14583" max="14583" width="73.28515625" customWidth="1"/>
    <col min="14584" max="14591" width="8.5703125" customWidth="1"/>
    <col min="14592" max="14594" width="10" customWidth="1"/>
    <col min="14595" max="14595" width="10.85546875" customWidth="1"/>
    <col min="14596" max="14596" width="10.7109375" customWidth="1"/>
    <col min="14597" max="14604" width="8.28515625" customWidth="1"/>
    <col min="14605" max="14605" width="10.140625" customWidth="1"/>
    <col min="14606" max="14606" width="8.7109375" customWidth="1"/>
    <col min="14607" max="14607" width="10.140625" customWidth="1"/>
    <col min="14608" max="14608" width="10.5703125" customWidth="1"/>
    <col min="14609" max="14609" width="10" customWidth="1"/>
    <col min="14610" max="14610" width="9.5703125" customWidth="1"/>
    <col min="14611" max="14611" width="9" customWidth="1"/>
    <col min="14838" max="14838" width="0.85546875" customWidth="1"/>
    <col min="14839" max="14839" width="73.28515625" customWidth="1"/>
    <col min="14840" max="14847" width="8.5703125" customWidth="1"/>
    <col min="14848" max="14850" width="10" customWidth="1"/>
    <col min="14851" max="14851" width="10.85546875" customWidth="1"/>
    <col min="14852" max="14852" width="10.7109375" customWidth="1"/>
    <col min="14853" max="14860" width="8.28515625" customWidth="1"/>
    <col min="14861" max="14861" width="10.140625" customWidth="1"/>
    <col min="14862" max="14862" width="8.7109375" customWidth="1"/>
    <col min="14863" max="14863" width="10.140625" customWidth="1"/>
    <col min="14864" max="14864" width="10.5703125" customWidth="1"/>
    <col min="14865" max="14865" width="10" customWidth="1"/>
    <col min="14866" max="14866" width="9.5703125" customWidth="1"/>
    <col min="14867" max="14867" width="9" customWidth="1"/>
    <col min="15094" max="15094" width="0.85546875" customWidth="1"/>
    <col min="15095" max="15095" width="73.28515625" customWidth="1"/>
    <col min="15096" max="15103" width="8.5703125" customWidth="1"/>
    <col min="15104" max="15106" width="10" customWidth="1"/>
    <col min="15107" max="15107" width="10.85546875" customWidth="1"/>
    <col min="15108" max="15108" width="10.7109375" customWidth="1"/>
    <col min="15109" max="15116" width="8.28515625" customWidth="1"/>
    <col min="15117" max="15117" width="10.140625" customWidth="1"/>
    <col min="15118" max="15118" width="8.7109375" customWidth="1"/>
    <col min="15119" max="15119" width="10.140625" customWidth="1"/>
    <col min="15120" max="15120" width="10.5703125" customWidth="1"/>
    <col min="15121" max="15121" width="10" customWidth="1"/>
    <col min="15122" max="15122" width="9.5703125" customWidth="1"/>
    <col min="15123" max="15123" width="9" customWidth="1"/>
    <col min="15350" max="15350" width="0.85546875" customWidth="1"/>
    <col min="15351" max="15351" width="73.28515625" customWidth="1"/>
    <col min="15352" max="15359" width="8.5703125" customWidth="1"/>
    <col min="15360" max="15362" width="10" customWidth="1"/>
    <col min="15363" max="15363" width="10.85546875" customWidth="1"/>
    <col min="15364" max="15364" width="10.7109375" customWidth="1"/>
    <col min="15365" max="15372" width="8.28515625" customWidth="1"/>
    <col min="15373" max="15373" width="10.140625" customWidth="1"/>
    <col min="15374" max="15374" width="8.7109375" customWidth="1"/>
    <col min="15375" max="15375" width="10.140625" customWidth="1"/>
    <col min="15376" max="15376" width="10.5703125" customWidth="1"/>
    <col min="15377" max="15377" width="10" customWidth="1"/>
    <col min="15378" max="15378" width="9.5703125" customWidth="1"/>
    <col min="15379" max="15379" width="9" customWidth="1"/>
    <col min="15606" max="15606" width="0.85546875" customWidth="1"/>
    <col min="15607" max="15607" width="73.28515625" customWidth="1"/>
    <col min="15608" max="15615" width="8.5703125" customWidth="1"/>
    <col min="15616" max="15618" width="10" customWidth="1"/>
    <col min="15619" max="15619" width="10.85546875" customWidth="1"/>
    <col min="15620" max="15620" width="10.7109375" customWidth="1"/>
    <col min="15621" max="15628" width="8.28515625" customWidth="1"/>
    <col min="15629" max="15629" width="10.140625" customWidth="1"/>
    <col min="15630" max="15630" width="8.7109375" customWidth="1"/>
    <col min="15631" max="15631" width="10.140625" customWidth="1"/>
    <col min="15632" max="15632" width="10.5703125" customWidth="1"/>
    <col min="15633" max="15633" width="10" customWidth="1"/>
    <col min="15634" max="15634" width="9.5703125" customWidth="1"/>
    <col min="15635" max="15635" width="9" customWidth="1"/>
    <col min="15862" max="15862" width="0.85546875" customWidth="1"/>
    <col min="15863" max="15863" width="73.28515625" customWidth="1"/>
    <col min="15864" max="15871" width="8.5703125" customWidth="1"/>
    <col min="15872" max="15874" width="10" customWidth="1"/>
    <col min="15875" max="15875" width="10.85546875" customWidth="1"/>
    <col min="15876" max="15876" width="10.7109375" customWidth="1"/>
    <col min="15877" max="15884" width="8.28515625" customWidth="1"/>
    <col min="15885" max="15885" width="10.140625" customWidth="1"/>
    <col min="15886" max="15886" width="8.7109375" customWidth="1"/>
    <col min="15887" max="15887" width="10.140625" customWidth="1"/>
    <col min="15888" max="15888" width="10.5703125" customWidth="1"/>
    <col min="15889" max="15889" width="10" customWidth="1"/>
    <col min="15890" max="15890" width="9.5703125" customWidth="1"/>
    <col min="15891" max="15891" width="9" customWidth="1"/>
    <col min="16118" max="16118" width="0.85546875" customWidth="1"/>
    <col min="16119" max="16119" width="73.28515625" customWidth="1"/>
    <col min="16120" max="16127" width="8.5703125" customWidth="1"/>
    <col min="16128" max="16130" width="10" customWidth="1"/>
    <col min="16131" max="16131" width="10.85546875" customWidth="1"/>
    <col min="16132" max="16132" width="10.7109375" customWidth="1"/>
    <col min="16133" max="16140" width="8.28515625" customWidth="1"/>
    <col min="16141" max="16141" width="10.140625" customWidth="1"/>
    <col min="16142" max="16142" width="8.7109375" customWidth="1"/>
    <col min="16143" max="16143" width="10.140625" customWidth="1"/>
    <col min="16144" max="16144" width="10.5703125" customWidth="1"/>
    <col min="16145" max="16145" width="10" customWidth="1"/>
    <col min="16146" max="16146" width="9.5703125" customWidth="1"/>
    <col min="16147" max="16147" width="9" customWidth="1"/>
  </cols>
  <sheetData>
    <row r="1" spans="2:70" ht="7.15" customHeight="1">
      <c r="B1" s="1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</row>
    <row r="2" spans="2:70" ht="16.5"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</row>
    <row r="3" spans="2:70" ht="1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</row>
    <row r="4" spans="2:70" ht="15" customHeight="1"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</row>
    <row r="5" spans="2:70" ht="15" customHeight="1"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</row>
    <row r="6" spans="2:70" ht="15" customHeight="1"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</row>
    <row r="7" spans="2:70" ht="29.25" customHeight="1">
      <c r="B7" s="288" t="s">
        <v>71</v>
      </c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288"/>
      <c r="O7" s="288"/>
      <c r="P7" s="288"/>
      <c r="Q7" s="288"/>
      <c r="R7" s="288"/>
      <c r="S7" s="288"/>
      <c r="T7" s="288"/>
      <c r="U7" s="288"/>
      <c r="V7" s="288"/>
      <c r="W7" s="288"/>
      <c r="X7" s="288"/>
      <c r="Y7" s="288"/>
      <c r="Z7" s="288"/>
      <c r="AA7" s="288"/>
      <c r="AB7" s="288"/>
      <c r="AC7" s="288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</row>
    <row r="8" spans="2:70" ht="19.5" customHeight="1">
      <c r="B8" s="288" t="s">
        <v>215</v>
      </c>
      <c r="C8" s="288"/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88"/>
      <c r="P8" s="288"/>
      <c r="Q8" s="288"/>
      <c r="R8" s="288"/>
      <c r="S8" s="288"/>
      <c r="T8" s="288"/>
      <c r="U8" s="288"/>
      <c r="V8" s="288"/>
      <c r="W8" s="288"/>
      <c r="X8" s="288"/>
      <c r="Y8" s="288"/>
      <c r="Z8" s="288"/>
      <c r="AA8" s="288"/>
      <c r="AB8" s="288"/>
      <c r="AC8" s="288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</row>
    <row r="9" spans="2:70" ht="18" customHeight="1">
      <c r="B9" s="287" t="s">
        <v>79</v>
      </c>
      <c r="C9" s="287"/>
      <c r="D9" s="287"/>
      <c r="E9" s="287"/>
      <c r="F9" s="287"/>
      <c r="G9" s="287"/>
      <c r="H9" s="287"/>
      <c r="I9" s="287"/>
      <c r="J9" s="287"/>
      <c r="K9" s="287"/>
      <c r="L9" s="287"/>
      <c r="M9" s="287"/>
      <c r="N9" s="287"/>
      <c r="O9" s="287"/>
      <c r="P9" s="287"/>
      <c r="Q9" s="287"/>
      <c r="R9" s="287"/>
      <c r="S9" s="287"/>
      <c r="T9" s="287"/>
      <c r="U9" s="287"/>
      <c r="V9" s="287"/>
      <c r="W9" s="287"/>
      <c r="X9" s="287"/>
      <c r="Y9" s="287"/>
      <c r="Z9" s="287"/>
      <c r="AA9" s="287"/>
      <c r="AB9" s="287"/>
      <c r="AC9" s="287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</row>
    <row r="10" spans="2:70" ht="15.75" customHeight="1">
      <c r="B10" s="286" t="s">
        <v>214</v>
      </c>
      <c r="C10" s="286"/>
      <c r="D10" s="286"/>
      <c r="E10" s="286"/>
      <c r="F10" s="286"/>
      <c r="G10" s="286"/>
      <c r="H10" s="286"/>
      <c r="I10" s="286"/>
      <c r="J10" s="286"/>
      <c r="K10" s="286"/>
      <c r="L10" s="286"/>
      <c r="M10" s="286"/>
      <c r="N10" s="286"/>
      <c r="O10" s="286"/>
      <c r="P10" s="286"/>
      <c r="Q10" s="286"/>
      <c r="R10" s="286"/>
      <c r="S10" s="286"/>
      <c r="T10" s="286"/>
      <c r="U10" s="286"/>
      <c r="V10" s="286"/>
      <c r="W10" s="286"/>
      <c r="X10" s="286"/>
      <c r="Y10" s="286"/>
      <c r="Z10" s="286"/>
      <c r="AA10" s="286"/>
      <c r="AB10" s="286"/>
      <c r="AC10" s="286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</row>
    <row r="11" spans="2:70">
      <c r="B11" s="289" t="s">
        <v>72</v>
      </c>
      <c r="C11" s="289"/>
      <c r="D11" s="289"/>
      <c r="E11" s="289"/>
      <c r="F11" s="289"/>
      <c r="G11" s="289"/>
      <c r="H11" s="289"/>
      <c r="I11" s="289"/>
      <c r="J11" s="289"/>
      <c r="K11" s="289"/>
      <c r="L11" s="289"/>
      <c r="M11" s="289"/>
      <c r="N11" s="289"/>
      <c r="O11" s="289"/>
      <c r="P11" s="289"/>
      <c r="Q11" s="289"/>
      <c r="R11" s="289"/>
      <c r="S11" s="289"/>
      <c r="T11" s="289"/>
      <c r="U11" s="289"/>
      <c r="V11" s="289"/>
      <c r="W11" s="289"/>
      <c r="X11" s="289"/>
      <c r="Y11" s="289"/>
      <c r="Z11" s="289"/>
      <c r="AA11" s="289"/>
      <c r="AB11" s="289"/>
      <c r="AC11" s="289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</row>
    <row r="12" spans="2:70" ht="24.75" customHeight="1" thickBot="1">
      <c r="B12" s="167" t="s">
        <v>74</v>
      </c>
      <c r="C12" s="131">
        <v>1998</v>
      </c>
      <c r="D12" s="131">
        <v>1999</v>
      </c>
      <c r="E12" s="131">
        <v>2000</v>
      </c>
      <c r="F12" s="131">
        <v>2001</v>
      </c>
      <c r="G12" s="131">
        <v>2002</v>
      </c>
      <c r="H12" s="131">
        <v>2003</v>
      </c>
      <c r="I12" s="131">
        <v>2004</v>
      </c>
      <c r="J12" s="131">
        <v>2005</v>
      </c>
      <c r="K12" s="131">
        <v>2006</v>
      </c>
      <c r="L12" s="131">
        <v>2007</v>
      </c>
      <c r="M12" s="131">
        <v>2008</v>
      </c>
      <c r="N12" s="131">
        <v>2009</v>
      </c>
      <c r="O12" s="131">
        <v>2010</v>
      </c>
      <c r="P12" s="131">
        <v>2011</v>
      </c>
      <c r="Q12" s="131">
        <v>2012</v>
      </c>
      <c r="R12" s="131">
        <v>2013</v>
      </c>
      <c r="S12" s="131">
        <v>2014</v>
      </c>
      <c r="T12" s="131">
        <v>2015</v>
      </c>
      <c r="U12" s="131">
        <v>2016</v>
      </c>
      <c r="V12" s="132">
        <v>2017</v>
      </c>
      <c r="W12" s="132">
        <v>2018</v>
      </c>
      <c r="X12" s="133">
        <v>2019</v>
      </c>
      <c r="Y12" s="134">
        <v>2020</v>
      </c>
      <c r="Z12" s="134">
        <v>2021</v>
      </c>
      <c r="AA12" s="134">
        <v>2022</v>
      </c>
      <c r="AB12" s="134">
        <v>2023</v>
      </c>
      <c r="AC12" s="134">
        <v>2024</v>
      </c>
      <c r="AD12" s="134">
        <v>2025</v>
      </c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</row>
    <row r="13" spans="2:70" ht="21" customHeight="1" thickTop="1">
      <c r="B13" s="111" t="s">
        <v>75</v>
      </c>
      <c r="C13" s="36">
        <f t="shared" ref="C13:D13" si="0">+C14+C67+C79+C87</f>
        <v>16662.600000000006</v>
      </c>
      <c r="D13" s="36">
        <f t="shared" si="0"/>
        <v>19930.399999999998</v>
      </c>
      <c r="E13" s="36">
        <f t="shared" ref="E13" si="1">+E14+E67+E79+E87</f>
        <v>23383.899999999998</v>
      </c>
      <c r="F13" s="36">
        <f t="shared" ref="F13:AA13" si="2">+F14+F67+F79+F87</f>
        <v>31235.100000000002</v>
      </c>
      <c r="G13" s="36">
        <f t="shared" si="2"/>
        <v>34346.499999999993</v>
      </c>
      <c r="H13" s="36">
        <f t="shared" si="2"/>
        <v>43291.900000000009</v>
      </c>
      <c r="I13" s="36">
        <f t="shared" si="2"/>
        <v>60630.299999999996</v>
      </c>
      <c r="J13" s="36">
        <f t="shared" si="2"/>
        <v>82452.300000000017</v>
      </c>
      <c r="K13" s="36">
        <f t="shared" si="2"/>
        <v>110770.10000000002</v>
      </c>
      <c r="L13" s="36">
        <f t="shared" si="2"/>
        <v>147359.50000000006</v>
      </c>
      <c r="M13" s="36">
        <f t="shared" si="2"/>
        <v>159499.00000000003</v>
      </c>
      <c r="N13" s="36">
        <f t="shared" si="2"/>
        <v>151908.4</v>
      </c>
      <c r="O13" s="36">
        <f t="shared" si="2"/>
        <v>183472.43008099002</v>
      </c>
      <c r="P13" s="36">
        <f t="shared" si="2"/>
        <v>206157.3</v>
      </c>
      <c r="Q13" s="36">
        <f t="shared" si="2"/>
        <v>248107.4</v>
      </c>
      <c r="R13" s="36">
        <f t="shared" si="2"/>
        <v>285366.09999999998</v>
      </c>
      <c r="S13" s="36">
        <f t="shared" si="2"/>
        <v>313464.8</v>
      </c>
      <c r="T13" s="36">
        <f t="shared" si="2"/>
        <v>320609.70000000007</v>
      </c>
      <c r="U13" s="36">
        <f t="shared" si="2"/>
        <v>352551.60000000003</v>
      </c>
      <c r="V13" s="36">
        <f t="shared" si="2"/>
        <v>386214.89999999997</v>
      </c>
      <c r="W13" s="36">
        <f t="shared" si="2"/>
        <v>430636.20000000007</v>
      </c>
      <c r="X13" s="135">
        <f t="shared" si="2"/>
        <v>483126.8</v>
      </c>
      <c r="Y13" s="74">
        <f t="shared" si="2"/>
        <v>442709.07353970991</v>
      </c>
      <c r="Z13" s="74">
        <f t="shared" si="2"/>
        <v>607453.09999999986</v>
      </c>
      <c r="AA13" s="20">
        <f t="shared" si="2"/>
        <v>656819.6</v>
      </c>
      <c r="AB13" s="20">
        <f t="shared" ref="AB13:AC13" si="3">+AB14+AB67+AB79+AB87</f>
        <v>766908.00000000012</v>
      </c>
      <c r="AC13" s="20">
        <f t="shared" si="3"/>
        <v>846458.7</v>
      </c>
      <c r="AD13" s="20">
        <f t="shared" ref="AD13" si="4">+AD14+AD67+AD79+AD87</f>
        <v>913748.89999999991</v>
      </c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</row>
    <row r="14" spans="2:70" ht="18" customHeight="1">
      <c r="B14" s="168" t="s">
        <v>76</v>
      </c>
      <c r="C14" s="37">
        <f t="shared" ref="C14:D14" si="5">+C15+C20+C31+C60+C65+C66</f>
        <v>15987.200000000003</v>
      </c>
      <c r="D14" s="37">
        <f t="shared" si="5"/>
        <v>19190.999999999996</v>
      </c>
      <c r="E14" s="37">
        <f t="shared" ref="E14" si="6">+E15+E20+E31+E60+E65+E66</f>
        <v>22706.399999999998</v>
      </c>
      <c r="F14" s="37">
        <f t="shared" ref="F14:AA14" si="7">+F15+F20+F31+F60+F65+F66</f>
        <v>30615.600000000002</v>
      </c>
      <c r="G14" s="37">
        <f t="shared" si="7"/>
        <v>33352.299999999996</v>
      </c>
      <c r="H14" s="37">
        <f t="shared" si="7"/>
        <v>42188.000000000007</v>
      </c>
      <c r="I14" s="37">
        <f t="shared" si="7"/>
        <v>59267.1</v>
      </c>
      <c r="J14" s="37">
        <f t="shared" si="7"/>
        <v>80881.200000000012</v>
      </c>
      <c r="K14" s="37">
        <f t="shared" si="7"/>
        <v>109298.00000000001</v>
      </c>
      <c r="L14" s="37">
        <f t="shared" si="7"/>
        <v>145927.50000000003</v>
      </c>
      <c r="M14" s="37">
        <f t="shared" si="7"/>
        <v>158106.30000000002</v>
      </c>
      <c r="N14" s="37">
        <f t="shared" si="7"/>
        <v>150657.79999999999</v>
      </c>
      <c r="O14" s="37">
        <f t="shared" si="7"/>
        <v>182085.60008099</v>
      </c>
      <c r="P14" s="37">
        <f t="shared" si="7"/>
        <v>204616.5</v>
      </c>
      <c r="Q14" s="37">
        <f t="shared" si="7"/>
        <v>246434.9</v>
      </c>
      <c r="R14" s="37">
        <f t="shared" si="7"/>
        <v>282147</v>
      </c>
      <c r="S14" s="37">
        <f t="shared" si="7"/>
        <v>309414.39999999997</v>
      </c>
      <c r="T14" s="37">
        <f t="shared" si="7"/>
        <v>316500.10000000003</v>
      </c>
      <c r="U14" s="37">
        <f t="shared" si="7"/>
        <v>348067.10000000003</v>
      </c>
      <c r="V14" s="38">
        <f t="shared" si="7"/>
        <v>381640.8</v>
      </c>
      <c r="W14" s="38">
        <f t="shared" si="7"/>
        <v>417262.4</v>
      </c>
      <c r="X14" s="136">
        <f t="shared" si="7"/>
        <v>467727.3</v>
      </c>
      <c r="Y14" s="96">
        <f t="shared" si="7"/>
        <v>425934.77353970992</v>
      </c>
      <c r="Z14" s="96">
        <f t="shared" si="7"/>
        <v>588026.09999999986</v>
      </c>
      <c r="AA14" s="14">
        <f t="shared" si="7"/>
        <v>642582.6</v>
      </c>
      <c r="AB14" s="14">
        <f t="shared" ref="AB14:AC14" si="8">+AB15+AB20+AB31+AB60+AB65+AB66</f>
        <v>747988.4</v>
      </c>
      <c r="AC14" s="14">
        <f t="shared" si="8"/>
        <v>829039.2</v>
      </c>
      <c r="AD14" s="14">
        <f t="shared" ref="AD14" si="9">+AD15+AD20+AD31+AD60+AD65+AD66</f>
        <v>883627.39999999991</v>
      </c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</row>
    <row r="15" spans="2:70" ht="18" customHeight="1">
      <c r="B15" s="169" t="s">
        <v>77</v>
      </c>
      <c r="C15" s="37">
        <v>7495.7</v>
      </c>
      <c r="D15" s="37">
        <v>9222.7000000000007</v>
      </c>
      <c r="E15" s="37">
        <v>10782.3</v>
      </c>
      <c r="F15" s="37">
        <v>15327.1</v>
      </c>
      <c r="G15" s="37">
        <v>16046</v>
      </c>
      <c r="H15" s="37">
        <f>SUM(H16:H19)</f>
        <v>20384.800000000003</v>
      </c>
      <c r="I15" s="37">
        <f>SUM(I16:I19)</f>
        <v>24373.9</v>
      </c>
      <c r="J15" s="37">
        <f>SUM(J16:J19)</f>
        <v>30041.9</v>
      </c>
      <c r="K15" s="37">
        <f>SUM(K16:K19)</f>
        <v>38981.9</v>
      </c>
      <c r="L15" s="37">
        <f>SUM(L16:L19)</f>
        <v>55232.299999999996</v>
      </c>
      <c r="M15" s="37">
        <f t="shared" ref="M15:R15" si="10">SUM(M16:M19)</f>
        <v>57703.900000000009</v>
      </c>
      <c r="N15" s="37">
        <f t="shared" si="10"/>
        <v>54127.69999999999</v>
      </c>
      <c r="O15" s="37">
        <f t="shared" si="10"/>
        <v>53643.400000000009</v>
      </c>
      <c r="P15" s="37">
        <f t="shared" si="10"/>
        <v>65453.4</v>
      </c>
      <c r="Q15" s="37">
        <f t="shared" si="10"/>
        <v>92849.700000000012</v>
      </c>
      <c r="R15" s="37">
        <f t="shared" si="10"/>
        <v>108852.6</v>
      </c>
      <c r="S15" s="37">
        <f t="shared" ref="S15:Y15" si="11">SUM(S16:S19)</f>
        <v>125097.79999999999</v>
      </c>
      <c r="T15" s="37">
        <f t="shared" si="11"/>
        <v>119819.20000000001</v>
      </c>
      <c r="U15" s="37">
        <f t="shared" si="11"/>
        <v>135699.50000000003</v>
      </c>
      <c r="V15" s="38">
        <f t="shared" si="11"/>
        <v>155024.29999999999</v>
      </c>
      <c r="W15" s="38">
        <f t="shared" si="11"/>
        <v>170561.09999999998</v>
      </c>
      <c r="X15" s="136">
        <f t="shared" si="11"/>
        <v>194280.79999999996</v>
      </c>
      <c r="Y15" s="96">
        <f t="shared" si="11"/>
        <v>188486.19999999995</v>
      </c>
      <c r="Z15" s="96">
        <f t="shared" ref="Z15:AA15" si="12">SUM(Z16:Z19)</f>
        <v>264631.29999999993</v>
      </c>
      <c r="AA15" s="14">
        <f t="shared" si="12"/>
        <v>278502.2</v>
      </c>
      <c r="AB15" s="14">
        <f t="shared" ref="AB15:AC15" si="13">SUM(AB16:AB19)</f>
        <v>342234.1</v>
      </c>
      <c r="AC15" s="14">
        <f t="shared" si="13"/>
        <v>383237.10000000003</v>
      </c>
      <c r="AD15" s="14">
        <f t="shared" ref="AD15" si="14">SUM(AD16:AD19)</f>
        <v>419380.39999999997</v>
      </c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</row>
    <row r="16" spans="2:70" ht="18" customHeight="1">
      <c r="B16" s="170" t="s">
        <v>25</v>
      </c>
      <c r="C16" s="137">
        <v>0</v>
      </c>
      <c r="D16" s="137">
        <v>0</v>
      </c>
      <c r="E16" s="137">
        <v>0</v>
      </c>
      <c r="F16" s="137">
        <v>0</v>
      </c>
      <c r="G16" s="137">
        <v>0</v>
      </c>
      <c r="H16" s="98">
        <v>5667.7</v>
      </c>
      <c r="I16" s="98">
        <v>6710.1</v>
      </c>
      <c r="J16" s="98">
        <v>7588</v>
      </c>
      <c r="K16" s="98">
        <v>10507.3</v>
      </c>
      <c r="L16" s="98">
        <v>14664.6</v>
      </c>
      <c r="M16" s="98">
        <v>16581.7</v>
      </c>
      <c r="N16" s="98">
        <v>15436.8</v>
      </c>
      <c r="O16" s="98">
        <v>17087.7</v>
      </c>
      <c r="P16" s="98">
        <v>20673</v>
      </c>
      <c r="Q16" s="98">
        <v>21874.100000000002</v>
      </c>
      <c r="R16" s="98">
        <v>27147.4</v>
      </c>
      <c r="S16" s="98">
        <v>31525</v>
      </c>
      <c r="T16" s="98">
        <v>35548.6</v>
      </c>
      <c r="U16" s="98">
        <v>40193.100000000006</v>
      </c>
      <c r="V16" s="138">
        <v>43553.100000000006</v>
      </c>
      <c r="W16" s="138">
        <v>51425.2</v>
      </c>
      <c r="X16" s="63">
        <v>59447.7</v>
      </c>
      <c r="Y16" s="78">
        <v>58746.900000000009</v>
      </c>
      <c r="Z16" s="78">
        <v>69025.8</v>
      </c>
      <c r="AA16" s="30">
        <v>87199.700000000012</v>
      </c>
      <c r="AB16" s="30">
        <v>103150.20000000001</v>
      </c>
      <c r="AC16" s="30">
        <v>117251.7</v>
      </c>
      <c r="AD16" s="30">
        <v>133747.19999999998</v>
      </c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</row>
    <row r="17" spans="2:70" ht="18" customHeight="1">
      <c r="B17" s="170" t="s">
        <v>26</v>
      </c>
      <c r="C17" s="137">
        <v>0</v>
      </c>
      <c r="D17" s="137">
        <v>0</v>
      </c>
      <c r="E17" s="137">
        <v>0</v>
      </c>
      <c r="F17" s="137">
        <v>0</v>
      </c>
      <c r="G17" s="137">
        <v>0</v>
      </c>
      <c r="H17" s="98">
        <v>9383.7000000000007</v>
      </c>
      <c r="I17" s="98">
        <v>11723.4</v>
      </c>
      <c r="J17" s="98">
        <v>16221.7</v>
      </c>
      <c r="K17" s="98">
        <v>16556</v>
      </c>
      <c r="L17" s="98">
        <v>29202.799999999999</v>
      </c>
      <c r="M17" s="98">
        <v>26168.400000000001</v>
      </c>
      <c r="N17" s="98">
        <v>22545.799999999996</v>
      </c>
      <c r="O17" s="98">
        <v>21475.4</v>
      </c>
      <c r="P17" s="98">
        <v>25125</v>
      </c>
      <c r="Q17" s="98">
        <v>46921</v>
      </c>
      <c r="R17" s="98">
        <v>58923.1</v>
      </c>
      <c r="S17" s="98">
        <v>72865.299999999988</v>
      </c>
      <c r="T17" s="98">
        <v>61694.900000000009</v>
      </c>
      <c r="U17" s="98">
        <v>69362.200000000012</v>
      </c>
      <c r="V17" s="138">
        <v>83046.599999999991</v>
      </c>
      <c r="W17" s="138">
        <v>88079.1</v>
      </c>
      <c r="X17" s="63">
        <v>96181.4</v>
      </c>
      <c r="Y17" s="78">
        <v>90442.4</v>
      </c>
      <c r="Z17" s="78">
        <v>150874.79999999999</v>
      </c>
      <c r="AA17" s="30">
        <v>140884.29999999999</v>
      </c>
      <c r="AB17" s="30">
        <v>180075.4</v>
      </c>
      <c r="AC17" s="30">
        <v>193430.7</v>
      </c>
      <c r="AD17" s="30">
        <v>214161.9</v>
      </c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</row>
    <row r="18" spans="2:70" ht="18" customHeight="1">
      <c r="B18" s="170" t="s">
        <v>27</v>
      </c>
      <c r="C18" s="137">
        <v>0</v>
      </c>
      <c r="D18" s="137">
        <v>0</v>
      </c>
      <c r="E18" s="137">
        <v>0</v>
      </c>
      <c r="F18" s="137">
        <v>0</v>
      </c>
      <c r="G18" s="137">
        <v>0</v>
      </c>
      <c r="H18" s="98">
        <v>4803.7</v>
      </c>
      <c r="I18" s="98">
        <v>5458.2</v>
      </c>
      <c r="J18" s="98">
        <v>5639.1</v>
      </c>
      <c r="K18" s="98">
        <v>11400.2</v>
      </c>
      <c r="L18" s="98">
        <v>10745.8</v>
      </c>
      <c r="M18" s="98">
        <v>14612.8</v>
      </c>
      <c r="N18" s="98">
        <v>15545.7</v>
      </c>
      <c r="O18" s="98">
        <v>14240.4</v>
      </c>
      <c r="P18" s="98">
        <v>18653.5</v>
      </c>
      <c r="Q18" s="98">
        <v>23063.8</v>
      </c>
      <c r="R18" s="98">
        <v>21626.5</v>
      </c>
      <c r="S18" s="98">
        <v>19790.599999999999</v>
      </c>
      <c r="T18" s="98">
        <v>21525.599999999999</v>
      </c>
      <c r="U18" s="98">
        <v>25249.1</v>
      </c>
      <c r="V18" s="138">
        <v>26696.100000000002</v>
      </c>
      <c r="W18" s="138">
        <v>29238.300000000003</v>
      </c>
      <c r="X18" s="63">
        <v>36395.399999999994</v>
      </c>
      <c r="Y18" s="78">
        <v>38020.599999999991</v>
      </c>
      <c r="Z18" s="78">
        <v>43361.100000000006</v>
      </c>
      <c r="AA18" s="30">
        <v>48380.299999999996</v>
      </c>
      <c r="AB18" s="30">
        <v>56747.700000000012</v>
      </c>
      <c r="AC18" s="30">
        <v>69809.5</v>
      </c>
      <c r="AD18" s="30">
        <v>67934.2</v>
      </c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</row>
    <row r="19" spans="2:70" ht="18" customHeight="1">
      <c r="B19" s="170" t="s">
        <v>1</v>
      </c>
      <c r="C19" s="137">
        <v>0</v>
      </c>
      <c r="D19" s="137">
        <v>0</v>
      </c>
      <c r="E19" s="137">
        <v>0</v>
      </c>
      <c r="F19" s="137">
        <v>0</v>
      </c>
      <c r="G19" s="137">
        <v>0</v>
      </c>
      <c r="H19" s="98">
        <v>529.70000000000005</v>
      </c>
      <c r="I19" s="98">
        <v>482.2</v>
      </c>
      <c r="J19" s="98">
        <v>593.1</v>
      </c>
      <c r="K19" s="98">
        <v>518.4</v>
      </c>
      <c r="L19" s="98">
        <v>619.1</v>
      </c>
      <c r="M19" s="98">
        <v>341</v>
      </c>
      <c r="N19" s="98">
        <v>599.4</v>
      </c>
      <c r="O19" s="98">
        <v>839.9</v>
      </c>
      <c r="P19" s="98">
        <v>1001.9</v>
      </c>
      <c r="Q19" s="98">
        <v>990.8</v>
      </c>
      <c r="R19" s="98">
        <v>1155.5999999999999</v>
      </c>
      <c r="S19" s="98">
        <v>916.9</v>
      </c>
      <c r="T19" s="98">
        <v>1050.1000000000001</v>
      </c>
      <c r="U19" s="98">
        <v>895.1</v>
      </c>
      <c r="V19" s="138">
        <v>1728.5</v>
      </c>
      <c r="W19" s="138">
        <v>1818.5000000000002</v>
      </c>
      <c r="X19" s="63">
        <v>2256.3000000000002</v>
      </c>
      <c r="Y19" s="78">
        <v>1276.3000000000002</v>
      </c>
      <c r="Z19" s="78">
        <v>1369.6</v>
      </c>
      <c r="AA19" s="30">
        <v>2037.9</v>
      </c>
      <c r="AB19" s="30">
        <v>2260.8000000000002</v>
      </c>
      <c r="AC19" s="30">
        <v>2745.2000000000003</v>
      </c>
      <c r="AD19" s="30">
        <v>3537.1</v>
      </c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</row>
    <row r="20" spans="2:70" ht="18" customHeight="1">
      <c r="B20" s="169" t="s">
        <v>78</v>
      </c>
      <c r="C20" s="37">
        <f t="shared" ref="C20:D20" si="15">+C21+C30</f>
        <v>425.8</v>
      </c>
      <c r="D20" s="37">
        <f t="shared" si="15"/>
        <v>595.6</v>
      </c>
      <c r="E20" s="37">
        <f t="shared" ref="E20" si="16">+E21+E30</f>
        <v>683.8</v>
      </c>
      <c r="F20" s="37">
        <f t="shared" ref="F20:G20" si="17">+F21+F30</f>
        <v>772.40000000000009</v>
      </c>
      <c r="G20" s="37">
        <f t="shared" si="17"/>
        <v>952.00000000000011</v>
      </c>
      <c r="H20" s="37">
        <f t="shared" ref="H20:L20" si="18">+H21+H30</f>
        <v>1315.6</v>
      </c>
      <c r="I20" s="37">
        <f t="shared" si="18"/>
        <v>2870.7000000000003</v>
      </c>
      <c r="J20" s="37">
        <f t="shared" si="18"/>
        <v>6749</v>
      </c>
      <c r="K20" s="37">
        <f t="shared" si="18"/>
        <v>8049.5999999999995</v>
      </c>
      <c r="L20" s="37">
        <f t="shared" si="18"/>
        <v>9995.6999999999989</v>
      </c>
      <c r="M20" s="37">
        <f t="shared" ref="M20:R20" si="19">+M21+M30</f>
        <v>11863.300000000003</v>
      </c>
      <c r="N20" s="37">
        <f t="shared" si="19"/>
        <v>11684.4</v>
      </c>
      <c r="O20" s="37">
        <f t="shared" si="19"/>
        <v>13314.60675083</v>
      </c>
      <c r="P20" s="37">
        <f t="shared" si="19"/>
        <v>15927.899999999998</v>
      </c>
      <c r="Q20" s="37">
        <f t="shared" si="19"/>
        <v>19605.7</v>
      </c>
      <c r="R20" s="37">
        <f t="shared" si="19"/>
        <v>22928.400000000001</v>
      </c>
      <c r="S20" s="37">
        <f t="shared" ref="S20:Z20" si="20">+S21+S30</f>
        <v>18183.000000000004</v>
      </c>
      <c r="T20" s="37">
        <f t="shared" si="20"/>
        <v>19044.100000000002</v>
      </c>
      <c r="U20" s="37">
        <f t="shared" si="20"/>
        <v>20717.399999999998</v>
      </c>
      <c r="V20" s="38">
        <f t="shared" si="20"/>
        <v>22942.400000000001</v>
      </c>
      <c r="W20" s="38">
        <f t="shared" si="20"/>
        <v>25716.200000000004</v>
      </c>
      <c r="X20" s="38">
        <f t="shared" si="20"/>
        <v>29564.499999999993</v>
      </c>
      <c r="Y20" s="136">
        <f t="shared" si="20"/>
        <v>25251.473539710001</v>
      </c>
      <c r="Z20" s="96">
        <f t="shared" si="20"/>
        <v>47648.200000000004</v>
      </c>
      <c r="AA20" s="14">
        <f t="shared" ref="AA20:AB20" si="21">+AA21+AA30</f>
        <v>47361.899999999994</v>
      </c>
      <c r="AB20" s="14">
        <f t="shared" si="21"/>
        <v>51309.700000000004</v>
      </c>
      <c r="AC20" s="14">
        <f t="shared" ref="AC20:AD20" si="22">+AC21+AC30</f>
        <v>55102.3</v>
      </c>
      <c r="AD20" s="14">
        <f t="shared" si="22"/>
        <v>61919.9</v>
      </c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</row>
    <row r="21" spans="2:70" ht="18" customHeight="1">
      <c r="B21" s="116" t="s">
        <v>28</v>
      </c>
      <c r="C21" s="37">
        <f t="shared" ref="C21:D21" si="23">SUM(C22:C29)</f>
        <v>406.8</v>
      </c>
      <c r="D21" s="37">
        <f t="shared" si="23"/>
        <v>561.4</v>
      </c>
      <c r="E21" s="37">
        <f>SUM(E22:E29)</f>
        <v>644.29999999999995</v>
      </c>
      <c r="F21" s="37">
        <f t="shared" ref="F21:G21" si="24">SUM(F22:F29)</f>
        <v>742.80000000000007</v>
      </c>
      <c r="G21" s="37">
        <f t="shared" si="24"/>
        <v>912.40000000000009</v>
      </c>
      <c r="H21" s="37">
        <f>SUM(H22:H29)</f>
        <v>1252.5</v>
      </c>
      <c r="I21" s="37">
        <f>SUM(I22:I29)</f>
        <v>2804.3</v>
      </c>
      <c r="J21" s="37">
        <f>SUM(J22:J29)</f>
        <v>6621.6</v>
      </c>
      <c r="K21" s="37">
        <f>SUM(K22:K29)</f>
        <v>7783.2</v>
      </c>
      <c r="L21" s="37">
        <f>SUM(L22:L29)</f>
        <v>9694.0999999999985</v>
      </c>
      <c r="M21" s="37">
        <f t="shared" ref="M21:R21" si="25">SUM(M22:M29)</f>
        <v>11408.600000000002</v>
      </c>
      <c r="N21" s="37">
        <f t="shared" si="25"/>
        <v>10910.4</v>
      </c>
      <c r="O21" s="38">
        <f t="shared" si="25"/>
        <v>12415.50675083</v>
      </c>
      <c r="P21" s="37">
        <f t="shared" si="25"/>
        <v>14917.899999999998</v>
      </c>
      <c r="Q21" s="37">
        <f t="shared" si="25"/>
        <v>18637.400000000001</v>
      </c>
      <c r="R21" s="37">
        <f t="shared" si="25"/>
        <v>22175.7</v>
      </c>
      <c r="S21" s="37">
        <f t="shared" ref="S21:Y21" si="26">SUM(S22:S29)</f>
        <v>17489.300000000003</v>
      </c>
      <c r="T21" s="37">
        <f t="shared" si="26"/>
        <v>18336.300000000003</v>
      </c>
      <c r="U21" s="37">
        <f t="shared" si="26"/>
        <v>19809.399999999998</v>
      </c>
      <c r="V21" s="38">
        <f t="shared" si="26"/>
        <v>21501.800000000003</v>
      </c>
      <c r="W21" s="38">
        <f t="shared" si="26"/>
        <v>23955.300000000003</v>
      </c>
      <c r="X21" s="136">
        <f t="shared" si="26"/>
        <v>27374.199999999993</v>
      </c>
      <c r="Y21" s="96">
        <f t="shared" si="26"/>
        <v>24366.873539710003</v>
      </c>
      <c r="Z21" s="96">
        <f>SUM(Z22:Z29)</f>
        <v>45798.500000000007</v>
      </c>
      <c r="AA21" s="14">
        <f>SUM(AA22:AA29)</f>
        <v>45060.899999999994</v>
      </c>
      <c r="AB21" s="14">
        <f>SUM(AB22:AB29)</f>
        <v>49223.600000000006</v>
      </c>
      <c r="AC21" s="14">
        <f>SUM(AC22:AC29)</f>
        <v>52618.600000000006</v>
      </c>
      <c r="AD21" s="14">
        <f>SUM(AD22:AD29)</f>
        <v>58324.700000000004</v>
      </c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</row>
    <row r="22" spans="2:70" ht="18" customHeight="1">
      <c r="B22" s="171" t="s">
        <v>180</v>
      </c>
      <c r="C22" s="98">
        <v>56.9</v>
      </c>
      <c r="D22" s="98">
        <v>87.7</v>
      </c>
      <c r="E22" s="98">
        <v>114.5</v>
      </c>
      <c r="F22" s="98">
        <v>155</v>
      </c>
      <c r="G22" s="98">
        <v>192.4</v>
      </c>
      <c r="H22" s="98">
        <v>245.5</v>
      </c>
      <c r="I22" s="98">
        <v>337.7</v>
      </c>
      <c r="J22" s="98">
        <v>1709.5</v>
      </c>
      <c r="K22" s="98">
        <v>1691</v>
      </c>
      <c r="L22" s="98">
        <v>593.80000000000007</v>
      </c>
      <c r="M22" s="98">
        <v>551.6</v>
      </c>
      <c r="N22" s="98">
        <v>472.6</v>
      </c>
      <c r="O22" s="77">
        <v>555</v>
      </c>
      <c r="P22" s="98">
        <v>629.19999999999993</v>
      </c>
      <c r="Q22" s="98">
        <v>686.4</v>
      </c>
      <c r="R22" s="98">
        <v>1517.6</v>
      </c>
      <c r="S22" s="98">
        <v>1578.5999999999997</v>
      </c>
      <c r="T22" s="98">
        <v>1754.8999999999999</v>
      </c>
      <c r="U22" s="98">
        <v>1871.3000000000002</v>
      </c>
      <c r="V22" s="138">
        <v>2166.3000000000002</v>
      </c>
      <c r="W22" s="138">
        <v>2526.8000000000002</v>
      </c>
      <c r="X22" s="63">
        <v>2904.3</v>
      </c>
      <c r="Y22" s="78">
        <v>2856.7</v>
      </c>
      <c r="Z22" s="78">
        <v>4170.7</v>
      </c>
      <c r="AA22" s="30">
        <v>4437.5</v>
      </c>
      <c r="AB22" s="30">
        <v>5105.2000000000007</v>
      </c>
      <c r="AC22" s="30">
        <v>5348.7000000000007</v>
      </c>
      <c r="AD22" s="30">
        <v>6032.1999999999989</v>
      </c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</row>
    <row r="23" spans="2:70" ht="18" customHeight="1">
      <c r="B23" s="171" t="s">
        <v>29</v>
      </c>
      <c r="C23" s="139" t="s">
        <v>196</v>
      </c>
      <c r="D23" s="139" t="s">
        <v>197</v>
      </c>
      <c r="E23" s="139">
        <v>0</v>
      </c>
      <c r="F23" s="139">
        <v>0</v>
      </c>
      <c r="G23" s="139">
        <v>0</v>
      </c>
      <c r="H23" s="139">
        <v>0</v>
      </c>
      <c r="I23" s="139">
        <v>0</v>
      </c>
      <c r="J23" s="139">
        <v>0</v>
      </c>
      <c r="K23" s="98">
        <v>58.3</v>
      </c>
      <c r="L23" s="98">
        <v>1280.8</v>
      </c>
      <c r="M23" s="98">
        <v>2015.7</v>
      </c>
      <c r="N23" s="98">
        <v>2229.4</v>
      </c>
      <c r="O23" s="77">
        <v>2448.5067508300003</v>
      </c>
      <c r="P23" s="98">
        <v>2789.6</v>
      </c>
      <c r="Q23" s="98">
        <v>3044</v>
      </c>
      <c r="R23" s="98">
        <v>3337</v>
      </c>
      <c r="S23" s="98">
        <v>3453.7000000000003</v>
      </c>
      <c r="T23" s="98">
        <v>3445.1000000000004</v>
      </c>
      <c r="U23" s="98">
        <v>3544.0000000000005</v>
      </c>
      <c r="V23" s="138">
        <v>4112.4999999999991</v>
      </c>
      <c r="W23" s="138">
        <v>4608.5</v>
      </c>
      <c r="X23" s="63">
        <v>5154.9999999999991</v>
      </c>
      <c r="Y23" s="78">
        <v>4522.3</v>
      </c>
      <c r="Z23" s="78">
        <v>8395.6999999999989</v>
      </c>
      <c r="AA23" s="30">
        <v>8614.5</v>
      </c>
      <c r="AB23" s="30">
        <v>9401</v>
      </c>
      <c r="AC23" s="30">
        <v>9989.7999999999993</v>
      </c>
      <c r="AD23" s="30">
        <v>10823.500000000002</v>
      </c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</row>
    <row r="24" spans="2:70" ht="18" customHeight="1">
      <c r="B24" s="171" t="s">
        <v>30</v>
      </c>
      <c r="C24" s="98">
        <v>147.9</v>
      </c>
      <c r="D24" s="98">
        <v>194.2</v>
      </c>
      <c r="E24" s="98">
        <v>217</v>
      </c>
      <c r="F24" s="98">
        <v>241.5</v>
      </c>
      <c r="G24" s="98">
        <v>320.60000000000002</v>
      </c>
      <c r="H24" s="98">
        <v>393.8</v>
      </c>
      <c r="I24" s="98">
        <v>726.3</v>
      </c>
      <c r="J24" s="98">
        <v>1412.9</v>
      </c>
      <c r="K24" s="98">
        <v>1962.8</v>
      </c>
      <c r="L24" s="98">
        <v>3290.8</v>
      </c>
      <c r="M24" s="98">
        <v>3404.2999999999997</v>
      </c>
      <c r="N24" s="98">
        <v>3261.6000000000004</v>
      </c>
      <c r="O24" s="77">
        <v>3863.5000000000005</v>
      </c>
      <c r="P24" s="98">
        <v>3762.9</v>
      </c>
      <c r="Q24" s="98">
        <v>3871.5</v>
      </c>
      <c r="R24" s="98">
        <v>5236.1000000000004</v>
      </c>
      <c r="S24" s="98">
        <v>4875.8999999999996</v>
      </c>
      <c r="T24" s="98">
        <v>5169.2</v>
      </c>
      <c r="U24" s="98">
        <v>5668.2</v>
      </c>
      <c r="V24" s="138">
        <v>5801.7</v>
      </c>
      <c r="W24" s="138">
        <v>6320.4000000000005</v>
      </c>
      <c r="X24" s="63">
        <v>7525.9</v>
      </c>
      <c r="Y24" s="78">
        <v>5909.9</v>
      </c>
      <c r="Z24" s="78">
        <v>17067.900000000001</v>
      </c>
      <c r="AA24" s="30">
        <v>13014.699999999999</v>
      </c>
      <c r="AB24" s="30">
        <v>13131.8</v>
      </c>
      <c r="AC24" s="30">
        <v>14106.599999999997</v>
      </c>
      <c r="AD24" s="30">
        <v>16346.900000000001</v>
      </c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</row>
    <row r="25" spans="2:70" ht="18" customHeight="1">
      <c r="B25" s="171" t="s">
        <v>31</v>
      </c>
      <c r="C25" s="98">
        <v>100.7</v>
      </c>
      <c r="D25" s="98">
        <v>133.80000000000001</v>
      </c>
      <c r="E25" s="98">
        <v>160</v>
      </c>
      <c r="F25" s="98">
        <v>184.6</v>
      </c>
      <c r="G25" s="98">
        <v>233.2</v>
      </c>
      <c r="H25" s="98">
        <v>400.8</v>
      </c>
      <c r="I25" s="98">
        <v>550.79999999999995</v>
      </c>
      <c r="J25" s="98">
        <v>169.9</v>
      </c>
      <c r="K25" s="98">
        <v>184.5</v>
      </c>
      <c r="L25" s="98">
        <v>251.4</v>
      </c>
      <c r="M25" s="98">
        <v>385.60000000000008</v>
      </c>
      <c r="N25" s="98">
        <v>507.1</v>
      </c>
      <c r="O25" s="138">
        <v>532.5</v>
      </c>
      <c r="P25" s="98">
        <v>572.20000000000005</v>
      </c>
      <c r="Q25" s="98">
        <v>682.2</v>
      </c>
      <c r="R25" s="98">
        <v>805.1</v>
      </c>
      <c r="S25" s="98">
        <v>897.59999999999991</v>
      </c>
      <c r="T25" s="98">
        <v>947</v>
      </c>
      <c r="U25" s="98">
        <v>1005.4</v>
      </c>
      <c r="V25" s="138">
        <v>1076.4000000000001</v>
      </c>
      <c r="W25" s="138">
        <v>1215</v>
      </c>
      <c r="X25" s="63">
        <v>1422.2</v>
      </c>
      <c r="Y25" s="78">
        <v>1080.2</v>
      </c>
      <c r="Z25" s="78">
        <v>1906.9</v>
      </c>
      <c r="AA25" s="30">
        <v>2048.2999999999997</v>
      </c>
      <c r="AB25" s="30">
        <v>2098.9</v>
      </c>
      <c r="AC25" s="30">
        <v>2394.2000000000003</v>
      </c>
      <c r="AD25" s="30">
        <v>2589.0999999999995</v>
      </c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</row>
    <row r="26" spans="2:70" ht="18" customHeight="1">
      <c r="B26" s="171" t="s">
        <v>32</v>
      </c>
      <c r="C26" s="98">
        <v>60</v>
      </c>
      <c r="D26" s="98">
        <v>105.1</v>
      </c>
      <c r="E26" s="98">
        <v>95.9</v>
      </c>
      <c r="F26" s="98">
        <v>105.2</v>
      </c>
      <c r="G26" s="98">
        <v>91.7</v>
      </c>
      <c r="H26" s="98">
        <v>126.7</v>
      </c>
      <c r="I26" s="98">
        <v>219.9</v>
      </c>
      <c r="J26" s="98">
        <v>83.9</v>
      </c>
      <c r="K26" s="98">
        <v>96.8</v>
      </c>
      <c r="L26" s="98">
        <v>143</v>
      </c>
      <c r="M26" s="140">
        <v>221.2</v>
      </c>
      <c r="N26" s="140">
        <v>198.8</v>
      </c>
      <c r="O26" s="141">
        <v>230.9</v>
      </c>
      <c r="P26" s="98">
        <v>237.4</v>
      </c>
      <c r="Q26" s="98">
        <v>226.89999999999998</v>
      </c>
      <c r="R26" s="98">
        <v>315</v>
      </c>
      <c r="S26" s="98">
        <v>325</v>
      </c>
      <c r="T26" s="98">
        <v>417.7</v>
      </c>
      <c r="U26" s="98">
        <v>388.4</v>
      </c>
      <c r="V26" s="138">
        <v>454.59999999999997</v>
      </c>
      <c r="W26" s="138">
        <v>525.5</v>
      </c>
      <c r="X26" s="63">
        <v>714.60000000000014</v>
      </c>
      <c r="Y26" s="78">
        <v>522.5</v>
      </c>
      <c r="Z26" s="78">
        <v>1308.2</v>
      </c>
      <c r="AA26" s="30">
        <v>1388.7000000000003</v>
      </c>
      <c r="AB26" s="30">
        <v>1158.3</v>
      </c>
      <c r="AC26" s="30">
        <v>1251</v>
      </c>
      <c r="AD26" s="30">
        <v>1375.8999999999999</v>
      </c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</row>
    <row r="27" spans="2:70" ht="18" customHeight="1">
      <c r="B27" s="171" t="s">
        <v>127</v>
      </c>
      <c r="C27" s="137">
        <v>0</v>
      </c>
      <c r="D27" s="137">
        <v>0</v>
      </c>
      <c r="E27" s="137">
        <v>0</v>
      </c>
      <c r="F27" s="137">
        <v>0</v>
      </c>
      <c r="G27" s="137">
        <v>0</v>
      </c>
      <c r="H27" s="137">
        <v>0</v>
      </c>
      <c r="I27" s="137">
        <v>0</v>
      </c>
      <c r="J27" s="137">
        <v>0</v>
      </c>
      <c r="K27" s="137">
        <v>0</v>
      </c>
      <c r="L27" s="137">
        <v>0</v>
      </c>
      <c r="M27" s="137">
        <v>0</v>
      </c>
      <c r="N27" s="137">
        <v>0</v>
      </c>
      <c r="O27" s="137">
        <v>0</v>
      </c>
      <c r="P27" s="98">
        <v>1815.5</v>
      </c>
      <c r="Q27" s="98">
        <v>4620.3999999999996</v>
      </c>
      <c r="R27" s="98">
        <v>5328.7</v>
      </c>
      <c r="S27" s="137">
        <v>0</v>
      </c>
      <c r="T27" s="137">
        <v>0</v>
      </c>
      <c r="U27" s="137">
        <v>0</v>
      </c>
      <c r="V27" s="142">
        <v>0</v>
      </c>
      <c r="W27" s="142">
        <v>0</v>
      </c>
      <c r="X27" s="143">
        <v>0</v>
      </c>
      <c r="Y27" s="83">
        <v>0</v>
      </c>
      <c r="Z27" s="83">
        <v>0</v>
      </c>
      <c r="AA27" s="32">
        <v>0</v>
      </c>
      <c r="AB27" s="32">
        <v>0</v>
      </c>
      <c r="AC27" s="32">
        <v>0</v>
      </c>
      <c r="AD27" s="32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</row>
    <row r="28" spans="2:70" ht="18" customHeight="1">
      <c r="B28" s="172" t="s">
        <v>33</v>
      </c>
      <c r="C28" s="139">
        <v>0</v>
      </c>
      <c r="D28" s="139">
        <v>0</v>
      </c>
      <c r="E28" s="137">
        <v>0</v>
      </c>
      <c r="F28" s="137">
        <v>0</v>
      </c>
      <c r="G28" s="137">
        <v>0</v>
      </c>
      <c r="H28" s="137">
        <v>0</v>
      </c>
      <c r="I28" s="98">
        <v>890.1</v>
      </c>
      <c r="J28" s="98">
        <v>3132.8</v>
      </c>
      <c r="K28" s="98">
        <v>3553.9</v>
      </c>
      <c r="L28" s="98">
        <v>3832.5</v>
      </c>
      <c r="M28" s="98">
        <v>4472</v>
      </c>
      <c r="N28" s="98">
        <v>3919</v>
      </c>
      <c r="O28" s="98">
        <v>4261.8</v>
      </c>
      <c r="P28" s="98">
        <v>4491.8</v>
      </c>
      <c r="Q28" s="98">
        <v>4851.5</v>
      </c>
      <c r="R28" s="98">
        <v>5167.3</v>
      </c>
      <c r="S28" s="98">
        <v>5620.0999999999995</v>
      </c>
      <c r="T28" s="98">
        <v>5950.8000000000011</v>
      </c>
      <c r="U28" s="98">
        <v>6590.9</v>
      </c>
      <c r="V28" s="138">
        <v>7116.9000000000005</v>
      </c>
      <c r="W28" s="138">
        <v>8139.4000000000005</v>
      </c>
      <c r="X28" s="63">
        <v>8646.4999999999982</v>
      </c>
      <c r="Y28" s="78">
        <v>8644.3000000000011</v>
      </c>
      <c r="Z28" s="83">
        <v>11231.300000000001</v>
      </c>
      <c r="AA28" s="32">
        <v>13547.500000000002</v>
      </c>
      <c r="AB28" s="32">
        <v>15506.1</v>
      </c>
      <c r="AC28" s="32">
        <v>17958.3</v>
      </c>
      <c r="AD28" s="32">
        <v>20009.599999999999</v>
      </c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</row>
    <row r="29" spans="2:70" ht="18" customHeight="1">
      <c r="B29" s="172" t="s">
        <v>0</v>
      </c>
      <c r="C29" s="139">
        <v>41.3</v>
      </c>
      <c r="D29" s="139">
        <v>40.599999999999994</v>
      </c>
      <c r="E29" s="98">
        <v>56.9</v>
      </c>
      <c r="F29" s="98">
        <v>56.5</v>
      </c>
      <c r="G29" s="98">
        <f t="shared" ref="G29" si="27">166.2-G26</f>
        <v>74.499999999999986</v>
      </c>
      <c r="H29" s="98">
        <f>212.4-126.7</f>
        <v>85.7</v>
      </c>
      <c r="I29" s="98">
        <f>299.4-219.9</f>
        <v>79.499999999999972</v>
      </c>
      <c r="J29" s="98">
        <f>196.5-83.9</f>
        <v>112.6</v>
      </c>
      <c r="K29" s="98">
        <f>332.7-96.8</f>
        <v>235.89999999999998</v>
      </c>
      <c r="L29" s="98">
        <v>301.8</v>
      </c>
      <c r="M29" s="98">
        <v>358.2</v>
      </c>
      <c r="N29" s="98">
        <v>321.89999999999998</v>
      </c>
      <c r="O29" s="98">
        <v>523.29999999999995</v>
      </c>
      <c r="P29" s="98">
        <v>619.29999999999995</v>
      </c>
      <c r="Q29" s="98">
        <v>654.5</v>
      </c>
      <c r="R29" s="98">
        <v>468.9</v>
      </c>
      <c r="S29" s="98">
        <v>738.39999999999986</v>
      </c>
      <c r="T29" s="98">
        <v>651.6</v>
      </c>
      <c r="U29" s="98">
        <v>741.2</v>
      </c>
      <c r="V29" s="138">
        <v>773.4</v>
      </c>
      <c r="W29" s="138">
        <v>619.69999999999993</v>
      </c>
      <c r="X29" s="63">
        <v>1005.7</v>
      </c>
      <c r="Y29" s="78">
        <v>830.97353971000007</v>
      </c>
      <c r="Z29" s="78">
        <v>1717.8</v>
      </c>
      <c r="AA29" s="30">
        <v>2009.6999999999998</v>
      </c>
      <c r="AB29" s="30">
        <v>2822.3000000000006</v>
      </c>
      <c r="AC29" s="32">
        <v>1569.9999999999998</v>
      </c>
      <c r="AD29" s="32">
        <v>1147.4999999999998</v>
      </c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</row>
    <row r="30" spans="2:70" ht="18" customHeight="1">
      <c r="B30" s="116" t="s">
        <v>34</v>
      </c>
      <c r="C30" s="37">
        <v>19</v>
      </c>
      <c r="D30" s="264">
        <v>34.200000000000003</v>
      </c>
      <c r="E30" s="37">
        <v>39.5</v>
      </c>
      <c r="F30" s="37">
        <v>29.6</v>
      </c>
      <c r="G30" s="37">
        <v>39.6</v>
      </c>
      <c r="H30" s="37">
        <v>63.1</v>
      </c>
      <c r="I30" s="37">
        <v>66.400000000000006</v>
      </c>
      <c r="J30" s="37">
        <v>127.4</v>
      </c>
      <c r="K30" s="37">
        <v>266.39999999999998</v>
      </c>
      <c r="L30" s="37">
        <v>301.60000000000002</v>
      </c>
      <c r="M30" s="37">
        <v>454.7</v>
      </c>
      <c r="N30" s="37">
        <v>774</v>
      </c>
      <c r="O30" s="37">
        <v>899.10000000000014</v>
      </c>
      <c r="P30" s="37">
        <v>1010</v>
      </c>
      <c r="Q30" s="37">
        <v>968.3</v>
      </c>
      <c r="R30" s="37">
        <v>752.7</v>
      </c>
      <c r="S30" s="37">
        <v>693.70000000000016</v>
      </c>
      <c r="T30" s="37">
        <v>707.8</v>
      </c>
      <c r="U30" s="37">
        <v>908.00000000000011</v>
      </c>
      <c r="V30" s="38">
        <v>1440.6000000000001</v>
      </c>
      <c r="W30" s="38">
        <v>1760.9</v>
      </c>
      <c r="X30" s="144">
        <v>2190.3000000000002</v>
      </c>
      <c r="Y30" s="94">
        <v>884.6</v>
      </c>
      <c r="Z30" s="94">
        <v>1849.7</v>
      </c>
      <c r="AA30" s="33">
        <v>2301</v>
      </c>
      <c r="AB30" s="33">
        <v>2086.1</v>
      </c>
      <c r="AC30" s="33">
        <v>2483.7000000000003</v>
      </c>
      <c r="AD30" s="33">
        <v>3595.2000000000003</v>
      </c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</row>
    <row r="31" spans="2:70" ht="18" customHeight="1">
      <c r="B31" s="169" t="s">
        <v>80</v>
      </c>
      <c r="C31" s="37">
        <f t="shared" ref="C31:D31" si="28">+C32+C34+C49+C59</f>
        <v>7567.9000000000005</v>
      </c>
      <c r="D31" s="37">
        <f t="shared" si="28"/>
        <v>8770.7999999999993</v>
      </c>
      <c r="E31" s="37">
        <f t="shared" ref="E31" si="29">+E32+E34+E49+E59</f>
        <v>10569.5</v>
      </c>
      <c r="F31" s="37">
        <f t="shared" ref="F31:AA31" si="30">+F32+F34+F49+F59</f>
        <v>13836</v>
      </c>
      <c r="G31" s="37">
        <f t="shared" si="30"/>
        <v>15678.5</v>
      </c>
      <c r="H31" s="37">
        <f t="shared" si="30"/>
        <v>18645.2</v>
      </c>
      <c r="I31" s="37">
        <f t="shared" si="30"/>
        <v>27942.1</v>
      </c>
      <c r="J31" s="37">
        <f t="shared" si="30"/>
        <v>41452.9</v>
      </c>
      <c r="K31" s="37">
        <f t="shared" si="30"/>
        <v>59090.6</v>
      </c>
      <c r="L31" s="37">
        <f t="shared" si="30"/>
        <v>77211.10000000002</v>
      </c>
      <c r="M31" s="37">
        <f t="shared" si="30"/>
        <v>85422.6</v>
      </c>
      <c r="N31" s="37">
        <f t="shared" si="30"/>
        <v>81594.100000000006</v>
      </c>
      <c r="O31" s="37">
        <f t="shared" si="30"/>
        <v>111662.59333015999</v>
      </c>
      <c r="P31" s="37">
        <f t="shared" si="30"/>
        <v>119554.2</v>
      </c>
      <c r="Q31" s="37">
        <f t="shared" si="30"/>
        <v>129976.4</v>
      </c>
      <c r="R31" s="37">
        <f t="shared" si="30"/>
        <v>145772</v>
      </c>
      <c r="S31" s="37">
        <f t="shared" si="30"/>
        <v>160862.90000000002</v>
      </c>
      <c r="T31" s="37">
        <f t="shared" si="30"/>
        <v>171582.19999999998</v>
      </c>
      <c r="U31" s="37">
        <f t="shared" si="30"/>
        <v>185088.3</v>
      </c>
      <c r="V31" s="38">
        <f t="shared" si="30"/>
        <v>196734.1</v>
      </c>
      <c r="W31" s="38">
        <f t="shared" si="30"/>
        <v>213336.90000000002</v>
      </c>
      <c r="X31" s="136">
        <f t="shared" si="30"/>
        <v>235863.2</v>
      </c>
      <c r="Y31" s="96">
        <f t="shared" si="30"/>
        <v>208669.79999999996</v>
      </c>
      <c r="Z31" s="96">
        <f t="shared" si="30"/>
        <v>268769.5</v>
      </c>
      <c r="AA31" s="14">
        <f t="shared" si="30"/>
        <v>307076.30000000005</v>
      </c>
      <c r="AB31" s="14">
        <f t="shared" ref="AB31:AC31" si="31">+AB32+AB34+AB49+AB59</f>
        <v>343355.89999999997</v>
      </c>
      <c r="AC31" s="14">
        <f t="shared" si="31"/>
        <v>378460.3</v>
      </c>
      <c r="AD31" s="14">
        <f t="shared" ref="AD31" si="32">+AD32+AD34+AD49+AD59</f>
        <v>389685.49999999994</v>
      </c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</row>
    <row r="32" spans="2:70" ht="18" customHeight="1">
      <c r="B32" s="116" t="s">
        <v>35</v>
      </c>
      <c r="C32" s="37">
        <f t="shared" ref="C32:AD32" si="33">+C33</f>
        <v>3697.5</v>
      </c>
      <c r="D32" s="37">
        <f t="shared" si="33"/>
        <v>4482.7</v>
      </c>
      <c r="E32" s="37">
        <f t="shared" si="33"/>
        <v>5309.2</v>
      </c>
      <c r="F32" s="37">
        <f t="shared" si="33"/>
        <v>8484.2999999999993</v>
      </c>
      <c r="G32" s="37">
        <f t="shared" si="33"/>
        <v>9680.7999999999993</v>
      </c>
      <c r="H32" s="37">
        <f t="shared" si="33"/>
        <v>12108.6</v>
      </c>
      <c r="I32" s="37">
        <f t="shared" si="33"/>
        <v>18480</v>
      </c>
      <c r="J32" s="37">
        <f t="shared" si="33"/>
        <v>24920.5</v>
      </c>
      <c r="K32" s="37">
        <f t="shared" si="33"/>
        <v>29141.7</v>
      </c>
      <c r="L32" s="37">
        <f t="shared" si="33"/>
        <v>35712.400000000001</v>
      </c>
      <c r="M32" s="37">
        <f t="shared" si="33"/>
        <v>40034.699999999997</v>
      </c>
      <c r="N32" s="37">
        <f t="shared" si="33"/>
        <v>41593.300000000003</v>
      </c>
      <c r="O32" s="37">
        <f t="shared" si="33"/>
        <v>44703.7</v>
      </c>
      <c r="P32" s="37">
        <f t="shared" si="33"/>
        <v>45639.1</v>
      </c>
      <c r="Q32" s="37">
        <f t="shared" si="33"/>
        <v>52359.3</v>
      </c>
      <c r="R32" s="37">
        <f t="shared" si="33"/>
        <v>66972.100000000006</v>
      </c>
      <c r="S32" s="37">
        <f t="shared" si="33"/>
        <v>77082.3</v>
      </c>
      <c r="T32" s="37">
        <f t="shared" si="33"/>
        <v>84921.7</v>
      </c>
      <c r="U32" s="37">
        <f t="shared" si="33"/>
        <v>92049.5</v>
      </c>
      <c r="V32" s="38">
        <f t="shared" si="33"/>
        <v>94770.700000000012</v>
      </c>
      <c r="W32" s="38">
        <f t="shared" si="33"/>
        <v>106661.99999999999</v>
      </c>
      <c r="X32" s="136">
        <f t="shared" si="33"/>
        <v>120605.6</v>
      </c>
      <c r="Y32" s="96">
        <f t="shared" si="33"/>
        <v>112315.79999999999</v>
      </c>
      <c r="Z32" s="96">
        <f t="shared" si="33"/>
        <v>136179.30000000002</v>
      </c>
      <c r="AA32" s="14">
        <f t="shared" si="33"/>
        <v>159208.6</v>
      </c>
      <c r="AB32" s="14">
        <f t="shared" si="33"/>
        <v>188587.6</v>
      </c>
      <c r="AC32" s="14">
        <f t="shared" si="33"/>
        <v>207949.5</v>
      </c>
      <c r="AD32" s="14">
        <f t="shared" si="33"/>
        <v>216391.09999999998</v>
      </c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</row>
    <row r="33" spans="2:70" ht="18" customHeight="1">
      <c r="B33" s="121" t="s">
        <v>36</v>
      </c>
      <c r="C33" s="98">
        <v>3697.5</v>
      </c>
      <c r="D33" s="98">
        <v>4482.7</v>
      </c>
      <c r="E33" s="98">
        <v>5309.2</v>
      </c>
      <c r="F33" s="98">
        <v>8484.2999999999993</v>
      </c>
      <c r="G33" s="98">
        <v>9680.7999999999993</v>
      </c>
      <c r="H33" s="98">
        <v>12108.6</v>
      </c>
      <c r="I33" s="98">
        <v>18480</v>
      </c>
      <c r="J33" s="98">
        <v>24920.5</v>
      </c>
      <c r="K33" s="98">
        <v>29141.7</v>
      </c>
      <c r="L33" s="98">
        <v>35712.400000000001</v>
      </c>
      <c r="M33" s="98">
        <v>40034.699999999997</v>
      </c>
      <c r="N33" s="98">
        <v>41593.300000000003</v>
      </c>
      <c r="O33" s="98">
        <v>44703.7</v>
      </c>
      <c r="P33" s="98">
        <v>45639.1</v>
      </c>
      <c r="Q33" s="98">
        <v>52359.3</v>
      </c>
      <c r="R33" s="98">
        <v>66972.100000000006</v>
      </c>
      <c r="S33" s="98">
        <v>77082.3</v>
      </c>
      <c r="T33" s="98">
        <v>84921.7</v>
      </c>
      <c r="U33" s="98">
        <v>92049.5</v>
      </c>
      <c r="V33" s="138">
        <v>94770.700000000012</v>
      </c>
      <c r="W33" s="138">
        <v>106661.99999999999</v>
      </c>
      <c r="X33" s="63">
        <v>120605.6</v>
      </c>
      <c r="Y33" s="78">
        <v>112315.79999999999</v>
      </c>
      <c r="Z33" s="78">
        <v>136179.30000000002</v>
      </c>
      <c r="AA33" s="30">
        <v>159208.6</v>
      </c>
      <c r="AB33" s="30">
        <v>188587.6</v>
      </c>
      <c r="AC33" s="30">
        <v>207949.5</v>
      </c>
      <c r="AD33" s="30">
        <v>216391.09999999998</v>
      </c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</row>
    <row r="34" spans="2:70" ht="18" customHeight="1">
      <c r="B34" s="173" t="s">
        <v>37</v>
      </c>
      <c r="C34" s="37">
        <f t="shared" ref="C34:D34" si="34">SUM(C35:C48)</f>
        <v>3454.5000000000005</v>
      </c>
      <c r="D34" s="37">
        <f t="shared" si="34"/>
        <v>3531.7999999999993</v>
      </c>
      <c r="E34" s="37">
        <f t="shared" ref="E34" si="35">SUM(E35:E48)</f>
        <v>3982.2</v>
      </c>
      <c r="F34" s="37">
        <f t="shared" ref="F34:Z34" si="36">SUM(F35:F48)</f>
        <v>4260.6000000000013</v>
      </c>
      <c r="G34" s="37">
        <f t="shared" si="36"/>
        <v>4546.9000000000005</v>
      </c>
      <c r="H34" s="37">
        <f t="shared" si="36"/>
        <v>4818.3999999999996</v>
      </c>
      <c r="I34" s="37">
        <f t="shared" si="36"/>
        <v>7500.6</v>
      </c>
      <c r="J34" s="37">
        <f t="shared" si="36"/>
        <v>13694.9</v>
      </c>
      <c r="K34" s="37">
        <f t="shared" si="36"/>
        <v>23590.800000000003</v>
      </c>
      <c r="L34" s="37">
        <f t="shared" si="36"/>
        <v>33754.000000000007</v>
      </c>
      <c r="M34" s="37">
        <f t="shared" si="36"/>
        <v>38770.400000000009</v>
      </c>
      <c r="N34" s="37">
        <f t="shared" si="36"/>
        <v>34678</v>
      </c>
      <c r="O34" s="37">
        <f t="shared" si="36"/>
        <v>60288.183136939995</v>
      </c>
      <c r="P34" s="37">
        <f t="shared" si="36"/>
        <v>66832.899999999994</v>
      </c>
      <c r="Q34" s="37">
        <f t="shared" si="36"/>
        <v>70118.2</v>
      </c>
      <c r="R34" s="37">
        <f t="shared" si="36"/>
        <v>71246.900000000009</v>
      </c>
      <c r="S34" s="37">
        <f t="shared" si="36"/>
        <v>74958.300000000017</v>
      </c>
      <c r="T34" s="37">
        <f t="shared" si="36"/>
        <v>76330.2</v>
      </c>
      <c r="U34" s="37">
        <f t="shared" si="36"/>
        <v>80316.5</v>
      </c>
      <c r="V34" s="38">
        <f t="shared" si="36"/>
        <v>88652.9</v>
      </c>
      <c r="W34" s="38">
        <f t="shared" si="36"/>
        <v>92316.700000000012</v>
      </c>
      <c r="X34" s="136">
        <f t="shared" si="36"/>
        <v>97741.6</v>
      </c>
      <c r="Y34" s="96">
        <f t="shared" si="36"/>
        <v>84693.39999999998</v>
      </c>
      <c r="Z34" s="96">
        <f t="shared" si="36"/>
        <v>111537.1</v>
      </c>
      <c r="AA34" s="14">
        <f>SUM(AA35:AA48)</f>
        <v>124435.79999999999</v>
      </c>
      <c r="AB34" s="14">
        <f>SUM(AB35:AB48)</f>
        <v>129312.7</v>
      </c>
      <c r="AC34" s="14">
        <f>SUM(AC35:AC48)</f>
        <v>141404.4</v>
      </c>
      <c r="AD34" s="14">
        <f>SUM(AD35:AD48)</f>
        <v>143243.6</v>
      </c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</row>
    <row r="35" spans="2:70" ht="18" customHeight="1">
      <c r="B35" s="121" t="s">
        <v>38</v>
      </c>
      <c r="C35" s="137">
        <v>0</v>
      </c>
      <c r="D35" s="137">
        <v>0</v>
      </c>
      <c r="E35" s="137">
        <v>0</v>
      </c>
      <c r="F35" s="137">
        <v>0</v>
      </c>
      <c r="G35" s="137">
        <v>0</v>
      </c>
      <c r="H35" s="137">
        <v>0</v>
      </c>
      <c r="I35" s="137">
        <v>0</v>
      </c>
      <c r="J35" s="137">
        <v>0</v>
      </c>
      <c r="K35" s="139">
        <v>0</v>
      </c>
      <c r="L35" s="137">
        <v>0</v>
      </c>
      <c r="M35" s="137">
        <v>0</v>
      </c>
      <c r="N35" s="137">
        <v>0</v>
      </c>
      <c r="O35" s="98">
        <v>20042.183136940002</v>
      </c>
      <c r="P35" s="98">
        <v>22052.9</v>
      </c>
      <c r="Q35" s="98">
        <v>24251.3</v>
      </c>
      <c r="R35" s="98">
        <v>24321.100000000002</v>
      </c>
      <c r="S35" s="98">
        <v>25473.499999999996</v>
      </c>
      <c r="T35" s="98">
        <v>29988.500000000004</v>
      </c>
      <c r="U35" s="98">
        <v>32697.400000000005</v>
      </c>
      <c r="V35" s="138">
        <v>36148</v>
      </c>
      <c r="W35" s="138">
        <v>36433.599999999999</v>
      </c>
      <c r="X35" s="63">
        <v>40590.700000000004</v>
      </c>
      <c r="Y35" s="78">
        <v>33407.300000000003</v>
      </c>
      <c r="Z35" s="78">
        <v>43260.1</v>
      </c>
      <c r="AA35" s="30">
        <v>45678.3</v>
      </c>
      <c r="AB35" s="30">
        <v>47188.700000000004</v>
      </c>
      <c r="AC35" s="30">
        <v>54108.599999999991</v>
      </c>
      <c r="AD35" s="30">
        <v>53533.900000000009</v>
      </c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</row>
    <row r="36" spans="2:70" ht="18" customHeight="1">
      <c r="B36" s="121" t="s">
        <v>39</v>
      </c>
      <c r="C36" s="137">
        <v>0</v>
      </c>
      <c r="D36" s="137">
        <v>0</v>
      </c>
      <c r="E36" s="137">
        <v>0</v>
      </c>
      <c r="F36" s="137">
        <v>0</v>
      </c>
      <c r="G36" s="137">
        <v>0</v>
      </c>
      <c r="H36" s="137">
        <v>0</v>
      </c>
      <c r="I36" s="137">
        <v>0</v>
      </c>
      <c r="J36" s="137">
        <v>0</v>
      </c>
      <c r="K36" s="139">
        <v>8008.1</v>
      </c>
      <c r="L36" s="98">
        <v>12147.100000000002</v>
      </c>
      <c r="M36" s="98">
        <v>15990.2</v>
      </c>
      <c r="N36" s="98">
        <v>11160.1</v>
      </c>
      <c r="O36" s="98">
        <v>14555.4</v>
      </c>
      <c r="P36" s="98">
        <v>18250.2</v>
      </c>
      <c r="Q36" s="98">
        <v>18124.7</v>
      </c>
      <c r="R36" s="98">
        <v>17901</v>
      </c>
      <c r="S36" s="98">
        <v>18861.300000000003</v>
      </c>
      <c r="T36" s="98">
        <v>13326.7</v>
      </c>
      <c r="U36" s="98">
        <v>13000.3</v>
      </c>
      <c r="V36" s="138">
        <v>16926.600000000002</v>
      </c>
      <c r="W36" s="138">
        <v>20619.2</v>
      </c>
      <c r="X36" s="145">
        <v>20237.600000000002</v>
      </c>
      <c r="Y36" s="146">
        <v>14446.5</v>
      </c>
      <c r="Z36" s="146">
        <v>24562.9</v>
      </c>
      <c r="AA36" s="174">
        <v>32896.6</v>
      </c>
      <c r="AB36" s="174">
        <v>32225.100000000002</v>
      </c>
      <c r="AC36" s="174">
        <v>32047.5</v>
      </c>
      <c r="AD36" s="174">
        <v>32808.799999999996</v>
      </c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</row>
    <row r="37" spans="2:70" ht="28.5" customHeight="1">
      <c r="B37" s="175" t="s">
        <v>40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147">
        <v>83.7</v>
      </c>
      <c r="R37" s="147">
        <v>1056.9000000000001</v>
      </c>
      <c r="S37" s="147">
        <v>1056</v>
      </c>
      <c r="T37" s="147">
        <v>1184.2</v>
      </c>
      <c r="U37" s="147">
        <v>1277.3999999999999</v>
      </c>
      <c r="V37" s="40">
        <v>1466.5</v>
      </c>
      <c r="W37" s="42">
        <v>0</v>
      </c>
      <c r="X37" s="148">
        <v>0</v>
      </c>
      <c r="Y37" s="148">
        <v>0</v>
      </c>
      <c r="Z37" s="148">
        <v>0</v>
      </c>
      <c r="AA37" s="19">
        <v>0</v>
      </c>
      <c r="AB37" s="19">
        <v>0</v>
      </c>
      <c r="AC37" s="19">
        <v>0</v>
      </c>
      <c r="AD37" s="19">
        <v>0</v>
      </c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</row>
    <row r="38" spans="2:70" ht="18" customHeight="1">
      <c r="B38" s="121" t="s">
        <v>41</v>
      </c>
      <c r="C38" s="98">
        <v>793.6</v>
      </c>
      <c r="D38" s="98">
        <v>697</v>
      </c>
      <c r="E38" s="98">
        <v>789.9</v>
      </c>
      <c r="F38" s="98">
        <v>1007.5</v>
      </c>
      <c r="G38" s="98">
        <v>998.2</v>
      </c>
      <c r="H38" s="98">
        <v>1156.6999999999998</v>
      </c>
      <c r="I38" s="98">
        <v>1677.7</v>
      </c>
      <c r="J38" s="98">
        <v>1942.7</v>
      </c>
      <c r="K38" s="98">
        <v>2783</v>
      </c>
      <c r="L38" s="98">
        <v>5039.3999999999996</v>
      </c>
      <c r="M38" s="98">
        <v>4667.7</v>
      </c>
      <c r="N38" s="98">
        <v>4369.2</v>
      </c>
      <c r="O38" s="98">
        <v>4536</v>
      </c>
      <c r="P38" s="98">
        <v>4637.8999999999996</v>
      </c>
      <c r="Q38" s="98">
        <v>5140.6000000000004</v>
      </c>
      <c r="R38" s="98">
        <v>5115.8999999999996</v>
      </c>
      <c r="S38" s="98">
        <v>4922.8999999999996</v>
      </c>
      <c r="T38" s="98">
        <v>4820.7999999999993</v>
      </c>
      <c r="U38" s="98">
        <v>5181.2999999999993</v>
      </c>
      <c r="V38" s="138">
        <v>5596.4</v>
      </c>
      <c r="W38" s="40">
        <v>6509.5999999999995</v>
      </c>
      <c r="X38" s="63">
        <v>6467.8999999999987</v>
      </c>
      <c r="Y38" s="78">
        <v>7586.8</v>
      </c>
      <c r="Z38" s="78">
        <v>9151</v>
      </c>
      <c r="AA38" s="30">
        <v>9991.6999999999989</v>
      </c>
      <c r="AB38" s="30">
        <v>9553.7000000000007</v>
      </c>
      <c r="AC38" s="30">
        <v>9205.5</v>
      </c>
      <c r="AD38" s="30">
        <v>9106.2000000000007</v>
      </c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</row>
    <row r="39" spans="2:70" ht="18" customHeight="1">
      <c r="B39" s="121" t="s">
        <v>42</v>
      </c>
      <c r="C39" s="98">
        <v>1153.3</v>
      </c>
      <c r="D39" s="98">
        <v>1447.2</v>
      </c>
      <c r="E39" s="98">
        <v>1659.1</v>
      </c>
      <c r="F39" s="98">
        <v>1876.3</v>
      </c>
      <c r="G39" s="98">
        <v>2219.9</v>
      </c>
      <c r="H39" s="98">
        <v>2457</v>
      </c>
      <c r="I39" s="98">
        <v>1695.6</v>
      </c>
      <c r="J39" s="98">
        <v>5754</v>
      </c>
      <c r="K39" s="98">
        <v>6905.1</v>
      </c>
      <c r="L39" s="98">
        <v>7015.5</v>
      </c>
      <c r="M39" s="98">
        <v>7141.2</v>
      </c>
      <c r="N39" s="98">
        <v>7730.2</v>
      </c>
      <c r="O39" s="98">
        <v>9064.4</v>
      </c>
      <c r="P39" s="98">
        <v>9647.2999999999993</v>
      </c>
      <c r="Q39" s="98">
        <v>9791</v>
      </c>
      <c r="R39" s="98">
        <v>9331.7999999999993</v>
      </c>
      <c r="S39" s="98">
        <v>10508.400000000001</v>
      </c>
      <c r="T39" s="98">
        <v>11974.2</v>
      </c>
      <c r="U39" s="98">
        <v>12758.400000000001</v>
      </c>
      <c r="V39" s="138">
        <v>13539.9</v>
      </c>
      <c r="W39" s="138">
        <v>15132.200000000003</v>
      </c>
      <c r="X39" s="63">
        <v>15974.9</v>
      </c>
      <c r="Y39" s="78">
        <v>14132.899999999998</v>
      </c>
      <c r="Z39" s="78">
        <v>17358.3</v>
      </c>
      <c r="AA39" s="30">
        <v>17029</v>
      </c>
      <c r="AB39" s="30">
        <v>19292.7</v>
      </c>
      <c r="AC39" s="30">
        <v>22270.9</v>
      </c>
      <c r="AD39" s="30">
        <v>22319.200000000001</v>
      </c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</row>
    <row r="40" spans="2:70" ht="18" customHeight="1">
      <c r="B40" s="121" t="s">
        <v>43</v>
      </c>
      <c r="C40" s="98">
        <v>381.9</v>
      </c>
      <c r="D40" s="98">
        <v>403.7</v>
      </c>
      <c r="E40" s="98">
        <v>469</v>
      </c>
      <c r="F40" s="98">
        <v>996.3</v>
      </c>
      <c r="G40" s="98">
        <v>1069.3</v>
      </c>
      <c r="H40" s="98">
        <v>1182.0999999999999</v>
      </c>
      <c r="I40" s="98">
        <v>1611.8</v>
      </c>
      <c r="J40" s="98">
        <v>2769.3</v>
      </c>
      <c r="K40" s="98">
        <v>2509.6999999999998</v>
      </c>
      <c r="L40" s="98">
        <v>3198</v>
      </c>
      <c r="M40" s="98">
        <v>4049.2</v>
      </c>
      <c r="N40" s="98">
        <v>3828.2</v>
      </c>
      <c r="O40" s="98">
        <v>4092.7</v>
      </c>
      <c r="P40" s="98">
        <v>4053.1999999999994</v>
      </c>
      <c r="Q40" s="98">
        <v>4126.5</v>
      </c>
      <c r="R40" s="98">
        <v>3919.5</v>
      </c>
      <c r="S40" s="98">
        <v>3918.5000000000005</v>
      </c>
      <c r="T40" s="98">
        <v>4194.0999999999995</v>
      </c>
      <c r="U40" s="98">
        <v>3775.3999999999996</v>
      </c>
      <c r="V40" s="138">
        <v>2854.8999999999996</v>
      </c>
      <c r="W40" s="138">
        <v>444.6</v>
      </c>
      <c r="X40" s="63">
        <v>350.6</v>
      </c>
      <c r="Y40" s="78">
        <v>446.4</v>
      </c>
      <c r="Z40" s="78">
        <v>514.29999999999995</v>
      </c>
      <c r="AA40" s="30">
        <v>529.29999999999995</v>
      </c>
      <c r="AB40" s="30">
        <v>493.2</v>
      </c>
      <c r="AC40" s="30">
        <v>500.2</v>
      </c>
      <c r="AD40" s="30">
        <v>442.2999999999999</v>
      </c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</row>
    <row r="41" spans="2:70" ht="18" customHeight="1">
      <c r="B41" s="121" t="s">
        <v>161</v>
      </c>
      <c r="C41" s="137">
        <v>0</v>
      </c>
      <c r="D41" s="137">
        <v>0</v>
      </c>
      <c r="E41" s="137">
        <v>0</v>
      </c>
      <c r="F41" s="137">
        <v>0</v>
      </c>
      <c r="G41" s="137">
        <v>0</v>
      </c>
      <c r="H41" s="137">
        <v>0</v>
      </c>
      <c r="I41" s="98">
        <v>2122</v>
      </c>
      <c r="J41" s="137">
        <v>0</v>
      </c>
      <c r="K41" s="137">
        <v>0</v>
      </c>
      <c r="L41" s="137">
        <v>0</v>
      </c>
      <c r="M41" s="137">
        <v>0</v>
      </c>
      <c r="N41" s="137">
        <v>0</v>
      </c>
      <c r="O41" s="137">
        <v>0</v>
      </c>
      <c r="P41" s="142">
        <v>0</v>
      </c>
      <c r="Q41" s="137">
        <v>0</v>
      </c>
      <c r="R41" s="137">
        <v>0</v>
      </c>
      <c r="S41" s="137">
        <v>0</v>
      </c>
      <c r="T41" s="137">
        <v>0</v>
      </c>
      <c r="U41" s="137">
        <v>0</v>
      </c>
      <c r="V41" s="142">
        <v>0</v>
      </c>
      <c r="W41" s="142">
        <v>0</v>
      </c>
      <c r="X41" s="143">
        <v>0</v>
      </c>
      <c r="Y41" s="83">
        <v>0</v>
      </c>
      <c r="Z41" s="83">
        <v>0</v>
      </c>
      <c r="AA41" s="32">
        <v>0</v>
      </c>
      <c r="AB41" s="32">
        <v>0</v>
      </c>
      <c r="AC41" s="32">
        <v>0</v>
      </c>
      <c r="AD41" s="32">
        <v>0</v>
      </c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</row>
    <row r="42" spans="2:70" ht="18" customHeight="1">
      <c r="B42" s="121" t="s">
        <v>44</v>
      </c>
      <c r="C42" s="137">
        <v>0</v>
      </c>
      <c r="D42" s="137">
        <v>0</v>
      </c>
      <c r="E42" s="137">
        <v>0</v>
      </c>
      <c r="F42" s="137">
        <v>0</v>
      </c>
      <c r="G42" s="137">
        <v>0</v>
      </c>
      <c r="H42" s="137">
        <v>0</v>
      </c>
      <c r="I42" s="98">
        <v>355.4</v>
      </c>
      <c r="J42" s="98">
        <v>3193.3</v>
      </c>
      <c r="K42" s="98">
        <v>3365</v>
      </c>
      <c r="L42" s="98">
        <v>3866.4</v>
      </c>
      <c r="M42" s="98">
        <v>4100</v>
      </c>
      <c r="N42" s="98">
        <v>4588.7</v>
      </c>
      <c r="O42" s="98">
        <v>4885.5999999999995</v>
      </c>
      <c r="P42" s="138">
        <v>4946.5</v>
      </c>
      <c r="Q42" s="98">
        <v>5124.2</v>
      </c>
      <c r="R42" s="98">
        <v>5897.1</v>
      </c>
      <c r="S42" s="98">
        <v>6129.3</v>
      </c>
      <c r="T42" s="98">
        <v>6374.7</v>
      </c>
      <c r="U42" s="98">
        <v>6607.4000000000005</v>
      </c>
      <c r="V42" s="138">
        <v>6781.4000000000005</v>
      </c>
      <c r="W42" s="138">
        <v>7145.4999999999991</v>
      </c>
      <c r="X42" s="63">
        <v>7313</v>
      </c>
      <c r="Y42" s="78">
        <v>7494.2</v>
      </c>
      <c r="Z42" s="78">
        <v>8181.8</v>
      </c>
      <c r="AA42" s="30">
        <v>8715.6999999999989</v>
      </c>
      <c r="AB42" s="30">
        <v>9035.5</v>
      </c>
      <c r="AC42" s="30">
        <v>9495</v>
      </c>
      <c r="AD42" s="30">
        <v>9759.4</v>
      </c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</row>
    <row r="43" spans="2:70" ht="18" customHeight="1">
      <c r="B43" s="121" t="s">
        <v>45</v>
      </c>
      <c r="C43" s="137">
        <v>0</v>
      </c>
      <c r="D43" s="137">
        <v>0</v>
      </c>
      <c r="E43" s="137">
        <v>0</v>
      </c>
      <c r="F43" s="137">
        <v>0</v>
      </c>
      <c r="G43" s="137">
        <v>0</v>
      </c>
      <c r="H43" s="137">
        <v>0</v>
      </c>
      <c r="I43" s="137">
        <v>0</v>
      </c>
      <c r="J43" s="137">
        <v>0</v>
      </c>
      <c r="K43" s="137">
        <v>0</v>
      </c>
      <c r="L43" s="98">
        <v>2210.7999999999997</v>
      </c>
      <c r="M43" s="98">
        <v>2795.8</v>
      </c>
      <c r="N43" s="98">
        <v>2978.3999999999996</v>
      </c>
      <c r="O43" s="98">
        <v>3088.2</v>
      </c>
      <c r="P43" s="98">
        <v>3237.7</v>
      </c>
      <c r="Q43" s="98">
        <v>3437.3</v>
      </c>
      <c r="R43" s="98">
        <v>3673.9</v>
      </c>
      <c r="S43" s="98">
        <v>3964.8</v>
      </c>
      <c r="T43" s="98">
        <v>4300.8000000000011</v>
      </c>
      <c r="U43" s="98">
        <v>4828.4000000000005</v>
      </c>
      <c r="V43" s="138">
        <v>5236.3999999999996</v>
      </c>
      <c r="W43" s="138">
        <v>5975.5</v>
      </c>
      <c r="X43" s="63">
        <v>6782.3</v>
      </c>
      <c r="Y43" s="78">
        <v>7127.9000000000005</v>
      </c>
      <c r="Z43" s="78">
        <v>8495.5</v>
      </c>
      <c r="AA43" s="30">
        <v>9567</v>
      </c>
      <c r="AB43" s="30">
        <v>11491.3</v>
      </c>
      <c r="AC43" s="30">
        <v>13715.300000000001</v>
      </c>
      <c r="AD43" s="30">
        <v>15229.799999999997</v>
      </c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</row>
    <row r="44" spans="2:70" ht="18" customHeight="1">
      <c r="B44" s="121" t="s">
        <v>181</v>
      </c>
      <c r="C44" s="98">
        <v>367.2</v>
      </c>
      <c r="D44" s="98">
        <v>456.2</v>
      </c>
      <c r="E44" s="98">
        <v>584</v>
      </c>
      <c r="F44" s="98">
        <v>312.60000000000002</v>
      </c>
      <c r="G44" s="98">
        <v>239.5</v>
      </c>
      <c r="H44" s="137">
        <v>0</v>
      </c>
      <c r="I44" s="137">
        <v>0</v>
      </c>
      <c r="J44" s="137">
        <v>0</v>
      </c>
      <c r="K44" s="137">
        <v>0</v>
      </c>
      <c r="L44" s="137">
        <v>0</v>
      </c>
      <c r="M44" s="137">
        <v>0</v>
      </c>
      <c r="N44" s="137">
        <v>0</v>
      </c>
      <c r="O44" s="137">
        <v>0</v>
      </c>
      <c r="P44" s="44">
        <v>0</v>
      </c>
      <c r="Q44" s="137">
        <v>0</v>
      </c>
      <c r="R44" s="137">
        <v>0</v>
      </c>
      <c r="S44" s="137">
        <v>0</v>
      </c>
      <c r="T44" s="137">
        <v>0</v>
      </c>
      <c r="U44" s="137">
        <v>0</v>
      </c>
      <c r="V44" s="142">
        <v>0</v>
      </c>
      <c r="W44" s="142">
        <v>0</v>
      </c>
      <c r="X44" s="143">
        <v>0</v>
      </c>
      <c r="Y44" s="83">
        <v>0</v>
      </c>
      <c r="Z44" s="83">
        <v>0</v>
      </c>
      <c r="AA44" s="32">
        <v>0</v>
      </c>
      <c r="AB44" s="32">
        <v>0</v>
      </c>
      <c r="AC44" s="32">
        <v>0</v>
      </c>
      <c r="AD44" s="32">
        <v>0</v>
      </c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</row>
    <row r="45" spans="2:70" ht="18" customHeight="1">
      <c r="B45" s="121" t="s">
        <v>182</v>
      </c>
      <c r="C45" s="98">
        <v>144.9</v>
      </c>
      <c r="D45" s="98">
        <v>163.69999999999999</v>
      </c>
      <c r="E45" s="98">
        <v>190.5</v>
      </c>
      <c r="F45" s="98">
        <v>19.7</v>
      </c>
      <c r="G45" s="137">
        <v>0</v>
      </c>
      <c r="H45" s="137">
        <v>0</v>
      </c>
      <c r="I45" s="137">
        <v>0</v>
      </c>
      <c r="J45" s="137">
        <v>0</v>
      </c>
      <c r="K45" s="137">
        <v>0</v>
      </c>
      <c r="L45" s="137">
        <v>0</v>
      </c>
      <c r="M45" s="137">
        <v>0</v>
      </c>
      <c r="N45" s="137">
        <v>0</v>
      </c>
      <c r="O45" s="137">
        <v>0</v>
      </c>
      <c r="P45" s="44">
        <v>0</v>
      </c>
      <c r="Q45" s="137">
        <v>0</v>
      </c>
      <c r="R45" s="137">
        <v>0</v>
      </c>
      <c r="S45" s="137">
        <v>0</v>
      </c>
      <c r="T45" s="137">
        <v>0</v>
      </c>
      <c r="U45" s="137">
        <v>0</v>
      </c>
      <c r="V45" s="142">
        <v>0</v>
      </c>
      <c r="W45" s="142">
        <v>0</v>
      </c>
      <c r="X45" s="143">
        <v>0</v>
      </c>
      <c r="Y45" s="83">
        <v>0</v>
      </c>
      <c r="Z45" s="83">
        <v>0</v>
      </c>
      <c r="AA45" s="32">
        <v>0</v>
      </c>
      <c r="AB45" s="32">
        <v>0</v>
      </c>
      <c r="AC45" s="32">
        <v>0</v>
      </c>
      <c r="AD45" s="32">
        <v>0</v>
      </c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</row>
    <row r="46" spans="2:70" ht="18" customHeight="1">
      <c r="B46" s="121" t="s">
        <v>183</v>
      </c>
      <c r="C46" s="98">
        <v>357.5</v>
      </c>
      <c r="D46" s="98">
        <v>263.3</v>
      </c>
      <c r="E46" s="98">
        <v>276.7</v>
      </c>
      <c r="F46" s="98">
        <v>21.1</v>
      </c>
      <c r="G46" s="137">
        <v>0</v>
      </c>
      <c r="H46" s="137">
        <v>0</v>
      </c>
      <c r="I46" s="137">
        <v>0</v>
      </c>
      <c r="J46" s="137">
        <v>0</v>
      </c>
      <c r="K46" s="137">
        <v>0</v>
      </c>
      <c r="L46" s="137">
        <v>0</v>
      </c>
      <c r="M46" s="137">
        <v>0</v>
      </c>
      <c r="N46" s="137">
        <v>0</v>
      </c>
      <c r="O46" s="137">
        <v>0</v>
      </c>
      <c r="P46" s="44">
        <v>0</v>
      </c>
      <c r="Q46" s="137">
        <v>0</v>
      </c>
      <c r="R46" s="137">
        <v>0</v>
      </c>
      <c r="S46" s="137">
        <v>0</v>
      </c>
      <c r="T46" s="137">
        <v>0</v>
      </c>
      <c r="U46" s="137">
        <v>0</v>
      </c>
      <c r="V46" s="142">
        <v>0</v>
      </c>
      <c r="W46" s="142">
        <v>0</v>
      </c>
      <c r="X46" s="143">
        <v>0</v>
      </c>
      <c r="Y46" s="83">
        <v>0</v>
      </c>
      <c r="Z46" s="83">
        <v>0</v>
      </c>
      <c r="AA46" s="32">
        <v>0</v>
      </c>
      <c r="AB46" s="32">
        <v>0</v>
      </c>
      <c r="AC46" s="32">
        <v>0</v>
      </c>
      <c r="AD46" s="32">
        <v>0</v>
      </c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</row>
    <row r="47" spans="2:70" ht="18" customHeight="1">
      <c r="B47" s="121" t="s">
        <v>187</v>
      </c>
      <c r="C47" s="98">
        <v>221.8</v>
      </c>
      <c r="D47" s="98">
        <v>0.6</v>
      </c>
      <c r="E47" s="98">
        <v>4.7</v>
      </c>
      <c r="F47" s="98"/>
      <c r="G47" s="137"/>
      <c r="H47" s="137"/>
      <c r="I47" s="137"/>
      <c r="J47" s="137"/>
      <c r="K47" s="137">
        <v>0</v>
      </c>
      <c r="L47" s="137">
        <v>0</v>
      </c>
      <c r="M47" s="137">
        <v>0</v>
      </c>
      <c r="N47" s="137">
        <v>0</v>
      </c>
      <c r="O47" s="137">
        <v>0</v>
      </c>
      <c r="P47" s="44">
        <v>0</v>
      </c>
      <c r="Q47" s="137">
        <v>0</v>
      </c>
      <c r="R47" s="137">
        <v>0</v>
      </c>
      <c r="S47" s="137">
        <v>0</v>
      </c>
      <c r="T47" s="137">
        <v>0</v>
      </c>
      <c r="U47" s="137">
        <v>0</v>
      </c>
      <c r="V47" s="142">
        <v>0</v>
      </c>
      <c r="W47" s="142">
        <v>0</v>
      </c>
      <c r="X47" s="143">
        <v>0</v>
      </c>
      <c r="Y47" s="83">
        <v>0</v>
      </c>
      <c r="Z47" s="83">
        <v>0</v>
      </c>
      <c r="AA47" s="32">
        <v>0</v>
      </c>
      <c r="AB47" s="32">
        <v>0</v>
      </c>
      <c r="AC47" s="32">
        <v>0</v>
      </c>
      <c r="AD47" s="32">
        <v>0</v>
      </c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</row>
    <row r="48" spans="2:70" ht="18" customHeight="1">
      <c r="B48" s="121" t="s">
        <v>0</v>
      </c>
      <c r="C48" s="98">
        <v>34.299999999999997</v>
      </c>
      <c r="D48" s="98">
        <v>100.1</v>
      </c>
      <c r="E48" s="98">
        <v>8.3000000000000007</v>
      </c>
      <c r="F48" s="98">
        <v>27.1</v>
      </c>
      <c r="G48" s="98">
        <v>20</v>
      </c>
      <c r="H48" s="98">
        <v>22.6</v>
      </c>
      <c r="I48" s="98">
        <v>38.1</v>
      </c>
      <c r="J48" s="98">
        <f>34.1+1.5</f>
        <v>35.6</v>
      </c>
      <c r="K48" s="98">
        <v>19.899999999999999</v>
      </c>
      <c r="L48" s="98">
        <v>276.8</v>
      </c>
      <c r="M48" s="98">
        <v>26.3</v>
      </c>
      <c r="N48" s="98">
        <v>23.2</v>
      </c>
      <c r="O48" s="98">
        <v>23.7</v>
      </c>
      <c r="P48" s="138">
        <v>7.2</v>
      </c>
      <c r="Q48" s="98">
        <v>38.9</v>
      </c>
      <c r="R48" s="98">
        <v>29.7</v>
      </c>
      <c r="S48" s="98">
        <v>123.60000000000001</v>
      </c>
      <c r="T48" s="98">
        <v>166.20000000000002</v>
      </c>
      <c r="U48" s="98">
        <v>190.5</v>
      </c>
      <c r="V48" s="138">
        <v>102.80000000000001</v>
      </c>
      <c r="W48" s="138">
        <v>56.500000000000014</v>
      </c>
      <c r="X48" s="63">
        <v>24.599999999999998</v>
      </c>
      <c r="Y48" s="78">
        <v>51.400000000000013</v>
      </c>
      <c r="Z48" s="78">
        <v>13.2</v>
      </c>
      <c r="AA48" s="30">
        <v>28.2</v>
      </c>
      <c r="AB48" s="30">
        <v>32.5</v>
      </c>
      <c r="AC48" s="30">
        <v>61.400000000000006</v>
      </c>
      <c r="AD48" s="30">
        <v>43.999999999999993</v>
      </c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</row>
    <row r="49" spans="2:70" ht="15" customHeight="1">
      <c r="B49" s="173" t="s">
        <v>46</v>
      </c>
      <c r="C49" s="37">
        <f t="shared" ref="C49:D49" si="37">SUM(C50:C58)</f>
        <v>284.3</v>
      </c>
      <c r="D49" s="37">
        <f t="shared" si="37"/>
        <v>518.5</v>
      </c>
      <c r="E49" s="37">
        <f>SUM(E50:E58)</f>
        <v>979.39999999999986</v>
      </c>
      <c r="F49" s="37">
        <f t="shared" ref="F49:G49" si="38">SUM(F50:F58)</f>
        <v>912.80000000000007</v>
      </c>
      <c r="G49" s="37">
        <f t="shared" si="38"/>
        <v>1156.4000000000001</v>
      </c>
      <c r="H49" s="37">
        <f>SUM(H50:H58)</f>
        <v>1524.8</v>
      </c>
      <c r="I49" s="37">
        <f>SUM(I50:I58)</f>
        <v>1738.2</v>
      </c>
      <c r="J49" s="37">
        <f>SUM(J50:J58)</f>
        <v>2441.8000000000002</v>
      </c>
      <c r="K49" s="37">
        <f>SUM(K50:K58)</f>
        <v>5969.5</v>
      </c>
      <c r="L49" s="37">
        <f>SUM(L50:L58)</f>
        <v>7355.4000000000015</v>
      </c>
      <c r="M49" s="37">
        <f t="shared" ref="M49:X49" si="39">SUM(M50:M58)</f>
        <v>6369.9000000000005</v>
      </c>
      <c r="N49" s="37">
        <f t="shared" si="39"/>
        <v>4796.2999999999993</v>
      </c>
      <c r="O49" s="37">
        <f t="shared" si="39"/>
        <v>5966.6101932199999</v>
      </c>
      <c r="P49" s="38">
        <f t="shared" si="39"/>
        <v>6311.7</v>
      </c>
      <c r="Q49" s="37">
        <f t="shared" si="39"/>
        <v>6851.7</v>
      </c>
      <c r="R49" s="37">
        <f t="shared" si="39"/>
        <v>6897.2</v>
      </c>
      <c r="S49" s="37">
        <f t="shared" si="39"/>
        <v>8192.4000000000015</v>
      </c>
      <c r="T49" s="37">
        <f t="shared" si="39"/>
        <v>9756.0000000000018</v>
      </c>
      <c r="U49" s="37">
        <f t="shared" si="39"/>
        <v>12044.300000000001</v>
      </c>
      <c r="V49" s="37">
        <f t="shared" si="39"/>
        <v>12403.300000000001</v>
      </c>
      <c r="W49" s="38">
        <f t="shared" si="39"/>
        <v>13238.5</v>
      </c>
      <c r="X49" s="136">
        <f t="shared" si="39"/>
        <v>16117.1</v>
      </c>
      <c r="Y49" s="96">
        <f t="shared" ref="Y49:AD49" si="40">SUM(Y50:Y58)</f>
        <v>10955.999999999998</v>
      </c>
      <c r="Z49" s="96">
        <f t="shared" si="40"/>
        <v>19553.599999999995</v>
      </c>
      <c r="AA49" s="14">
        <f t="shared" si="40"/>
        <v>21508.399999999998</v>
      </c>
      <c r="AB49" s="14">
        <f t="shared" si="40"/>
        <v>23704</v>
      </c>
      <c r="AC49" s="14">
        <f t="shared" si="40"/>
        <v>26866.599999999995</v>
      </c>
      <c r="AD49" s="14">
        <f t="shared" si="40"/>
        <v>27345.199999999997</v>
      </c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</row>
    <row r="50" spans="2:70" ht="18" customHeight="1">
      <c r="B50" s="176" t="s">
        <v>132</v>
      </c>
      <c r="C50" s="137">
        <v>0</v>
      </c>
      <c r="D50" s="137">
        <v>0</v>
      </c>
      <c r="E50" s="137">
        <v>0</v>
      </c>
      <c r="F50" s="137">
        <v>0</v>
      </c>
      <c r="G50" s="137">
        <v>0</v>
      </c>
      <c r="H50" s="137">
        <v>0</v>
      </c>
      <c r="I50" s="137">
        <v>0</v>
      </c>
      <c r="J50" s="137">
        <v>0</v>
      </c>
      <c r="K50" s="98">
        <v>2660.1</v>
      </c>
      <c r="L50" s="98">
        <v>4140.1000000000004</v>
      </c>
      <c r="M50" s="98">
        <v>4797.7999999999993</v>
      </c>
      <c r="N50" s="98">
        <v>3162.7</v>
      </c>
      <c r="O50" s="98">
        <v>4233.6101932199999</v>
      </c>
      <c r="P50" s="98">
        <v>4268.5</v>
      </c>
      <c r="Q50" s="98">
        <v>4505.2</v>
      </c>
      <c r="R50" s="98">
        <v>4595.3</v>
      </c>
      <c r="S50" s="98">
        <v>5682.9000000000005</v>
      </c>
      <c r="T50" s="98">
        <v>6989.9000000000005</v>
      </c>
      <c r="U50" s="98">
        <v>8903</v>
      </c>
      <c r="V50" s="138">
        <v>9071.6999999999989</v>
      </c>
      <c r="W50" s="138">
        <v>9667.2000000000007</v>
      </c>
      <c r="X50" s="63">
        <v>11442</v>
      </c>
      <c r="Y50" s="78">
        <v>8882.0999999999985</v>
      </c>
      <c r="Z50" s="78">
        <v>15188.199999999999</v>
      </c>
      <c r="AA50" s="30">
        <v>17059.099999999999</v>
      </c>
      <c r="AB50" s="30">
        <v>19329.2</v>
      </c>
      <c r="AC50" s="30">
        <v>21916.499999999996</v>
      </c>
      <c r="AD50" s="30">
        <v>22685.199999999997</v>
      </c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</row>
    <row r="51" spans="2:70" ht="18" customHeight="1">
      <c r="B51" s="176" t="s">
        <v>47</v>
      </c>
      <c r="C51" s="265">
        <v>142.80000000000001</v>
      </c>
      <c r="D51" s="266">
        <v>161.1</v>
      </c>
      <c r="E51" s="98">
        <v>204.7</v>
      </c>
      <c r="F51" s="98">
        <v>166.2</v>
      </c>
      <c r="G51" s="98">
        <v>395.5</v>
      </c>
      <c r="H51" s="98">
        <v>623.1</v>
      </c>
      <c r="I51" s="98">
        <v>293.3</v>
      </c>
      <c r="J51" s="98">
        <v>807.7</v>
      </c>
      <c r="K51" s="98">
        <v>878</v>
      </c>
      <c r="L51" s="98">
        <v>1387.6</v>
      </c>
      <c r="M51" s="98">
        <v>1183.0999999999999</v>
      </c>
      <c r="N51" s="98">
        <v>1224.2</v>
      </c>
      <c r="O51" s="98">
        <v>1275.1000000000001</v>
      </c>
      <c r="P51" s="98">
        <v>1300.0999999999999</v>
      </c>
      <c r="Q51" s="98">
        <v>1270.7</v>
      </c>
      <c r="R51" s="98">
        <v>1073</v>
      </c>
      <c r="S51" s="98">
        <v>1288.9000000000001</v>
      </c>
      <c r="T51" s="98">
        <v>1558</v>
      </c>
      <c r="U51" s="98">
        <v>1931.7</v>
      </c>
      <c r="V51" s="138">
        <v>2081.3000000000002</v>
      </c>
      <c r="W51" s="138">
        <v>2309.5</v>
      </c>
      <c r="X51" s="63">
        <v>3406.6000000000004</v>
      </c>
      <c r="Y51" s="78">
        <v>1189.3</v>
      </c>
      <c r="Z51" s="78">
        <v>2990.9999999999995</v>
      </c>
      <c r="AA51" s="30">
        <v>3022.6000000000004</v>
      </c>
      <c r="AB51" s="30">
        <v>2765.5</v>
      </c>
      <c r="AC51" s="30">
        <v>3314.2000000000003</v>
      </c>
      <c r="AD51" s="30">
        <v>2967.5</v>
      </c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</row>
    <row r="52" spans="2:70" ht="18" customHeight="1">
      <c r="B52" s="121" t="s">
        <v>108</v>
      </c>
      <c r="C52" s="265">
        <v>5.3</v>
      </c>
      <c r="D52" s="266">
        <v>25.9</v>
      </c>
      <c r="E52" s="140">
        <v>168.6</v>
      </c>
      <c r="F52" s="140">
        <f>3.8+144.1</f>
        <v>147.9</v>
      </c>
      <c r="G52" s="140">
        <v>178.5</v>
      </c>
      <c r="H52" s="140">
        <v>167</v>
      </c>
      <c r="I52" s="140">
        <v>210.5</v>
      </c>
      <c r="J52" s="140">
        <v>0.1</v>
      </c>
      <c r="K52" s="140">
        <v>0.1</v>
      </c>
      <c r="L52" s="137">
        <v>0</v>
      </c>
      <c r="M52" s="149">
        <v>0</v>
      </c>
      <c r="N52" s="149">
        <v>0</v>
      </c>
      <c r="O52" s="149">
        <v>0</v>
      </c>
      <c r="P52" s="149">
        <v>0</v>
      </c>
      <c r="Q52" s="149">
        <v>0</v>
      </c>
      <c r="R52" s="149">
        <v>0</v>
      </c>
      <c r="S52" s="149">
        <v>0</v>
      </c>
      <c r="T52" s="149">
        <v>0</v>
      </c>
      <c r="U52" s="149">
        <v>0</v>
      </c>
      <c r="V52" s="149">
        <v>0</v>
      </c>
      <c r="W52" s="149">
        <v>0</v>
      </c>
      <c r="X52" s="143">
        <v>0</v>
      </c>
      <c r="Y52" s="83">
        <v>0</v>
      </c>
      <c r="Z52" s="83">
        <v>0</v>
      </c>
      <c r="AA52" s="32">
        <v>0</v>
      </c>
      <c r="AB52" s="32">
        <v>0</v>
      </c>
      <c r="AC52" s="32">
        <v>0</v>
      </c>
      <c r="AD52" s="32">
        <v>0</v>
      </c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</row>
    <row r="53" spans="2:70" ht="18" customHeight="1">
      <c r="B53" s="121" t="s">
        <v>133</v>
      </c>
      <c r="C53" s="137">
        <v>0</v>
      </c>
      <c r="D53" s="137">
        <v>0</v>
      </c>
      <c r="E53" s="137">
        <v>0</v>
      </c>
      <c r="F53" s="137">
        <v>0</v>
      </c>
      <c r="G53" s="137">
        <v>0</v>
      </c>
      <c r="H53" s="137">
        <v>0</v>
      </c>
      <c r="I53" s="137">
        <v>0</v>
      </c>
      <c r="J53" s="137">
        <v>0</v>
      </c>
      <c r="K53" s="137">
        <v>0</v>
      </c>
      <c r="L53" s="137">
        <v>0</v>
      </c>
      <c r="M53" s="137">
        <v>0</v>
      </c>
      <c r="N53" s="137">
        <v>0</v>
      </c>
      <c r="O53" s="137">
        <v>0</v>
      </c>
      <c r="P53" s="98">
        <v>371.5</v>
      </c>
      <c r="Q53" s="98">
        <v>803.5</v>
      </c>
      <c r="R53" s="98">
        <v>937.2</v>
      </c>
      <c r="S53" s="98">
        <v>975</v>
      </c>
      <c r="T53" s="98">
        <v>965.59999999999991</v>
      </c>
      <c r="U53" s="98">
        <v>949.9</v>
      </c>
      <c r="V53" s="138">
        <v>984.7</v>
      </c>
      <c r="W53" s="138">
        <v>988.30000000000007</v>
      </c>
      <c r="X53" s="63">
        <v>985.80000000000007</v>
      </c>
      <c r="Y53" s="78">
        <v>685.2</v>
      </c>
      <c r="Z53" s="78">
        <v>1027.3000000000002</v>
      </c>
      <c r="AA53" s="30">
        <v>1084.4000000000001</v>
      </c>
      <c r="AB53" s="30">
        <v>1217.1999999999998</v>
      </c>
      <c r="AC53" s="30">
        <v>1233.1000000000001</v>
      </c>
      <c r="AD53" s="30">
        <v>1291.2</v>
      </c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</row>
    <row r="54" spans="2:70" ht="18" customHeight="1">
      <c r="B54" s="121" t="s">
        <v>134</v>
      </c>
      <c r="C54" s="137">
        <v>0</v>
      </c>
      <c r="D54" s="137">
        <v>0</v>
      </c>
      <c r="E54" s="137">
        <v>0</v>
      </c>
      <c r="F54" s="137">
        <v>0</v>
      </c>
      <c r="G54" s="137">
        <v>0</v>
      </c>
      <c r="H54" s="137">
        <v>0</v>
      </c>
      <c r="I54" s="137">
        <v>0</v>
      </c>
      <c r="J54" s="137">
        <v>0</v>
      </c>
      <c r="K54" s="137">
        <v>0</v>
      </c>
      <c r="L54" s="137">
        <v>0</v>
      </c>
      <c r="M54" s="137">
        <v>0</v>
      </c>
      <c r="N54" s="137">
        <v>0</v>
      </c>
      <c r="O54" s="137">
        <v>0</v>
      </c>
      <c r="P54" s="98">
        <v>84.2</v>
      </c>
      <c r="Q54" s="98">
        <v>272.3</v>
      </c>
      <c r="R54" s="98">
        <v>291.69999999999993</v>
      </c>
      <c r="S54" s="98">
        <v>245.6</v>
      </c>
      <c r="T54" s="98">
        <v>242.5</v>
      </c>
      <c r="U54" s="98">
        <v>259.7</v>
      </c>
      <c r="V54" s="138">
        <v>265.60000000000002</v>
      </c>
      <c r="W54" s="138">
        <v>273.5</v>
      </c>
      <c r="X54" s="63">
        <v>282.7</v>
      </c>
      <c r="Y54" s="78">
        <v>199.39999999999998</v>
      </c>
      <c r="Z54" s="78">
        <v>347.1</v>
      </c>
      <c r="AA54" s="30">
        <v>342.3</v>
      </c>
      <c r="AB54" s="30">
        <v>392.09999999999997</v>
      </c>
      <c r="AC54" s="30">
        <v>402.8</v>
      </c>
      <c r="AD54" s="30">
        <v>401.30000000000007</v>
      </c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</row>
    <row r="55" spans="2:70" ht="18" customHeight="1">
      <c r="B55" s="121" t="s">
        <v>135</v>
      </c>
      <c r="C55" s="263">
        <v>0</v>
      </c>
      <c r="D55" s="98">
        <v>27.7</v>
      </c>
      <c r="E55" s="98">
        <v>114.4</v>
      </c>
      <c r="F55" s="98">
        <v>50.5</v>
      </c>
      <c r="G55" s="98">
        <v>66.2</v>
      </c>
      <c r="H55" s="98">
        <v>2.4</v>
      </c>
      <c r="I55" s="150" t="s">
        <v>138</v>
      </c>
      <c r="J55" s="150" t="s">
        <v>138</v>
      </c>
      <c r="K55" s="150" t="s">
        <v>138</v>
      </c>
      <c r="L55" s="150" t="s">
        <v>138</v>
      </c>
      <c r="M55" s="98">
        <v>0.1</v>
      </c>
      <c r="N55" s="137">
        <v>0</v>
      </c>
      <c r="O55" s="137">
        <v>0</v>
      </c>
      <c r="P55" s="137">
        <v>0</v>
      </c>
      <c r="Q55" s="137">
        <v>0</v>
      </c>
      <c r="R55" s="137">
        <v>0</v>
      </c>
      <c r="S55" s="137">
        <v>0</v>
      </c>
      <c r="T55" s="137">
        <v>0</v>
      </c>
      <c r="U55" s="137">
        <v>0</v>
      </c>
      <c r="V55" s="142">
        <v>0</v>
      </c>
      <c r="W55" s="142">
        <v>0</v>
      </c>
      <c r="X55" s="151">
        <v>0</v>
      </c>
      <c r="Y55" s="151">
        <v>0</v>
      </c>
      <c r="Z55" s="151">
        <v>0</v>
      </c>
      <c r="AA55" s="25">
        <v>0</v>
      </c>
      <c r="AB55" s="25">
        <v>0</v>
      </c>
      <c r="AC55" s="25">
        <v>0</v>
      </c>
      <c r="AD55" s="25">
        <v>0</v>
      </c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</row>
    <row r="56" spans="2:70" ht="18" customHeight="1">
      <c r="B56" s="121" t="s">
        <v>136</v>
      </c>
      <c r="C56" s="98">
        <v>91.6</v>
      </c>
      <c r="D56" s="98">
        <v>244.3</v>
      </c>
      <c r="E56" s="98">
        <v>401.5</v>
      </c>
      <c r="F56" s="98">
        <v>474.1</v>
      </c>
      <c r="G56" s="98">
        <v>454.7</v>
      </c>
      <c r="H56" s="98">
        <v>675.1</v>
      </c>
      <c r="I56" s="98">
        <v>1176.2</v>
      </c>
      <c r="J56" s="98">
        <v>1532</v>
      </c>
      <c r="K56" s="98">
        <v>2222.4</v>
      </c>
      <c r="L56" s="98">
        <v>1456.6</v>
      </c>
      <c r="M56" s="98">
        <v>2.2999999999999998</v>
      </c>
      <c r="N56" s="98">
        <v>0.2</v>
      </c>
      <c r="O56" s="137">
        <v>0</v>
      </c>
      <c r="P56" s="137">
        <v>0</v>
      </c>
      <c r="Q56" s="137">
        <v>0</v>
      </c>
      <c r="R56" s="137">
        <v>0</v>
      </c>
      <c r="S56" s="137">
        <v>0</v>
      </c>
      <c r="T56" s="137">
        <v>0</v>
      </c>
      <c r="U56" s="137">
        <v>0</v>
      </c>
      <c r="V56" s="142">
        <v>0</v>
      </c>
      <c r="W56" s="142">
        <v>0</v>
      </c>
      <c r="X56" s="151">
        <v>0</v>
      </c>
      <c r="Y56" s="151">
        <v>0</v>
      </c>
      <c r="Z56" s="151">
        <v>0</v>
      </c>
      <c r="AA56" s="25">
        <v>0</v>
      </c>
      <c r="AB56" s="25">
        <v>0</v>
      </c>
      <c r="AC56" s="25">
        <v>0</v>
      </c>
      <c r="AD56" s="25">
        <v>0</v>
      </c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</row>
    <row r="57" spans="2:70" ht="18" customHeight="1">
      <c r="B57" s="177" t="s">
        <v>156</v>
      </c>
      <c r="C57" s="98">
        <v>22.7</v>
      </c>
      <c r="D57" s="98">
        <v>47.5</v>
      </c>
      <c r="E57" s="98">
        <v>59.9</v>
      </c>
      <c r="F57" s="98">
        <v>65.5</v>
      </c>
      <c r="G57" s="98">
        <v>54.1</v>
      </c>
      <c r="H57" s="98">
        <v>55.7</v>
      </c>
      <c r="I57" s="98">
        <v>53.7</v>
      </c>
      <c r="J57" s="98">
        <v>101.9</v>
      </c>
      <c r="K57" s="98">
        <v>208.9</v>
      </c>
      <c r="L57" s="98">
        <v>371.1</v>
      </c>
      <c r="M57" s="98">
        <v>385</v>
      </c>
      <c r="N57" s="98">
        <v>409.2</v>
      </c>
      <c r="O57" s="139">
        <v>457.90000000000003</v>
      </c>
      <c r="P57" s="139">
        <v>287.39999999999998</v>
      </c>
      <c r="Q57" s="151">
        <v>0</v>
      </c>
      <c r="R57" s="151">
        <v>0</v>
      </c>
      <c r="S57" s="151">
        <v>0</v>
      </c>
      <c r="T57" s="151">
        <v>0</v>
      </c>
      <c r="U57" s="151">
        <v>0</v>
      </c>
      <c r="V57" s="151">
        <v>0</v>
      </c>
      <c r="W57" s="151">
        <v>0</v>
      </c>
      <c r="X57" s="151">
        <v>0</v>
      </c>
      <c r="Y57" s="151">
        <v>0</v>
      </c>
      <c r="Z57" s="151">
        <v>0</v>
      </c>
      <c r="AA57" s="25">
        <v>0</v>
      </c>
      <c r="AB57" s="25">
        <v>0</v>
      </c>
      <c r="AC57" s="25">
        <v>0</v>
      </c>
      <c r="AD57" s="25">
        <v>0</v>
      </c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</row>
    <row r="58" spans="2:70" ht="18" customHeight="1">
      <c r="B58" s="121" t="s">
        <v>0</v>
      </c>
      <c r="C58" s="98">
        <v>21.9</v>
      </c>
      <c r="D58" s="98">
        <v>12</v>
      </c>
      <c r="E58" s="98">
        <v>30.3</v>
      </c>
      <c r="F58" s="98">
        <v>8.6</v>
      </c>
      <c r="G58" s="98">
        <v>7.4</v>
      </c>
      <c r="H58" s="98">
        <v>1.5</v>
      </c>
      <c r="I58" s="98">
        <v>4.5</v>
      </c>
      <c r="J58" s="98">
        <v>0.1</v>
      </c>
      <c r="K58" s="98">
        <v>0</v>
      </c>
      <c r="L58" s="98">
        <v>0</v>
      </c>
      <c r="M58" s="98">
        <v>1.6</v>
      </c>
      <c r="N58" s="137">
        <v>0</v>
      </c>
      <c r="O58" s="137">
        <v>0</v>
      </c>
      <c r="P58" s="139">
        <v>0</v>
      </c>
      <c r="Q58" s="137">
        <v>0</v>
      </c>
      <c r="R58" s="137">
        <v>0</v>
      </c>
      <c r="S58" s="137">
        <v>0</v>
      </c>
      <c r="T58" s="137">
        <v>0</v>
      </c>
      <c r="U58" s="137">
        <v>0</v>
      </c>
      <c r="V58" s="142">
        <v>0</v>
      </c>
      <c r="W58" s="142">
        <v>0</v>
      </c>
      <c r="X58" s="151">
        <v>0</v>
      </c>
      <c r="Y58" s="151">
        <v>0</v>
      </c>
      <c r="Z58" s="151">
        <v>0</v>
      </c>
      <c r="AA58" s="25">
        <v>0</v>
      </c>
      <c r="AB58" s="25">
        <v>0</v>
      </c>
      <c r="AC58" s="25">
        <v>0</v>
      </c>
      <c r="AD58" s="25">
        <v>0</v>
      </c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</row>
    <row r="59" spans="2:70" ht="18" customHeight="1">
      <c r="B59" s="116" t="s">
        <v>48</v>
      </c>
      <c r="C59" s="37">
        <v>131.6</v>
      </c>
      <c r="D59" s="37">
        <v>237.8</v>
      </c>
      <c r="E59" s="37">
        <v>298.7</v>
      </c>
      <c r="F59" s="37">
        <v>178.3</v>
      </c>
      <c r="G59" s="37">
        <v>294.39999999999998</v>
      </c>
      <c r="H59" s="37">
        <v>193.4</v>
      </c>
      <c r="I59" s="37">
        <v>223.3</v>
      </c>
      <c r="J59" s="37">
        <v>395.7</v>
      </c>
      <c r="K59" s="37">
        <v>388.6</v>
      </c>
      <c r="L59" s="37">
        <v>389.3</v>
      </c>
      <c r="M59" s="37">
        <v>247.6</v>
      </c>
      <c r="N59" s="37">
        <v>526.5</v>
      </c>
      <c r="O59" s="37">
        <v>704.1</v>
      </c>
      <c r="P59" s="37">
        <v>770.5</v>
      </c>
      <c r="Q59" s="37">
        <v>647.20000000000005</v>
      </c>
      <c r="R59" s="37">
        <v>655.8</v>
      </c>
      <c r="S59" s="37">
        <v>629.9</v>
      </c>
      <c r="T59" s="37">
        <v>574.29999999999995</v>
      </c>
      <c r="U59" s="37">
        <v>678.00000000000011</v>
      </c>
      <c r="V59" s="38">
        <v>907.2</v>
      </c>
      <c r="W59" s="38">
        <v>1119.7</v>
      </c>
      <c r="X59" s="144">
        <v>1398.9</v>
      </c>
      <c r="Y59" s="94">
        <v>704.59999999999991</v>
      </c>
      <c r="Z59" s="94">
        <v>1499.5000000000002</v>
      </c>
      <c r="AA59" s="33">
        <v>1923.5</v>
      </c>
      <c r="AB59" s="33">
        <v>1751.6</v>
      </c>
      <c r="AC59" s="33">
        <v>2239.7999999999997</v>
      </c>
      <c r="AD59" s="33">
        <v>2705.6</v>
      </c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</row>
    <row r="60" spans="2:70" ht="18" customHeight="1">
      <c r="B60" s="120" t="s">
        <v>81</v>
      </c>
      <c r="C60" s="37">
        <f t="shared" ref="C60:D60" si="41">SUM(C61:C64)</f>
        <v>477.2</v>
      </c>
      <c r="D60" s="37">
        <f t="shared" si="41"/>
        <v>577.09999999999991</v>
      </c>
      <c r="E60" s="37">
        <f t="shared" ref="E60" si="42">SUM(E61:E64)</f>
        <v>643.1</v>
      </c>
      <c r="F60" s="37">
        <f t="shared" ref="F60:Z60" si="43">SUM(F61:F64)</f>
        <v>651.4</v>
      </c>
      <c r="G60" s="37">
        <f t="shared" si="43"/>
        <v>641.20000000000005</v>
      </c>
      <c r="H60" s="37">
        <f t="shared" si="43"/>
        <v>1817.0000000000002</v>
      </c>
      <c r="I60" s="37">
        <f t="shared" si="43"/>
        <v>4048.8</v>
      </c>
      <c r="J60" s="37">
        <f t="shared" si="43"/>
        <v>2596.8000000000002</v>
      </c>
      <c r="K60" s="37">
        <f t="shared" si="43"/>
        <v>3124.1000000000004</v>
      </c>
      <c r="L60" s="37">
        <f t="shared" si="43"/>
        <v>3443.7000000000003</v>
      </c>
      <c r="M60" s="37">
        <f t="shared" si="43"/>
        <v>3116.3999999999996</v>
      </c>
      <c r="N60" s="37">
        <f t="shared" si="43"/>
        <v>3251.2999999999997</v>
      </c>
      <c r="O60" s="37">
        <f t="shared" si="43"/>
        <v>3465.0000000000005</v>
      </c>
      <c r="P60" s="37">
        <f t="shared" si="43"/>
        <v>3680.9</v>
      </c>
      <c r="Q60" s="37">
        <f t="shared" si="43"/>
        <v>4002.9</v>
      </c>
      <c r="R60" s="37">
        <f t="shared" si="43"/>
        <v>4316.8</v>
      </c>
      <c r="S60" s="37">
        <f t="shared" si="43"/>
        <v>4854.5</v>
      </c>
      <c r="T60" s="37">
        <f t="shared" si="43"/>
        <v>5538.2000000000007</v>
      </c>
      <c r="U60" s="37">
        <f t="shared" si="43"/>
        <v>5893.7000000000007</v>
      </c>
      <c r="V60" s="38">
        <f t="shared" si="43"/>
        <v>6264.0999999999995</v>
      </c>
      <c r="W60" s="38">
        <f t="shared" si="43"/>
        <v>6936.2</v>
      </c>
      <c r="X60" s="136">
        <f t="shared" si="43"/>
        <v>7182.7</v>
      </c>
      <c r="Y60" s="96">
        <f t="shared" si="43"/>
        <v>2897.2</v>
      </c>
      <c r="Z60" s="96">
        <f t="shared" si="43"/>
        <v>5873.7</v>
      </c>
      <c r="AA60" s="14">
        <f t="shared" ref="AA60:AB60" si="44">SUM(AA61:AA64)</f>
        <v>8430.2000000000007</v>
      </c>
      <c r="AB60" s="14">
        <f t="shared" si="44"/>
        <v>9684.5000000000018</v>
      </c>
      <c r="AC60" s="14">
        <f t="shared" ref="AC60:AD60" si="45">SUM(AC61:AC64)</f>
        <v>10620.5</v>
      </c>
      <c r="AD60" s="14">
        <f t="shared" si="45"/>
        <v>11050.499999999998</v>
      </c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</row>
    <row r="61" spans="2:70" ht="18" customHeight="1">
      <c r="B61" s="177" t="s">
        <v>49</v>
      </c>
      <c r="C61" s="98">
        <v>393.5</v>
      </c>
      <c r="D61" s="98">
        <v>467.4</v>
      </c>
      <c r="E61" s="98">
        <v>532.29999999999995</v>
      </c>
      <c r="F61" s="98">
        <v>532.9</v>
      </c>
      <c r="G61" s="98">
        <v>552.29999999999995</v>
      </c>
      <c r="H61" s="98">
        <v>1617.9</v>
      </c>
      <c r="I61" s="98">
        <v>3096.6</v>
      </c>
      <c r="J61" s="98">
        <v>2413</v>
      </c>
      <c r="K61" s="98">
        <v>2849.8</v>
      </c>
      <c r="L61" s="98">
        <v>3131.3</v>
      </c>
      <c r="M61" s="98">
        <v>3073.2</v>
      </c>
      <c r="N61" s="98">
        <v>3222.2</v>
      </c>
      <c r="O61" s="98">
        <v>3428.2000000000003</v>
      </c>
      <c r="P61" s="98">
        <v>3631.9</v>
      </c>
      <c r="Q61" s="98">
        <v>3951</v>
      </c>
      <c r="R61" s="98">
        <v>4283.3</v>
      </c>
      <c r="S61" s="98">
        <v>4838.7</v>
      </c>
      <c r="T61" s="98">
        <v>5535.2000000000007</v>
      </c>
      <c r="U61" s="98">
        <v>5891.6</v>
      </c>
      <c r="V61" s="138">
        <v>6251.5999999999995</v>
      </c>
      <c r="W61" s="138">
        <v>6932.8</v>
      </c>
      <c r="X61" s="63">
        <v>7180.0999999999995</v>
      </c>
      <c r="Y61" s="78">
        <v>2893.8999999999996</v>
      </c>
      <c r="Z61" s="78">
        <v>5870.0999999999995</v>
      </c>
      <c r="AA61" s="30">
        <v>8427.6</v>
      </c>
      <c r="AB61" s="30">
        <v>9684.5000000000018</v>
      </c>
      <c r="AC61" s="30">
        <v>10620.5</v>
      </c>
      <c r="AD61" s="30">
        <v>11050.399999999998</v>
      </c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</row>
    <row r="62" spans="2:70" ht="18" customHeight="1">
      <c r="B62" s="177" t="s">
        <v>110</v>
      </c>
      <c r="C62" s="98">
        <v>26.4</v>
      </c>
      <c r="D62" s="98">
        <v>34.700000000000003</v>
      </c>
      <c r="E62" s="98">
        <v>32.200000000000003</v>
      </c>
      <c r="F62" s="98">
        <v>42.7</v>
      </c>
      <c r="G62" s="98">
        <v>83.2</v>
      </c>
      <c r="H62" s="98">
        <v>176.5</v>
      </c>
      <c r="I62" s="98">
        <v>214.3</v>
      </c>
      <c r="J62" s="98">
        <v>171.3</v>
      </c>
      <c r="K62" s="98">
        <v>255</v>
      </c>
      <c r="L62" s="98">
        <v>223.4</v>
      </c>
      <c r="M62" s="98">
        <v>2</v>
      </c>
      <c r="N62" s="98">
        <v>0</v>
      </c>
      <c r="O62" s="137">
        <v>0</v>
      </c>
      <c r="P62" s="137">
        <v>0</v>
      </c>
      <c r="Q62" s="137">
        <v>0</v>
      </c>
      <c r="R62" s="137">
        <v>0</v>
      </c>
      <c r="S62" s="137">
        <v>0</v>
      </c>
      <c r="T62" s="137">
        <v>0</v>
      </c>
      <c r="U62" s="137">
        <v>0</v>
      </c>
      <c r="V62" s="137">
        <v>0</v>
      </c>
      <c r="W62" s="137">
        <v>0</v>
      </c>
      <c r="X62" s="137">
        <v>0</v>
      </c>
      <c r="Y62" s="152">
        <v>0</v>
      </c>
      <c r="Z62" s="151">
        <v>0</v>
      </c>
      <c r="AA62" s="25">
        <v>0</v>
      </c>
      <c r="AB62" s="25">
        <v>0</v>
      </c>
      <c r="AC62" s="25">
        <v>0</v>
      </c>
      <c r="AD62" s="25">
        <v>0</v>
      </c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</row>
    <row r="63" spans="2:70" ht="18" customHeight="1">
      <c r="B63" s="177" t="s">
        <v>177</v>
      </c>
      <c r="C63" s="263">
        <v>0</v>
      </c>
      <c r="D63" s="263">
        <v>0</v>
      </c>
      <c r="E63" s="263">
        <v>0</v>
      </c>
      <c r="F63" s="137">
        <v>0</v>
      </c>
      <c r="G63" s="137">
        <v>0</v>
      </c>
      <c r="H63" s="98">
        <v>6.9</v>
      </c>
      <c r="I63" s="98">
        <v>724.9</v>
      </c>
      <c r="J63" s="98"/>
      <c r="K63" s="137">
        <v>0</v>
      </c>
      <c r="L63" s="137">
        <v>0</v>
      </c>
      <c r="M63" s="137">
        <v>0</v>
      </c>
      <c r="N63" s="137">
        <v>0</v>
      </c>
      <c r="O63" s="137">
        <v>0</v>
      </c>
      <c r="P63" s="137">
        <v>0</v>
      </c>
      <c r="Q63" s="137">
        <v>0</v>
      </c>
      <c r="R63" s="137">
        <v>0</v>
      </c>
      <c r="S63" s="137">
        <v>0</v>
      </c>
      <c r="T63" s="137">
        <v>0</v>
      </c>
      <c r="U63" s="137">
        <v>0</v>
      </c>
      <c r="V63" s="137">
        <v>0</v>
      </c>
      <c r="W63" s="137">
        <v>0</v>
      </c>
      <c r="X63" s="137">
        <v>0</v>
      </c>
      <c r="Y63" s="152">
        <v>0</v>
      </c>
      <c r="Z63" s="151">
        <v>0</v>
      </c>
      <c r="AA63" s="25">
        <v>0</v>
      </c>
      <c r="AB63" s="25">
        <v>0</v>
      </c>
      <c r="AC63" s="25">
        <v>0</v>
      </c>
      <c r="AD63" s="25">
        <v>0</v>
      </c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</row>
    <row r="64" spans="2:70" ht="18" customHeight="1">
      <c r="B64" s="177" t="s">
        <v>0</v>
      </c>
      <c r="C64" s="267">
        <v>57.3</v>
      </c>
      <c r="D64" s="267">
        <v>75</v>
      </c>
      <c r="E64" s="98">
        <v>78.599999999999994</v>
      </c>
      <c r="F64" s="98">
        <v>75.8</v>
      </c>
      <c r="G64" s="98">
        <v>5.7</v>
      </c>
      <c r="H64" s="98">
        <v>15.7</v>
      </c>
      <c r="I64" s="98">
        <v>13</v>
      </c>
      <c r="J64" s="98">
        <f>13.3-0.8</f>
        <v>12.5</v>
      </c>
      <c r="K64" s="98">
        <v>19.3</v>
      </c>
      <c r="L64" s="98">
        <v>89</v>
      </c>
      <c r="M64" s="98">
        <v>41.2</v>
      </c>
      <c r="N64" s="98">
        <v>29.1</v>
      </c>
      <c r="O64" s="98">
        <v>36.799999999999997</v>
      </c>
      <c r="P64" s="98">
        <v>49</v>
      </c>
      <c r="Q64" s="98">
        <v>51.9</v>
      </c>
      <c r="R64" s="98">
        <v>33.5</v>
      </c>
      <c r="S64" s="98">
        <v>15.8</v>
      </c>
      <c r="T64" s="98">
        <v>3</v>
      </c>
      <c r="U64" s="98">
        <v>2.1</v>
      </c>
      <c r="V64" s="138">
        <v>12.5</v>
      </c>
      <c r="W64" s="138">
        <v>3.4000000000000004</v>
      </c>
      <c r="X64" s="153">
        <v>2.6</v>
      </c>
      <c r="Y64" s="153">
        <v>3.3</v>
      </c>
      <c r="Z64" s="153">
        <v>3.6</v>
      </c>
      <c r="AA64" s="24">
        <v>2.6000000000000005</v>
      </c>
      <c r="AB64" s="24">
        <v>0</v>
      </c>
      <c r="AC64" s="24">
        <v>0</v>
      </c>
      <c r="AD64" s="24">
        <v>0.1</v>
      </c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</row>
    <row r="65" spans="1:70" ht="18" customHeight="1">
      <c r="B65" s="120" t="s">
        <v>82</v>
      </c>
      <c r="C65" s="154">
        <v>0</v>
      </c>
      <c r="D65" s="154">
        <v>0</v>
      </c>
      <c r="E65" s="154">
        <v>0</v>
      </c>
      <c r="F65" s="154">
        <v>0</v>
      </c>
      <c r="G65" s="154">
        <v>0</v>
      </c>
      <c r="H65" s="154">
        <v>0</v>
      </c>
      <c r="I65" s="154">
        <v>0</v>
      </c>
      <c r="J65" s="154">
        <v>0</v>
      </c>
      <c r="K65" s="154">
        <v>0</v>
      </c>
      <c r="L65" s="154">
        <v>0</v>
      </c>
      <c r="M65" s="154">
        <v>0</v>
      </c>
      <c r="N65" s="154">
        <v>0</v>
      </c>
      <c r="O65" s="154">
        <v>0</v>
      </c>
      <c r="P65" s="154">
        <v>0</v>
      </c>
      <c r="Q65" s="154">
        <v>0</v>
      </c>
      <c r="R65" s="37">
        <v>277</v>
      </c>
      <c r="S65" s="37">
        <v>415.60000000000008</v>
      </c>
      <c r="T65" s="37">
        <v>515.19999999999993</v>
      </c>
      <c r="U65" s="37">
        <v>666.89999999999986</v>
      </c>
      <c r="V65" s="38">
        <v>675.00000000000011</v>
      </c>
      <c r="W65" s="38">
        <v>710.8</v>
      </c>
      <c r="X65" s="144">
        <v>834.5</v>
      </c>
      <c r="Y65" s="94">
        <v>629.1</v>
      </c>
      <c r="Z65" s="94">
        <v>1101.7</v>
      </c>
      <c r="AA65" s="33">
        <v>1209</v>
      </c>
      <c r="AB65" s="33">
        <v>1401.3</v>
      </c>
      <c r="AC65" s="33">
        <v>1616.3999999999999</v>
      </c>
      <c r="AD65" s="33">
        <v>1585</v>
      </c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</row>
    <row r="66" spans="1:70" ht="18" customHeight="1">
      <c r="A66" s="7"/>
      <c r="B66" s="120" t="s">
        <v>83</v>
      </c>
      <c r="C66" s="37">
        <v>20.6</v>
      </c>
      <c r="D66" s="37">
        <v>24.8</v>
      </c>
      <c r="E66" s="37">
        <v>27.7</v>
      </c>
      <c r="F66" s="37">
        <v>28.7</v>
      </c>
      <c r="G66" s="37">
        <v>34.6</v>
      </c>
      <c r="H66" s="37">
        <v>25.4</v>
      </c>
      <c r="I66" s="37">
        <v>31.6</v>
      </c>
      <c r="J66" s="37">
        <v>40.6</v>
      </c>
      <c r="K66" s="37">
        <v>51.8</v>
      </c>
      <c r="L66" s="37">
        <v>44.7</v>
      </c>
      <c r="M66" s="37">
        <v>0.1</v>
      </c>
      <c r="N66" s="37">
        <v>0.3</v>
      </c>
      <c r="O66" s="37">
        <v>0</v>
      </c>
      <c r="P66" s="37">
        <v>0.1</v>
      </c>
      <c r="Q66" s="37">
        <v>0.2</v>
      </c>
      <c r="R66" s="37">
        <v>0.2</v>
      </c>
      <c r="S66" s="37">
        <v>0.6</v>
      </c>
      <c r="T66" s="37">
        <v>1.2000000000000002</v>
      </c>
      <c r="U66" s="37">
        <v>1.3</v>
      </c>
      <c r="V66" s="38">
        <v>0.89999999999999991</v>
      </c>
      <c r="W66" s="38">
        <v>1.2000000000000002</v>
      </c>
      <c r="X66" s="144">
        <v>1.6000000000000003</v>
      </c>
      <c r="Y66" s="94">
        <v>0.99999999999999989</v>
      </c>
      <c r="Z66" s="94">
        <v>1.7000000000000002</v>
      </c>
      <c r="AA66" s="33">
        <v>2.9999999999999996</v>
      </c>
      <c r="AB66" s="33">
        <v>2.9000000000000004</v>
      </c>
      <c r="AC66" s="33">
        <v>2.6000000000000005</v>
      </c>
      <c r="AD66" s="33">
        <v>6.1000000000000005</v>
      </c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</row>
    <row r="67" spans="1:70" ht="18" customHeight="1">
      <c r="B67" s="178" t="s">
        <v>84</v>
      </c>
      <c r="C67" s="37">
        <f t="shared" ref="C67:D67" si="46">+C68+C73+C77+C78</f>
        <v>662</v>
      </c>
      <c r="D67" s="37">
        <f t="shared" si="46"/>
        <v>709.50000000000011</v>
      </c>
      <c r="E67" s="37">
        <f t="shared" ref="E67" si="47">+E68+E73+E77+E78</f>
        <v>662.5</v>
      </c>
      <c r="F67" s="37">
        <f t="shared" ref="F67:G67" si="48">+F68+F73+F77+F78</f>
        <v>603.1</v>
      </c>
      <c r="G67" s="37">
        <f t="shared" si="48"/>
        <v>621</v>
      </c>
      <c r="H67" s="37">
        <f t="shared" ref="H67:L67" si="49">+H68+H73+H77+H78</f>
        <v>1006.9999999999999</v>
      </c>
      <c r="I67" s="37">
        <f t="shared" si="49"/>
        <v>1167.4999999999998</v>
      </c>
      <c r="J67" s="37">
        <f t="shared" si="49"/>
        <v>1439.1000000000001</v>
      </c>
      <c r="K67" s="37">
        <f t="shared" si="49"/>
        <v>1298.3</v>
      </c>
      <c r="L67" s="37">
        <f t="shared" si="49"/>
        <v>1237.7</v>
      </c>
      <c r="M67" s="37">
        <f t="shared" ref="M67:W67" si="50">+M68+M73+M77+M78</f>
        <v>1277.0999999999999</v>
      </c>
      <c r="N67" s="37">
        <f t="shared" si="50"/>
        <v>1092.0999999999999</v>
      </c>
      <c r="O67" s="37">
        <f t="shared" si="50"/>
        <v>1192.6299999999997</v>
      </c>
      <c r="P67" s="37">
        <f t="shared" si="50"/>
        <v>1386.4</v>
      </c>
      <c r="Q67" s="37">
        <f t="shared" si="50"/>
        <v>1513.2999999999997</v>
      </c>
      <c r="R67" s="37">
        <f t="shared" si="50"/>
        <v>1565.8</v>
      </c>
      <c r="S67" s="37">
        <f t="shared" si="50"/>
        <v>1861.5</v>
      </c>
      <c r="T67" s="37">
        <f t="shared" si="50"/>
        <v>2010.2</v>
      </c>
      <c r="U67" s="37">
        <f t="shared" si="50"/>
        <v>2080.1</v>
      </c>
      <c r="V67" s="37">
        <f t="shared" si="50"/>
        <v>2157.6000000000004</v>
      </c>
      <c r="W67" s="38">
        <f t="shared" si="50"/>
        <v>2711.4</v>
      </c>
      <c r="X67" s="136">
        <f t="shared" ref="X67:AC67" si="51">+X68+X73+X77+X78</f>
        <v>3586.6</v>
      </c>
      <c r="Y67" s="96">
        <f t="shared" si="51"/>
        <v>2069.6</v>
      </c>
      <c r="Z67" s="96">
        <f t="shared" si="51"/>
        <v>3528.4</v>
      </c>
      <c r="AA67" s="14">
        <f t="shared" si="51"/>
        <v>4439.8</v>
      </c>
      <c r="AB67" s="14">
        <f t="shared" si="51"/>
        <v>5044.3</v>
      </c>
      <c r="AC67" s="14">
        <f t="shared" si="51"/>
        <v>5480.5999999999995</v>
      </c>
      <c r="AD67" s="14">
        <f t="shared" ref="AD67" si="52">+AD68+AD73+AD77+AD78</f>
        <v>5768.4</v>
      </c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</row>
    <row r="68" spans="1:70" ht="18" customHeight="1">
      <c r="B68" s="179" t="s">
        <v>50</v>
      </c>
      <c r="C68" s="37">
        <f t="shared" ref="C68:D68" si="53">+C69+C70</f>
        <v>177.1</v>
      </c>
      <c r="D68" s="37">
        <f t="shared" si="53"/>
        <v>180.6</v>
      </c>
      <c r="E68" s="37">
        <f>+E69+E70</f>
        <v>96.6</v>
      </c>
      <c r="F68" s="37">
        <f t="shared" ref="F68:G68" si="54">+F69+F70</f>
        <v>109.3</v>
      </c>
      <c r="G68" s="37">
        <f t="shared" si="54"/>
        <v>94.8</v>
      </c>
      <c r="H68" s="37">
        <f>+H69+H70</f>
        <v>106.3</v>
      </c>
      <c r="I68" s="37">
        <f>+I69+I70</f>
        <v>69</v>
      </c>
      <c r="J68" s="37">
        <f>+J69+J70</f>
        <v>447.7</v>
      </c>
      <c r="K68" s="37">
        <f>+K69+K70</f>
        <v>150.20000000000002</v>
      </c>
      <c r="L68" s="37">
        <f>+L69+L70</f>
        <v>49.000000000000007</v>
      </c>
      <c r="M68" s="37">
        <f t="shared" ref="M68:R68" si="55">+M69+M70</f>
        <v>3.3</v>
      </c>
      <c r="N68" s="37">
        <f t="shared" si="55"/>
        <v>2.8</v>
      </c>
      <c r="O68" s="37">
        <f t="shared" si="55"/>
        <v>3.3</v>
      </c>
      <c r="P68" s="37">
        <f t="shared" si="55"/>
        <v>2.7</v>
      </c>
      <c r="Q68" s="37">
        <f t="shared" si="55"/>
        <v>3.3</v>
      </c>
      <c r="R68" s="37">
        <f t="shared" si="55"/>
        <v>2.5</v>
      </c>
      <c r="S68" s="37">
        <f t="shared" ref="S68:Y68" si="56">+S69+S70</f>
        <v>2.5000000000000004</v>
      </c>
      <c r="T68" s="37">
        <f t="shared" si="56"/>
        <v>3.7000000000000006</v>
      </c>
      <c r="U68" s="37">
        <f t="shared" si="56"/>
        <v>2.9000000000000004</v>
      </c>
      <c r="V68" s="38">
        <f t="shared" si="56"/>
        <v>2.1</v>
      </c>
      <c r="W68" s="38">
        <f t="shared" si="56"/>
        <v>2</v>
      </c>
      <c r="X68" s="136">
        <f t="shared" si="56"/>
        <v>1.8</v>
      </c>
      <c r="Y68" s="96">
        <f t="shared" si="56"/>
        <v>0.7</v>
      </c>
      <c r="Z68" s="96">
        <f t="shared" ref="Z68:AA68" si="57">+Z69+Z70</f>
        <v>5.0999999999999996</v>
      </c>
      <c r="AA68" s="14">
        <f t="shared" si="57"/>
        <v>3.3000000000000003</v>
      </c>
      <c r="AB68" s="14">
        <f t="shared" ref="AB68:AC68" si="58">+AB69+AB70</f>
        <v>4.3</v>
      </c>
      <c r="AC68" s="14">
        <f t="shared" si="58"/>
        <v>7</v>
      </c>
      <c r="AD68" s="14">
        <f t="shared" ref="AD68" si="59">+AD69+AD70</f>
        <v>13.900000000000002</v>
      </c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</row>
    <row r="69" spans="1:70" ht="18" customHeight="1">
      <c r="B69" s="180" t="s">
        <v>51</v>
      </c>
      <c r="C69" s="37">
        <v>1.6</v>
      </c>
      <c r="D69" s="37">
        <v>1</v>
      </c>
      <c r="E69" s="37">
        <v>1.1000000000000001</v>
      </c>
      <c r="F69" s="37">
        <v>1.7</v>
      </c>
      <c r="G69" s="37">
        <v>3.8</v>
      </c>
      <c r="H69" s="37">
        <v>2.7</v>
      </c>
      <c r="I69" s="37">
        <v>3</v>
      </c>
      <c r="J69" s="37">
        <v>1.3</v>
      </c>
      <c r="K69" s="37">
        <v>1.9</v>
      </c>
      <c r="L69" s="37">
        <v>1.6</v>
      </c>
      <c r="M69" s="37">
        <v>2</v>
      </c>
      <c r="N69" s="37">
        <v>2.8</v>
      </c>
      <c r="O69" s="37">
        <v>3.3</v>
      </c>
      <c r="P69" s="37">
        <v>2.7</v>
      </c>
      <c r="Q69" s="37">
        <v>3.3</v>
      </c>
      <c r="R69" s="37">
        <v>2.5</v>
      </c>
      <c r="S69" s="37">
        <v>2.5000000000000004</v>
      </c>
      <c r="T69" s="37">
        <v>3.7000000000000006</v>
      </c>
      <c r="U69" s="37">
        <v>2.9000000000000004</v>
      </c>
      <c r="V69" s="38">
        <v>2.1</v>
      </c>
      <c r="W69" s="38">
        <v>2</v>
      </c>
      <c r="X69" s="96">
        <v>1.8</v>
      </c>
      <c r="Y69" s="96">
        <v>0.7</v>
      </c>
      <c r="Z69" s="96">
        <v>5.0999999999999996</v>
      </c>
      <c r="AA69" s="14">
        <v>3.3000000000000003</v>
      </c>
      <c r="AB69" s="14">
        <v>4.3</v>
      </c>
      <c r="AC69" s="14">
        <v>7</v>
      </c>
      <c r="AD69" s="14">
        <v>13.900000000000002</v>
      </c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</row>
    <row r="70" spans="1:70" ht="18" customHeight="1">
      <c r="B70" s="180" t="s">
        <v>52</v>
      </c>
      <c r="C70" s="37">
        <f t="shared" ref="C70:D70" si="60">+C71+C72</f>
        <v>175.5</v>
      </c>
      <c r="D70" s="37">
        <f t="shared" si="60"/>
        <v>179.6</v>
      </c>
      <c r="E70" s="37">
        <f>+E71+E72</f>
        <v>95.5</v>
      </c>
      <c r="F70" s="37">
        <f t="shared" ref="F70:G70" si="61">+F71+F72</f>
        <v>107.6</v>
      </c>
      <c r="G70" s="37">
        <f t="shared" si="61"/>
        <v>91</v>
      </c>
      <c r="H70" s="37">
        <f>+H71+H72</f>
        <v>103.6</v>
      </c>
      <c r="I70" s="37">
        <f>+I71+I72</f>
        <v>66</v>
      </c>
      <c r="J70" s="37">
        <f>+J71+J72</f>
        <v>446.4</v>
      </c>
      <c r="K70" s="37">
        <f>+K71+K72</f>
        <v>148.30000000000001</v>
      </c>
      <c r="L70" s="37">
        <f>+L71+L72</f>
        <v>47.400000000000006</v>
      </c>
      <c r="M70" s="37">
        <f t="shared" ref="M70:O70" si="62">+M71+M72</f>
        <v>1.3</v>
      </c>
      <c r="N70" s="154">
        <f t="shared" si="62"/>
        <v>0</v>
      </c>
      <c r="O70" s="154">
        <f t="shared" si="62"/>
        <v>0</v>
      </c>
      <c r="P70" s="154">
        <v>0</v>
      </c>
      <c r="Q70" s="154">
        <v>0</v>
      </c>
      <c r="R70" s="154">
        <v>0</v>
      </c>
      <c r="S70" s="154">
        <v>0</v>
      </c>
      <c r="T70" s="137">
        <v>0</v>
      </c>
      <c r="U70" s="137">
        <v>0</v>
      </c>
      <c r="V70" s="142">
        <v>0</v>
      </c>
      <c r="W70" s="142">
        <v>0</v>
      </c>
      <c r="X70" s="151">
        <v>0</v>
      </c>
      <c r="Y70" s="151">
        <v>0</v>
      </c>
      <c r="Z70" s="151">
        <v>0</v>
      </c>
      <c r="AA70" s="25">
        <v>0</v>
      </c>
      <c r="AB70" s="25">
        <v>0</v>
      </c>
      <c r="AC70" s="25">
        <v>0</v>
      </c>
      <c r="AD70" s="25">
        <v>0</v>
      </c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</row>
    <row r="71" spans="1:70" ht="18" customHeight="1">
      <c r="B71" s="181" t="s">
        <v>139</v>
      </c>
      <c r="C71" s="98">
        <v>74.400000000000006</v>
      </c>
      <c r="D71" s="98">
        <v>76.5</v>
      </c>
      <c r="E71" s="98">
        <v>69.8</v>
      </c>
      <c r="F71" s="98">
        <v>61.4</v>
      </c>
      <c r="G71" s="98">
        <v>84.9</v>
      </c>
      <c r="H71" s="98">
        <v>92.6</v>
      </c>
      <c r="I71" s="98">
        <v>63.1</v>
      </c>
      <c r="J71" s="98">
        <v>98.4</v>
      </c>
      <c r="K71" s="98">
        <v>50.5</v>
      </c>
      <c r="L71" s="98">
        <v>3.7</v>
      </c>
      <c r="M71" s="98">
        <v>0.1</v>
      </c>
      <c r="N71" s="137">
        <v>0</v>
      </c>
      <c r="O71" s="137">
        <v>0</v>
      </c>
      <c r="P71" s="137">
        <v>0</v>
      </c>
      <c r="Q71" s="137">
        <v>0</v>
      </c>
      <c r="R71" s="137">
        <v>0</v>
      </c>
      <c r="S71" s="137">
        <v>0</v>
      </c>
      <c r="T71" s="137">
        <v>0</v>
      </c>
      <c r="U71" s="137">
        <v>0</v>
      </c>
      <c r="V71" s="142">
        <v>0</v>
      </c>
      <c r="W71" s="142">
        <v>0</v>
      </c>
      <c r="X71" s="151">
        <v>0</v>
      </c>
      <c r="Y71" s="151">
        <v>0</v>
      </c>
      <c r="Z71" s="151">
        <v>0</v>
      </c>
      <c r="AA71" s="25">
        <v>0</v>
      </c>
      <c r="AB71" s="25">
        <v>0</v>
      </c>
      <c r="AC71" s="25">
        <v>0</v>
      </c>
      <c r="AD71" s="25">
        <v>0</v>
      </c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</row>
    <row r="72" spans="1:70" ht="18" customHeight="1">
      <c r="B72" s="181" t="s">
        <v>141</v>
      </c>
      <c r="C72" s="98">
        <v>101.1</v>
      </c>
      <c r="D72" s="98">
        <v>103.1</v>
      </c>
      <c r="E72" s="98">
        <v>25.7</v>
      </c>
      <c r="F72" s="98">
        <v>46.2</v>
      </c>
      <c r="G72" s="98">
        <v>6.1</v>
      </c>
      <c r="H72" s="98">
        <v>11</v>
      </c>
      <c r="I72" s="98">
        <v>2.9</v>
      </c>
      <c r="J72" s="98">
        <v>348</v>
      </c>
      <c r="K72" s="98">
        <v>97.8</v>
      </c>
      <c r="L72" s="98">
        <v>43.7</v>
      </c>
      <c r="M72" s="98">
        <v>1.2</v>
      </c>
      <c r="N72" s="137">
        <v>0</v>
      </c>
      <c r="O72" s="137">
        <v>0</v>
      </c>
      <c r="P72" s="137">
        <v>0</v>
      </c>
      <c r="Q72" s="137"/>
      <c r="R72" s="137"/>
      <c r="S72" s="137"/>
      <c r="T72" s="137"/>
      <c r="U72" s="137"/>
      <c r="V72" s="142"/>
      <c r="W72" s="142"/>
      <c r="X72" s="151">
        <v>0</v>
      </c>
      <c r="Y72" s="151">
        <v>0</v>
      </c>
      <c r="Z72" s="151">
        <v>0</v>
      </c>
      <c r="AA72" s="25">
        <v>0</v>
      </c>
      <c r="AB72" s="25">
        <v>0</v>
      </c>
      <c r="AC72" s="25">
        <v>0</v>
      </c>
      <c r="AD72" s="25">
        <v>0</v>
      </c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</row>
    <row r="73" spans="1:70" ht="18" customHeight="1">
      <c r="B73" s="179" t="s">
        <v>53</v>
      </c>
      <c r="C73" s="37">
        <f t="shared" ref="C73:D73" si="63">SUM(C74:C76)</f>
        <v>333.20000000000005</v>
      </c>
      <c r="D73" s="37">
        <f t="shared" si="63"/>
        <v>358.20000000000005</v>
      </c>
      <c r="E73" s="37">
        <f>SUM(E74:E76)</f>
        <v>414.90000000000003</v>
      </c>
      <c r="F73" s="37">
        <f t="shared" ref="F73:G73" si="64">SUM(F74:F76)</f>
        <v>402.3</v>
      </c>
      <c r="G73" s="37">
        <f t="shared" si="64"/>
        <v>430</v>
      </c>
      <c r="H73" s="37">
        <f>SUM(H74:H76)</f>
        <v>881.19999999999993</v>
      </c>
      <c r="I73" s="37">
        <f>SUM(I74:I76)</f>
        <v>1084.1999999999998</v>
      </c>
      <c r="J73" s="37">
        <f>SUM(J74:J76)</f>
        <v>970.40000000000009</v>
      </c>
      <c r="K73" s="37">
        <f>SUM(K74:K76)</f>
        <v>1103.5</v>
      </c>
      <c r="L73" s="37">
        <f>SUM(L74:L76)</f>
        <v>1137</v>
      </c>
      <c r="M73" s="37">
        <f t="shared" ref="M73:X73" si="65">SUM(M74:M76)</f>
        <v>1239.0999999999999</v>
      </c>
      <c r="N73" s="37">
        <f t="shared" si="65"/>
        <v>1059.5</v>
      </c>
      <c r="O73" s="37">
        <f t="shared" si="65"/>
        <v>1160.8299999999997</v>
      </c>
      <c r="P73" s="37">
        <f t="shared" si="65"/>
        <v>1357.3</v>
      </c>
      <c r="Q73" s="37">
        <f t="shared" si="65"/>
        <v>1485.5999999999997</v>
      </c>
      <c r="R73" s="37">
        <f t="shared" si="65"/>
        <v>1536.5</v>
      </c>
      <c r="S73" s="37">
        <f t="shared" si="65"/>
        <v>1830.9</v>
      </c>
      <c r="T73" s="37">
        <f t="shared" si="65"/>
        <v>1979</v>
      </c>
      <c r="U73" s="37">
        <f t="shared" si="65"/>
        <v>2050.8999999999996</v>
      </c>
      <c r="V73" s="37">
        <f t="shared" si="65"/>
        <v>2114.1000000000004</v>
      </c>
      <c r="W73" s="38">
        <f t="shared" si="65"/>
        <v>2665</v>
      </c>
      <c r="X73" s="136">
        <f t="shared" si="65"/>
        <v>3526.7</v>
      </c>
      <c r="Y73" s="96">
        <f t="shared" ref="Y73:AD73" si="66">SUM(Y74:Y76)</f>
        <v>2030.7</v>
      </c>
      <c r="Z73" s="96">
        <f t="shared" si="66"/>
        <v>3471.5</v>
      </c>
      <c r="AA73" s="14">
        <f t="shared" si="66"/>
        <v>4383.3</v>
      </c>
      <c r="AB73" s="14">
        <f t="shared" si="66"/>
        <v>4992.6000000000004</v>
      </c>
      <c r="AC73" s="14">
        <f t="shared" si="66"/>
        <v>5473.2999999999993</v>
      </c>
      <c r="AD73" s="14">
        <f t="shared" si="66"/>
        <v>5753</v>
      </c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</row>
    <row r="74" spans="1:70" ht="18" customHeight="1">
      <c r="A74" s="1"/>
      <c r="B74" s="177" t="s">
        <v>2</v>
      </c>
      <c r="C74" s="98">
        <v>268.3</v>
      </c>
      <c r="D74" s="98">
        <v>330.6</v>
      </c>
      <c r="E74" s="98">
        <v>385.6</v>
      </c>
      <c r="F74" s="98">
        <v>366.2</v>
      </c>
      <c r="G74" s="98">
        <v>385.3</v>
      </c>
      <c r="H74" s="98">
        <v>819</v>
      </c>
      <c r="I74" s="98">
        <v>1037</v>
      </c>
      <c r="J74" s="98">
        <v>855</v>
      </c>
      <c r="K74" s="98">
        <v>998.8</v>
      </c>
      <c r="L74" s="98">
        <v>1100.5</v>
      </c>
      <c r="M74" s="98">
        <v>1219.0999999999999</v>
      </c>
      <c r="N74" s="98">
        <v>1040.3</v>
      </c>
      <c r="O74" s="98">
        <v>1141.2299999999998</v>
      </c>
      <c r="P74" s="98">
        <v>1338</v>
      </c>
      <c r="Q74" s="98">
        <v>1466.7999999999997</v>
      </c>
      <c r="R74" s="98">
        <v>1516.8</v>
      </c>
      <c r="S74" s="98">
        <v>1810.1000000000001</v>
      </c>
      <c r="T74" s="98">
        <v>1957.9</v>
      </c>
      <c r="U74" s="98">
        <v>2025.9999999999998</v>
      </c>
      <c r="V74" s="138">
        <v>2085.3000000000002</v>
      </c>
      <c r="W74" s="138">
        <v>2634.4</v>
      </c>
      <c r="X74" s="63">
        <v>3493.7999999999997</v>
      </c>
      <c r="Y74" s="78">
        <v>2009</v>
      </c>
      <c r="Z74" s="78">
        <v>3441</v>
      </c>
      <c r="AA74" s="30">
        <v>4349.9000000000005</v>
      </c>
      <c r="AB74" s="30">
        <v>4962.6000000000004</v>
      </c>
      <c r="AC74" s="30">
        <v>5443.2999999999993</v>
      </c>
      <c r="AD74" s="30">
        <v>5723.3</v>
      </c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</row>
    <row r="75" spans="1:70" ht="18" customHeight="1">
      <c r="A75" s="1"/>
      <c r="B75" s="177" t="s">
        <v>148</v>
      </c>
      <c r="C75" s="98">
        <v>12.1</v>
      </c>
      <c r="D75" s="98">
        <v>12.3</v>
      </c>
      <c r="E75" s="98">
        <v>14.3</v>
      </c>
      <c r="F75" s="98">
        <v>22.3</v>
      </c>
      <c r="G75" s="98">
        <v>32.799999999999997</v>
      </c>
      <c r="H75" s="98">
        <v>50.9</v>
      </c>
      <c r="I75" s="98">
        <v>37.1</v>
      </c>
      <c r="J75" s="98">
        <v>32.200000000000003</v>
      </c>
      <c r="K75" s="98">
        <v>38.200000000000003</v>
      </c>
      <c r="L75" s="98">
        <v>12.8</v>
      </c>
      <c r="M75" s="137">
        <v>0</v>
      </c>
      <c r="N75" s="137">
        <v>0</v>
      </c>
      <c r="O75" s="137">
        <v>0</v>
      </c>
      <c r="P75" s="137">
        <v>0</v>
      </c>
      <c r="Q75" s="137">
        <v>0</v>
      </c>
      <c r="R75" s="137">
        <v>0</v>
      </c>
      <c r="S75" s="137">
        <v>0</v>
      </c>
      <c r="T75" s="137">
        <v>0</v>
      </c>
      <c r="U75" s="137">
        <v>0</v>
      </c>
      <c r="V75" s="142">
        <v>0</v>
      </c>
      <c r="W75" s="142">
        <v>0</v>
      </c>
      <c r="X75" s="156">
        <v>0</v>
      </c>
      <c r="Y75" s="157">
        <v>0</v>
      </c>
      <c r="Z75" s="157">
        <v>0</v>
      </c>
      <c r="AA75" s="182">
        <v>0</v>
      </c>
      <c r="AB75" s="182">
        <v>0</v>
      </c>
      <c r="AC75" s="182">
        <v>0</v>
      </c>
      <c r="AD75" s="182">
        <v>0</v>
      </c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</row>
    <row r="76" spans="1:70" ht="18" customHeight="1">
      <c r="B76" s="177" t="s">
        <v>0</v>
      </c>
      <c r="C76" s="98">
        <v>52.8</v>
      </c>
      <c r="D76" s="98">
        <f>15.3</f>
        <v>15.3</v>
      </c>
      <c r="E76" s="98">
        <v>15</v>
      </c>
      <c r="F76" s="98">
        <v>13.8</v>
      </c>
      <c r="G76" s="98">
        <v>11.9</v>
      </c>
      <c r="H76" s="98">
        <v>11.3</v>
      </c>
      <c r="I76" s="98">
        <v>10.1</v>
      </c>
      <c r="J76" s="98">
        <v>83.2</v>
      </c>
      <c r="K76" s="98">
        <v>66.5</v>
      </c>
      <c r="L76" s="98">
        <v>23.7</v>
      </c>
      <c r="M76" s="98">
        <v>20</v>
      </c>
      <c r="N76" s="98">
        <v>19.2</v>
      </c>
      <c r="O76" s="98">
        <v>19.600000000000001</v>
      </c>
      <c r="P76" s="98">
        <v>19.3</v>
      </c>
      <c r="Q76" s="98">
        <v>18.8</v>
      </c>
      <c r="R76" s="98">
        <v>19.7</v>
      </c>
      <c r="S76" s="98">
        <v>20.8</v>
      </c>
      <c r="T76" s="98">
        <v>21.1</v>
      </c>
      <c r="U76" s="98">
        <v>24.900000000000002</v>
      </c>
      <c r="V76" s="138">
        <v>28.800000000000004</v>
      </c>
      <c r="W76" s="138">
        <v>30.6</v>
      </c>
      <c r="X76" s="153">
        <v>32.9</v>
      </c>
      <c r="Y76" s="158">
        <v>21.7</v>
      </c>
      <c r="Z76" s="158">
        <v>30.500000000000004</v>
      </c>
      <c r="AA76" s="183">
        <v>33.4</v>
      </c>
      <c r="AB76" s="183">
        <v>30</v>
      </c>
      <c r="AC76" s="183">
        <v>30</v>
      </c>
      <c r="AD76" s="183">
        <v>29.7</v>
      </c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</row>
    <row r="77" spans="1:70" ht="18" customHeight="1">
      <c r="B77" s="179" t="s">
        <v>54</v>
      </c>
      <c r="C77" s="37">
        <v>150.19999999999999</v>
      </c>
      <c r="D77" s="37">
        <v>168.1</v>
      </c>
      <c r="E77" s="37">
        <v>140.69999999999999</v>
      </c>
      <c r="F77" s="37">
        <v>87.9</v>
      </c>
      <c r="G77" s="37">
        <v>96.2</v>
      </c>
      <c r="H77" s="37">
        <v>12</v>
      </c>
      <c r="I77" s="37">
        <v>14.3</v>
      </c>
      <c r="J77" s="37">
        <v>21</v>
      </c>
      <c r="K77" s="37">
        <v>44.6</v>
      </c>
      <c r="L77" s="37">
        <v>50</v>
      </c>
      <c r="M77" s="37">
        <v>34.700000000000003</v>
      </c>
      <c r="N77" s="37">
        <v>29.8</v>
      </c>
      <c r="O77" s="37">
        <v>28.5</v>
      </c>
      <c r="P77" s="37">
        <v>26.4</v>
      </c>
      <c r="Q77" s="37">
        <v>24.4</v>
      </c>
      <c r="R77" s="37">
        <v>26.8</v>
      </c>
      <c r="S77" s="37">
        <v>28.1</v>
      </c>
      <c r="T77" s="37">
        <v>27.500000000000004</v>
      </c>
      <c r="U77" s="37">
        <v>26.300000000000004</v>
      </c>
      <c r="V77" s="38">
        <v>41.4</v>
      </c>
      <c r="W77" s="38">
        <v>44.4</v>
      </c>
      <c r="X77" s="144">
        <v>58.099999999999987</v>
      </c>
      <c r="Y77" s="94">
        <v>38.200000000000003</v>
      </c>
      <c r="Z77" s="94">
        <v>51.800000000000004</v>
      </c>
      <c r="AA77" s="33">
        <v>53.199999999999996</v>
      </c>
      <c r="AB77" s="33">
        <v>47.4</v>
      </c>
      <c r="AC77" s="33">
        <v>0.30000000000000004</v>
      </c>
      <c r="AD77" s="33">
        <v>1.5</v>
      </c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</row>
    <row r="78" spans="1:70" ht="18" customHeight="1">
      <c r="B78" s="179" t="s">
        <v>150</v>
      </c>
      <c r="C78" s="37">
        <v>1.5</v>
      </c>
      <c r="D78" s="37">
        <v>2.6</v>
      </c>
      <c r="E78" s="37">
        <v>10.3</v>
      </c>
      <c r="F78" s="37">
        <v>3.6</v>
      </c>
      <c r="G78" s="37">
        <v>0</v>
      </c>
      <c r="H78" s="37">
        <v>7.5</v>
      </c>
      <c r="I78" s="37">
        <v>0</v>
      </c>
      <c r="J78" s="37">
        <v>0</v>
      </c>
      <c r="K78" s="37">
        <v>0</v>
      </c>
      <c r="L78" s="37">
        <v>1.7</v>
      </c>
      <c r="M78" s="154">
        <v>0</v>
      </c>
      <c r="N78" s="154">
        <v>0</v>
      </c>
      <c r="O78" s="154">
        <v>0</v>
      </c>
      <c r="P78" s="154">
        <v>0</v>
      </c>
      <c r="Q78" s="154">
        <v>0</v>
      </c>
      <c r="R78" s="154">
        <v>0</v>
      </c>
      <c r="S78" s="154">
        <v>0</v>
      </c>
      <c r="T78" s="154">
        <v>0</v>
      </c>
      <c r="U78" s="154">
        <v>0</v>
      </c>
      <c r="V78" s="155">
        <v>0</v>
      </c>
      <c r="W78" s="155">
        <v>0</v>
      </c>
      <c r="X78" s="155">
        <v>0</v>
      </c>
      <c r="Y78" s="83">
        <v>0</v>
      </c>
      <c r="Z78" s="83">
        <v>0</v>
      </c>
      <c r="AA78" s="32">
        <v>0</v>
      </c>
      <c r="AB78" s="32">
        <v>0</v>
      </c>
      <c r="AC78" s="32">
        <v>0</v>
      </c>
      <c r="AD78" s="32">
        <v>0</v>
      </c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</row>
    <row r="79" spans="1:70" ht="18" customHeight="1">
      <c r="B79" s="126" t="s">
        <v>85</v>
      </c>
      <c r="C79" s="37">
        <f t="shared" ref="C79:D79" si="67">+C80+C84+C85</f>
        <v>13.399999999999999</v>
      </c>
      <c r="D79" s="37">
        <f t="shared" si="67"/>
        <v>29.900000000000002</v>
      </c>
      <c r="E79" s="37">
        <f t="shared" ref="E79" si="68">+E80+E84+E85</f>
        <v>15</v>
      </c>
      <c r="F79" s="37">
        <f t="shared" ref="F79:G79" si="69">+F80+F84+F85</f>
        <v>16.399999999999999</v>
      </c>
      <c r="G79" s="37">
        <f t="shared" si="69"/>
        <v>373.2</v>
      </c>
      <c r="H79" s="37">
        <f>+H80+H84+H85</f>
        <v>96.9</v>
      </c>
      <c r="I79" s="37">
        <f>+I80+I84+I85</f>
        <v>195.70000000000002</v>
      </c>
      <c r="J79" s="37">
        <f>+J80+J84+J85</f>
        <v>133.79999999999998</v>
      </c>
      <c r="K79" s="37">
        <f>+K80+K84+K85</f>
        <v>174.1</v>
      </c>
      <c r="L79" s="37">
        <f>+L80+L84+L85</f>
        <v>194.2</v>
      </c>
      <c r="M79" s="37">
        <f t="shared" ref="M79:R79" si="70">+M80+M84+M85</f>
        <v>129.5</v>
      </c>
      <c r="N79" s="37">
        <f t="shared" si="70"/>
        <v>158.19999999999999</v>
      </c>
      <c r="O79" s="37">
        <f t="shared" si="70"/>
        <v>194.10000000000002</v>
      </c>
      <c r="P79" s="37">
        <f t="shared" si="70"/>
        <v>154.4</v>
      </c>
      <c r="Q79" s="37">
        <f t="shared" si="70"/>
        <v>159.19999999999999</v>
      </c>
      <c r="R79" s="37">
        <f t="shared" si="70"/>
        <v>1653.3</v>
      </c>
      <c r="S79" s="37">
        <f t="shared" ref="S79:Y79" si="71">+S80+S84+S85</f>
        <v>2188.9</v>
      </c>
      <c r="T79" s="37">
        <f t="shared" si="71"/>
        <v>2099.4</v>
      </c>
      <c r="U79" s="37">
        <f t="shared" si="71"/>
        <v>2404.3999999999996</v>
      </c>
      <c r="V79" s="38">
        <f t="shared" si="71"/>
        <v>2416.4999999999995</v>
      </c>
      <c r="W79" s="38">
        <f t="shared" si="71"/>
        <v>10662.400000000001</v>
      </c>
      <c r="X79" s="136">
        <f t="shared" si="71"/>
        <v>11812.900000000001</v>
      </c>
      <c r="Y79" s="96">
        <f t="shared" si="71"/>
        <v>14704.7</v>
      </c>
      <c r="Z79" s="96">
        <f t="shared" ref="Z79:AA79" si="72">+Z80+Z84+Z85</f>
        <v>15898.600000000002</v>
      </c>
      <c r="AA79" s="14">
        <f t="shared" si="72"/>
        <v>9797.1999999999989</v>
      </c>
      <c r="AB79" s="14">
        <f t="shared" ref="AB79:AC79" si="73">+AB80+AB84+AB85</f>
        <v>13875.3</v>
      </c>
      <c r="AC79" s="14">
        <f t="shared" si="73"/>
        <v>11938.900000000001</v>
      </c>
      <c r="AD79" s="14">
        <f t="shared" ref="AD79" si="74">+AD80+AD84+AD85</f>
        <v>24353.1</v>
      </c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</row>
    <row r="80" spans="1:70" s="8" customFormat="1" ht="18" customHeight="1">
      <c r="B80" s="179" t="s">
        <v>55</v>
      </c>
      <c r="C80" s="37">
        <f t="shared" ref="C80:AD80" si="75">+C81</f>
        <v>0.2</v>
      </c>
      <c r="D80" s="37">
        <f t="shared" si="75"/>
        <v>0.2</v>
      </c>
      <c r="E80" s="37">
        <f t="shared" si="75"/>
        <v>0.2</v>
      </c>
      <c r="F80" s="37">
        <f t="shared" si="75"/>
        <v>0.1</v>
      </c>
      <c r="G80" s="37">
        <f t="shared" si="75"/>
        <v>0.1</v>
      </c>
      <c r="H80" s="37">
        <f t="shared" si="75"/>
        <v>0.2</v>
      </c>
      <c r="I80" s="37">
        <f t="shared" si="75"/>
        <v>0.2</v>
      </c>
      <c r="J80" s="37">
        <f t="shared" si="75"/>
        <v>0.2</v>
      </c>
      <c r="K80" s="37">
        <f t="shared" si="75"/>
        <v>0.2</v>
      </c>
      <c r="L80" s="37">
        <f t="shared" si="75"/>
        <v>0.3</v>
      </c>
      <c r="M80" s="37">
        <f t="shared" si="75"/>
        <v>0.2</v>
      </c>
      <c r="N80" s="37">
        <f t="shared" si="75"/>
        <v>0.5</v>
      </c>
      <c r="O80" s="37">
        <f t="shared" si="75"/>
        <v>0.5</v>
      </c>
      <c r="P80" s="37">
        <f t="shared" si="75"/>
        <v>0.1</v>
      </c>
      <c r="Q80" s="37">
        <f t="shared" si="75"/>
        <v>10.9</v>
      </c>
      <c r="R80" s="37">
        <f t="shared" si="75"/>
        <v>1471.8</v>
      </c>
      <c r="S80" s="37">
        <f t="shared" si="75"/>
        <v>2067.2999999999997</v>
      </c>
      <c r="T80" s="37">
        <f t="shared" si="75"/>
        <v>1878.6000000000001</v>
      </c>
      <c r="U80" s="37">
        <f t="shared" si="75"/>
        <v>2240.2999999999997</v>
      </c>
      <c r="V80" s="38">
        <f t="shared" si="75"/>
        <v>2158.8999999999996</v>
      </c>
      <c r="W80" s="38">
        <f t="shared" si="75"/>
        <v>2268.4</v>
      </c>
      <c r="X80" s="136">
        <f t="shared" si="75"/>
        <v>2302.9</v>
      </c>
      <c r="Y80" s="96">
        <f t="shared" si="75"/>
        <v>5674.6</v>
      </c>
      <c r="Z80" s="96">
        <f t="shared" si="75"/>
        <v>5739.7</v>
      </c>
      <c r="AA80" s="14">
        <f t="shared" si="75"/>
        <v>207.2</v>
      </c>
      <c r="AB80" s="14">
        <f t="shared" si="75"/>
        <v>0.8</v>
      </c>
      <c r="AC80" s="14">
        <f t="shared" si="75"/>
        <v>1368.2</v>
      </c>
      <c r="AD80" s="14">
        <f t="shared" si="75"/>
        <v>13495.699999999999</v>
      </c>
    </row>
    <row r="81" spans="2:243" ht="18" customHeight="1">
      <c r="B81" s="180" t="s">
        <v>56</v>
      </c>
      <c r="C81" s="37">
        <f t="shared" ref="C81:D81" si="76">+C82+C83</f>
        <v>0.2</v>
      </c>
      <c r="D81" s="37">
        <f t="shared" si="76"/>
        <v>0.2</v>
      </c>
      <c r="E81" s="37">
        <f t="shared" ref="E81" si="77">+E82+E83</f>
        <v>0.2</v>
      </c>
      <c r="F81" s="37">
        <f t="shared" ref="F81:G81" si="78">+F82+F83</f>
        <v>0.1</v>
      </c>
      <c r="G81" s="37">
        <f t="shared" si="78"/>
        <v>0.1</v>
      </c>
      <c r="H81" s="37">
        <f>+H82+H83</f>
        <v>0.2</v>
      </c>
      <c r="I81" s="37">
        <f>+I82+I83</f>
        <v>0.2</v>
      </c>
      <c r="J81" s="37">
        <f>+J82+J83</f>
        <v>0.2</v>
      </c>
      <c r="K81" s="37">
        <f>+K82+K83</f>
        <v>0.2</v>
      </c>
      <c r="L81" s="37">
        <f>+L82+L83</f>
        <v>0.3</v>
      </c>
      <c r="M81" s="37">
        <f t="shared" ref="M81:R81" si="79">+M82+M83</f>
        <v>0.2</v>
      </c>
      <c r="N81" s="37">
        <f t="shared" si="79"/>
        <v>0.5</v>
      </c>
      <c r="O81" s="37">
        <f t="shared" si="79"/>
        <v>0.5</v>
      </c>
      <c r="P81" s="37">
        <f t="shared" si="79"/>
        <v>0.1</v>
      </c>
      <c r="Q81" s="37">
        <f t="shared" si="79"/>
        <v>10.9</v>
      </c>
      <c r="R81" s="37">
        <f t="shared" si="79"/>
        <v>1471.8</v>
      </c>
      <c r="S81" s="37">
        <f t="shared" ref="S81:Y81" si="80">+S82+S83</f>
        <v>2067.2999999999997</v>
      </c>
      <c r="T81" s="37">
        <f t="shared" si="80"/>
        <v>1878.6000000000001</v>
      </c>
      <c r="U81" s="37">
        <f t="shared" si="80"/>
        <v>2240.2999999999997</v>
      </c>
      <c r="V81" s="38">
        <f t="shared" si="80"/>
        <v>2158.8999999999996</v>
      </c>
      <c r="W81" s="38">
        <f t="shared" si="80"/>
        <v>2268.4</v>
      </c>
      <c r="X81" s="136">
        <f t="shared" si="80"/>
        <v>2302.9</v>
      </c>
      <c r="Y81" s="96">
        <f t="shared" si="80"/>
        <v>5674.6</v>
      </c>
      <c r="Z81" s="96">
        <f t="shared" ref="Z81:AA81" si="81">+Z82+Z83</f>
        <v>5739.7</v>
      </c>
      <c r="AA81" s="14">
        <f t="shared" si="81"/>
        <v>207.2</v>
      </c>
      <c r="AB81" s="14">
        <f t="shared" ref="AB81:AC81" si="82">+AB82+AB83</f>
        <v>0.8</v>
      </c>
      <c r="AC81" s="14">
        <f t="shared" si="82"/>
        <v>1368.2</v>
      </c>
      <c r="AD81" s="14">
        <f t="shared" ref="AD81" si="83">+AD82+AD83</f>
        <v>13495.699999999999</v>
      </c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</row>
    <row r="82" spans="2:243" s="9" customFormat="1" ht="18" customHeight="1">
      <c r="B82" s="121" t="s">
        <v>57</v>
      </c>
      <c r="C82" s="137">
        <v>0</v>
      </c>
      <c r="D82" s="137">
        <v>0</v>
      </c>
      <c r="E82" s="137">
        <v>0</v>
      </c>
      <c r="F82" s="137">
        <v>0</v>
      </c>
      <c r="G82" s="137">
        <v>0</v>
      </c>
      <c r="H82" s="137">
        <v>0</v>
      </c>
      <c r="I82" s="137">
        <v>0</v>
      </c>
      <c r="J82" s="137">
        <v>0</v>
      </c>
      <c r="K82" s="137">
        <v>0</v>
      </c>
      <c r="L82" s="137">
        <v>0</v>
      </c>
      <c r="M82" s="137">
        <v>0</v>
      </c>
      <c r="N82" s="137">
        <v>0</v>
      </c>
      <c r="O82" s="137">
        <v>0</v>
      </c>
      <c r="P82" s="137">
        <v>0</v>
      </c>
      <c r="Q82" s="137">
        <v>0</v>
      </c>
      <c r="R82" s="98">
        <v>1471.6</v>
      </c>
      <c r="S82" s="98">
        <v>2067.1999999999998</v>
      </c>
      <c r="T82" s="98">
        <v>1878.6000000000001</v>
      </c>
      <c r="U82" s="98">
        <v>2240.2999999999997</v>
      </c>
      <c r="V82" s="138">
        <v>2158.6999999999998</v>
      </c>
      <c r="W82" s="138">
        <v>2245.4</v>
      </c>
      <c r="X82" s="153">
        <v>2300.9</v>
      </c>
      <c r="Y82" s="153">
        <v>5646.8</v>
      </c>
      <c r="Z82" s="153">
        <v>5739.5999999999995</v>
      </c>
      <c r="AA82" s="24">
        <v>207.1</v>
      </c>
      <c r="AB82" s="24">
        <v>0.4</v>
      </c>
      <c r="AC82" s="24">
        <v>1368</v>
      </c>
      <c r="AD82" s="24">
        <v>13495.599999999999</v>
      </c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 t="s">
        <v>18</v>
      </c>
      <c r="CG82" s="10" t="s">
        <v>18</v>
      </c>
      <c r="CH82" s="10" t="s">
        <v>18</v>
      </c>
      <c r="CI82" s="10" t="s">
        <v>18</v>
      </c>
      <c r="CJ82" s="10" t="s">
        <v>18</v>
      </c>
      <c r="CK82" s="10" t="s">
        <v>18</v>
      </c>
      <c r="CL82" s="10" t="s">
        <v>18</v>
      </c>
      <c r="CM82" s="10" t="s">
        <v>18</v>
      </c>
      <c r="CN82" s="10" t="s">
        <v>18</v>
      </c>
      <c r="CO82" s="10" t="s">
        <v>18</v>
      </c>
      <c r="CP82" s="10" t="s">
        <v>18</v>
      </c>
      <c r="CQ82" s="10" t="s">
        <v>18</v>
      </c>
      <c r="CR82" s="10" t="s">
        <v>18</v>
      </c>
      <c r="CS82" s="10" t="s">
        <v>18</v>
      </c>
      <c r="CT82" s="10" t="s">
        <v>18</v>
      </c>
      <c r="CU82" s="10" t="s">
        <v>18</v>
      </c>
      <c r="CV82" s="10" t="s">
        <v>18</v>
      </c>
      <c r="CW82" s="10" t="s">
        <v>18</v>
      </c>
      <c r="CX82" s="10" t="s">
        <v>18</v>
      </c>
      <c r="CY82" s="10" t="s">
        <v>18</v>
      </c>
      <c r="CZ82" s="10" t="s">
        <v>18</v>
      </c>
      <c r="DA82" s="10" t="s">
        <v>18</v>
      </c>
      <c r="DB82" s="10" t="s">
        <v>18</v>
      </c>
      <c r="DC82" s="10" t="s">
        <v>18</v>
      </c>
      <c r="DD82" s="10" t="s">
        <v>18</v>
      </c>
      <c r="DE82" s="10" t="s">
        <v>18</v>
      </c>
      <c r="DF82" s="10" t="s">
        <v>18</v>
      </c>
      <c r="DG82" s="10" t="s">
        <v>18</v>
      </c>
      <c r="DH82" s="10" t="s">
        <v>18</v>
      </c>
      <c r="DI82" s="10" t="s">
        <v>18</v>
      </c>
      <c r="DJ82" s="10" t="s">
        <v>18</v>
      </c>
      <c r="DK82" s="10" t="s">
        <v>18</v>
      </c>
      <c r="DL82" s="10" t="s">
        <v>18</v>
      </c>
      <c r="DM82" s="10" t="s">
        <v>18</v>
      </c>
      <c r="DN82" s="10" t="s">
        <v>18</v>
      </c>
      <c r="DO82" s="10" t="s">
        <v>18</v>
      </c>
      <c r="DP82" s="10" t="s">
        <v>18</v>
      </c>
      <c r="DQ82" s="10" t="s">
        <v>18</v>
      </c>
      <c r="DR82" s="10" t="s">
        <v>18</v>
      </c>
      <c r="DS82" s="10" t="s">
        <v>18</v>
      </c>
      <c r="DT82" s="10" t="s">
        <v>18</v>
      </c>
      <c r="DU82" s="10" t="s">
        <v>18</v>
      </c>
      <c r="DV82" s="10" t="s">
        <v>18</v>
      </c>
      <c r="DW82" s="10" t="s">
        <v>18</v>
      </c>
      <c r="DX82" s="10" t="s">
        <v>18</v>
      </c>
      <c r="DY82" s="10" t="s">
        <v>18</v>
      </c>
      <c r="DZ82" s="10" t="s">
        <v>18</v>
      </c>
      <c r="EA82" s="10" t="s">
        <v>18</v>
      </c>
      <c r="EB82" s="10" t="s">
        <v>18</v>
      </c>
      <c r="EC82" s="10" t="s">
        <v>18</v>
      </c>
      <c r="ED82" s="10" t="s">
        <v>18</v>
      </c>
      <c r="EE82" s="10" t="s">
        <v>18</v>
      </c>
      <c r="EF82" s="10" t="s">
        <v>18</v>
      </c>
      <c r="EG82" s="10" t="s">
        <v>18</v>
      </c>
      <c r="EH82" s="10" t="s">
        <v>18</v>
      </c>
      <c r="EI82" s="10" t="s">
        <v>18</v>
      </c>
      <c r="EJ82" s="10" t="s">
        <v>18</v>
      </c>
      <c r="EK82" s="10" t="s">
        <v>18</v>
      </c>
      <c r="EL82" s="10" t="s">
        <v>18</v>
      </c>
      <c r="EM82" s="10" t="s">
        <v>18</v>
      </c>
      <c r="EN82" s="10" t="s">
        <v>18</v>
      </c>
      <c r="EO82" s="10" t="s">
        <v>18</v>
      </c>
      <c r="EP82" s="10" t="s">
        <v>18</v>
      </c>
      <c r="EQ82" s="10" t="s">
        <v>18</v>
      </c>
      <c r="ER82" s="10" t="s">
        <v>18</v>
      </c>
      <c r="ES82" s="10" t="s">
        <v>18</v>
      </c>
      <c r="ET82" s="10" t="s">
        <v>18</v>
      </c>
      <c r="EU82" s="10" t="s">
        <v>18</v>
      </c>
      <c r="EV82" s="10" t="s">
        <v>18</v>
      </c>
      <c r="EW82" s="10" t="s">
        <v>18</v>
      </c>
      <c r="EX82" s="10" t="s">
        <v>18</v>
      </c>
      <c r="EY82" s="10" t="s">
        <v>18</v>
      </c>
      <c r="EZ82" s="10" t="s">
        <v>18</v>
      </c>
      <c r="FA82" s="10" t="s">
        <v>18</v>
      </c>
      <c r="FB82" s="10" t="s">
        <v>18</v>
      </c>
      <c r="FC82" s="10" t="s">
        <v>18</v>
      </c>
      <c r="FD82" s="10" t="s">
        <v>18</v>
      </c>
      <c r="FE82" s="10" t="s">
        <v>18</v>
      </c>
      <c r="FF82" s="10" t="s">
        <v>18</v>
      </c>
      <c r="FG82" s="10" t="s">
        <v>18</v>
      </c>
      <c r="FH82" s="10" t="s">
        <v>18</v>
      </c>
      <c r="FI82" s="10" t="s">
        <v>18</v>
      </c>
      <c r="FJ82" s="10" t="s">
        <v>18</v>
      </c>
      <c r="FK82" s="10" t="s">
        <v>18</v>
      </c>
      <c r="FL82" s="10" t="s">
        <v>18</v>
      </c>
      <c r="FM82" s="10" t="s">
        <v>18</v>
      </c>
      <c r="FN82" s="10" t="s">
        <v>18</v>
      </c>
      <c r="FO82" s="10" t="s">
        <v>18</v>
      </c>
      <c r="FP82" s="10" t="s">
        <v>18</v>
      </c>
      <c r="FQ82" s="10" t="s">
        <v>18</v>
      </c>
      <c r="FR82" s="10" t="s">
        <v>18</v>
      </c>
      <c r="FS82" s="10" t="s">
        <v>18</v>
      </c>
      <c r="FT82" s="10" t="s">
        <v>18</v>
      </c>
      <c r="FU82" s="10" t="s">
        <v>18</v>
      </c>
      <c r="FV82" s="10" t="s">
        <v>18</v>
      </c>
      <c r="FW82" s="10" t="s">
        <v>18</v>
      </c>
      <c r="FX82" s="10" t="s">
        <v>18</v>
      </c>
      <c r="FY82" s="10" t="s">
        <v>18</v>
      </c>
      <c r="FZ82" s="10" t="s">
        <v>18</v>
      </c>
      <c r="GA82" s="10" t="s">
        <v>18</v>
      </c>
      <c r="GB82" s="10" t="s">
        <v>18</v>
      </c>
      <c r="GC82" s="10" t="s">
        <v>18</v>
      </c>
      <c r="GD82" s="10" t="s">
        <v>18</v>
      </c>
      <c r="GE82" s="10" t="s">
        <v>18</v>
      </c>
      <c r="GF82" s="10" t="s">
        <v>18</v>
      </c>
      <c r="GG82" s="10" t="s">
        <v>18</v>
      </c>
      <c r="GH82" s="10" t="s">
        <v>18</v>
      </c>
      <c r="GI82" s="10" t="s">
        <v>18</v>
      </c>
      <c r="GJ82" s="10" t="s">
        <v>18</v>
      </c>
      <c r="GK82" s="10" t="s">
        <v>18</v>
      </c>
      <c r="GL82" s="10" t="s">
        <v>18</v>
      </c>
      <c r="GM82" s="10" t="s">
        <v>18</v>
      </c>
      <c r="GN82" s="10" t="s">
        <v>18</v>
      </c>
      <c r="GO82" s="10" t="s">
        <v>18</v>
      </c>
      <c r="GP82" s="10" t="s">
        <v>18</v>
      </c>
      <c r="GQ82" s="10" t="s">
        <v>18</v>
      </c>
      <c r="GR82" s="10" t="s">
        <v>18</v>
      </c>
      <c r="GS82" s="10" t="s">
        <v>18</v>
      </c>
      <c r="GT82" s="10" t="s">
        <v>18</v>
      </c>
      <c r="GU82" s="10" t="s">
        <v>18</v>
      </c>
      <c r="GV82" s="10" t="s">
        <v>18</v>
      </c>
      <c r="GW82" s="10" t="s">
        <v>18</v>
      </c>
      <c r="GX82" s="10" t="s">
        <v>18</v>
      </c>
      <c r="GY82" s="10" t="s">
        <v>18</v>
      </c>
      <c r="GZ82" s="10" t="s">
        <v>18</v>
      </c>
      <c r="HA82" s="10" t="s">
        <v>18</v>
      </c>
      <c r="HB82" s="10" t="s">
        <v>18</v>
      </c>
      <c r="HC82" s="10" t="s">
        <v>18</v>
      </c>
      <c r="HD82" s="10" t="s">
        <v>18</v>
      </c>
      <c r="HE82" s="10" t="s">
        <v>18</v>
      </c>
      <c r="HF82" s="10" t="s">
        <v>18</v>
      </c>
      <c r="HG82" s="10" t="s">
        <v>18</v>
      </c>
      <c r="HH82" s="10" t="s">
        <v>18</v>
      </c>
      <c r="HI82" s="10" t="s">
        <v>18</v>
      </c>
      <c r="HJ82" s="10" t="s">
        <v>18</v>
      </c>
      <c r="HK82" s="10" t="s">
        <v>18</v>
      </c>
      <c r="HL82" s="10" t="s">
        <v>18</v>
      </c>
      <c r="HM82" s="10" t="s">
        <v>18</v>
      </c>
      <c r="HN82" s="10" t="s">
        <v>18</v>
      </c>
      <c r="HO82" s="10" t="s">
        <v>18</v>
      </c>
      <c r="HP82" s="10" t="s">
        <v>18</v>
      </c>
      <c r="HQ82" s="10" t="s">
        <v>18</v>
      </c>
      <c r="HR82" s="10" t="s">
        <v>18</v>
      </c>
      <c r="HS82" s="10" t="s">
        <v>18</v>
      </c>
      <c r="HT82" s="10" t="s">
        <v>18</v>
      </c>
      <c r="HU82" s="10" t="s">
        <v>18</v>
      </c>
      <c r="HV82" s="10" t="s">
        <v>18</v>
      </c>
      <c r="HW82" s="10" t="s">
        <v>18</v>
      </c>
      <c r="HX82" s="10" t="s">
        <v>18</v>
      </c>
      <c r="HY82" s="10" t="s">
        <v>18</v>
      </c>
      <c r="HZ82" s="10" t="s">
        <v>18</v>
      </c>
      <c r="IA82" s="10" t="s">
        <v>18</v>
      </c>
      <c r="IB82" s="10" t="s">
        <v>18</v>
      </c>
      <c r="IC82" s="10" t="s">
        <v>18</v>
      </c>
      <c r="ID82" s="10" t="s">
        <v>18</v>
      </c>
      <c r="IE82" s="10" t="s">
        <v>18</v>
      </c>
      <c r="IF82" s="10" t="s">
        <v>18</v>
      </c>
      <c r="IG82" s="10" t="s">
        <v>18</v>
      </c>
      <c r="IH82" s="10" t="s">
        <v>18</v>
      </c>
      <c r="II82" s="10" t="s">
        <v>18</v>
      </c>
    </row>
    <row r="83" spans="2:243" ht="18" customHeight="1">
      <c r="B83" s="121" t="s">
        <v>0</v>
      </c>
      <c r="C83" s="98">
        <v>0.2</v>
      </c>
      <c r="D83" s="98">
        <v>0.2</v>
      </c>
      <c r="E83" s="98">
        <v>0.2</v>
      </c>
      <c r="F83" s="98">
        <v>0.1</v>
      </c>
      <c r="G83" s="98">
        <v>0.1</v>
      </c>
      <c r="H83" s="98">
        <v>0.2</v>
      </c>
      <c r="I83" s="98">
        <v>0.2</v>
      </c>
      <c r="J83" s="98">
        <v>0.2</v>
      </c>
      <c r="K83" s="98">
        <v>0.2</v>
      </c>
      <c r="L83" s="98">
        <v>0.3</v>
      </c>
      <c r="M83" s="98">
        <v>0.2</v>
      </c>
      <c r="N83" s="98">
        <v>0.5</v>
      </c>
      <c r="O83" s="98">
        <v>0.5</v>
      </c>
      <c r="P83" s="98">
        <v>0.1</v>
      </c>
      <c r="Q83" s="98">
        <v>10.9</v>
      </c>
      <c r="R83" s="98">
        <v>0.2</v>
      </c>
      <c r="S83" s="98">
        <v>0.1</v>
      </c>
      <c r="T83" s="98">
        <v>0</v>
      </c>
      <c r="U83" s="98">
        <v>0</v>
      </c>
      <c r="V83" s="138">
        <v>0.2</v>
      </c>
      <c r="W83" s="138">
        <v>23</v>
      </c>
      <c r="X83" s="153">
        <v>2</v>
      </c>
      <c r="Y83" s="153">
        <v>27.8</v>
      </c>
      <c r="Z83" s="153">
        <v>0.1</v>
      </c>
      <c r="AA83" s="24">
        <v>0.1</v>
      </c>
      <c r="AB83" s="24">
        <v>0.4</v>
      </c>
      <c r="AC83" s="24">
        <v>0.2</v>
      </c>
      <c r="AD83" s="24">
        <v>0.1</v>
      </c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</row>
    <row r="84" spans="2:243" ht="18" customHeight="1">
      <c r="B84" s="179" t="s">
        <v>58</v>
      </c>
      <c r="C84" s="37">
        <v>9.5</v>
      </c>
      <c r="D84" s="37">
        <v>4.4000000000000004</v>
      </c>
      <c r="E84" s="37">
        <v>8.5</v>
      </c>
      <c r="F84" s="37">
        <v>11.3</v>
      </c>
      <c r="G84" s="37">
        <v>8.1</v>
      </c>
      <c r="H84" s="37">
        <v>10.8</v>
      </c>
      <c r="I84" s="37">
        <v>26.7</v>
      </c>
      <c r="J84" s="37">
        <v>61.9</v>
      </c>
      <c r="K84" s="37">
        <v>89.6</v>
      </c>
      <c r="L84" s="37">
        <v>95</v>
      </c>
      <c r="M84" s="37">
        <v>51.4</v>
      </c>
      <c r="N84" s="37">
        <v>58.9</v>
      </c>
      <c r="O84" s="37">
        <v>70.7</v>
      </c>
      <c r="P84" s="37">
        <v>99.7</v>
      </c>
      <c r="Q84" s="37">
        <v>78.2</v>
      </c>
      <c r="R84" s="37">
        <v>138.69999999999999</v>
      </c>
      <c r="S84" s="37">
        <v>73.3</v>
      </c>
      <c r="T84" s="37">
        <v>143.30000000000001</v>
      </c>
      <c r="U84" s="37">
        <v>107.60000000000001</v>
      </c>
      <c r="V84" s="38">
        <v>206.5</v>
      </c>
      <c r="W84" s="38">
        <v>258.3</v>
      </c>
      <c r="X84" s="96">
        <v>271.89999999999998</v>
      </c>
      <c r="Y84" s="96">
        <v>121.69999999999999</v>
      </c>
      <c r="Z84" s="96">
        <v>431.5</v>
      </c>
      <c r="AA84" s="14">
        <v>273.10000000000002</v>
      </c>
      <c r="AB84" s="14">
        <v>482</v>
      </c>
      <c r="AC84" s="14">
        <v>337.70000000000005</v>
      </c>
      <c r="AD84" s="14">
        <v>187.6</v>
      </c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</row>
    <row r="85" spans="2:243" ht="18" customHeight="1">
      <c r="B85" s="179" t="s">
        <v>59</v>
      </c>
      <c r="C85" s="37">
        <v>3.7</v>
      </c>
      <c r="D85" s="37">
        <f>19.5+5.8</f>
        <v>25.3</v>
      </c>
      <c r="E85" s="37">
        <v>6.3</v>
      </c>
      <c r="F85" s="37">
        <f>5</f>
        <v>5</v>
      </c>
      <c r="G85" s="37">
        <f>5.8+354.8+4.4</f>
        <v>365</v>
      </c>
      <c r="H85" s="37">
        <f>111.9-26</f>
        <v>85.9</v>
      </c>
      <c r="I85" s="37">
        <v>168.8</v>
      </c>
      <c r="J85" s="37">
        <f>72.6-0.9</f>
        <v>71.699999999999989</v>
      </c>
      <c r="K85" s="37">
        <v>84.3</v>
      </c>
      <c r="L85" s="37">
        <v>98.9</v>
      </c>
      <c r="M85" s="37">
        <v>77.900000000000006</v>
      </c>
      <c r="N85" s="37">
        <v>98.8</v>
      </c>
      <c r="O85" s="37">
        <v>122.9</v>
      </c>
      <c r="P85" s="37">
        <v>54.6</v>
      </c>
      <c r="Q85" s="37">
        <v>70.099999999999994</v>
      </c>
      <c r="R85" s="37">
        <v>42.8</v>
      </c>
      <c r="S85" s="37">
        <v>48.3</v>
      </c>
      <c r="T85" s="37">
        <v>77.5</v>
      </c>
      <c r="U85" s="37">
        <v>56.499999999999993</v>
      </c>
      <c r="V85" s="38">
        <v>51.099999999999994</v>
      </c>
      <c r="W85" s="38">
        <v>8135.7000000000007</v>
      </c>
      <c r="X85" s="96">
        <v>9238.1</v>
      </c>
      <c r="Y85" s="96">
        <v>8908.4</v>
      </c>
      <c r="Z85" s="96">
        <v>9727.4000000000015</v>
      </c>
      <c r="AA85" s="14">
        <v>9316.9</v>
      </c>
      <c r="AB85" s="14">
        <v>13392.5</v>
      </c>
      <c r="AC85" s="14">
        <v>10233.000000000002</v>
      </c>
      <c r="AD85" s="14">
        <v>10669.8</v>
      </c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</row>
    <row r="86" spans="2:243" ht="18" customHeight="1">
      <c r="B86" s="184" t="s">
        <v>126</v>
      </c>
      <c r="C86" s="137">
        <v>0</v>
      </c>
      <c r="D86" s="137">
        <v>0</v>
      </c>
      <c r="E86" s="137">
        <v>0</v>
      </c>
      <c r="F86" s="137">
        <v>0</v>
      </c>
      <c r="G86" s="137">
        <v>0</v>
      </c>
      <c r="H86" s="137">
        <v>0</v>
      </c>
      <c r="I86" s="137">
        <v>0</v>
      </c>
      <c r="J86" s="137">
        <v>0</v>
      </c>
      <c r="K86" s="137">
        <v>0</v>
      </c>
      <c r="L86" s="137">
        <v>0</v>
      </c>
      <c r="M86" s="137">
        <v>0</v>
      </c>
      <c r="N86" s="137">
        <v>0</v>
      </c>
      <c r="O86" s="137">
        <v>0</v>
      </c>
      <c r="P86" s="137">
        <v>0</v>
      </c>
      <c r="Q86" s="137">
        <v>0</v>
      </c>
      <c r="R86" s="137">
        <v>0</v>
      </c>
      <c r="S86" s="137">
        <v>0</v>
      </c>
      <c r="T86" s="137">
        <v>0</v>
      </c>
      <c r="U86" s="137">
        <v>0</v>
      </c>
      <c r="V86" s="142">
        <v>0</v>
      </c>
      <c r="W86" s="138">
        <v>8060.9</v>
      </c>
      <c r="X86" s="153">
        <v>9183</v>
      </c>
      <c r="Y86" s="153">
        <v>8831</v>
      </c>
      <c r="Z86" s="153">
        <v>9637.7999999999993</v>
      </c>
      <c r="AA86" s="24">
        <v>9239.1999999999989</v>
      </c>
      <c r="AB86" s="24">
        <v>9527.4000000000015</v>
      </c>
      <c r="AC86" s="24">
        <v>10158.599999999999</v>
      </c>
      <c r="AD86" s="24">
        <v>10601.199999999999</v>
      </c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</row>
    <row r="87" spans="2:243" ht="18" customHeight="1">
      <c r="B87" s="179" t="s">
        <v>140</v>
      </c>
      <c r="C87" s="159">
        <v>0</v>
      </c>
      <c r="D87" s="159">
        <v>0</v>
      </c>
      <c r="E87" s="159">
        <v>0</v>
      </c>
      <c r="F87" s="159">
        <v>0</v>
      </c>
      <c r="G87" s="159">
        <v>0</v>
      </c>
      <c r="H87" s="159">
        <v>0</v>
      </c>
      <c r="I87" s="159">
        <v>0</v>
      </c>
      <c r="J87" s="159">
        <v>-1.8</v>
      </c>
      <c r="K87" s="159">
        <v>-0.3</v>
      </c>
      <c r="L87" s="159">
        <v>0.1</v>
      </c>
      <c r="M87" s="159">
        <v>-13.9</v>
      </c>
      <c r="N87" s="159">
        <v>0.3</v>
      </c>
      <c r="O87" s="159">
        <v>0.1</v>
      </c>
      <c r="P87" s="154">
        <v>0</v>
      </c>
      <c r="Q87" s="154">
        <v>0</v>
      </c>
      <c r="R87" s="154">
        <v>0</v>
      </c>
      <c r="S87" s="154">
        <v>0</v>
      </c>
      <c r="T87" s="137">
        <v>0</v>
      </c>
      <c r="U87" s="137">
        <v>0</v>
      </c>
      <c r="V87" s="137">
        <v>0</v>
      </c>
      <c r="W87" s="137">
        <v>0</v>
      </c>
      <c r="X87" s="152">
        <v>0</v>
      </c>
      <c r="Y87" s="151">
        <v>0</v>
      </c>
      <c r="Z87" s="151">
        <v>0</v>
      </c>
      <c r="AA87" s="25">
        <v>0</v>
      </c>
      <c r="AB87" s="25">
        <v>0</v>
      </c>
      <c r="AC87" s="25">
        <v>0</v>
      </c>
      <c r="AD87" s="25">
        <v>0</v>
      </c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</row>
    <row r="88" spans="2:243" ht="18" customHeight="1">
      <c r="B88" s="185" t="s">
        <v>86</v>
      </c>
      <c r="C88" s="37">
        <v>62.6</v>
      </c>
      <c r="D88" s="37">
        <f>30.2-9</f>
        <v>21.2</v>
      </c>
      <c r="E88" s="37">
        <v>6.5</v>
      </c>
      <c r="F88" s="37">
        <v>5.4</v>
      </c>
      <c r="G88" s="37">
        <v>0.3</v>
      </c>
      <c r="H88" s="37">
        <v>0</v>
      </c>
      <c r="I88" s="37">
        <v>0</v>
      </c>
      <c r="J88" s="37">
        <v>0</v>
      </c>
      <c r="K88" s="37">
        <v>0</v>
      </c>
      <c r="L88" s="37">
        <v>0.1</v>
      </c>
      <c r="M88" s="37">
        <v>0.1</v>
      </c>
      <c r="N88" s="37">
        <v>9.1999999999999993</v>
      </c>
      <c r="O88" s="37">
        <v>0.1</v>
      </c>
      <c r="P88" s="154">
        <v>0</v>
      </c>
      <c r="Q88" s="154">
        <v>0</v>
      </c>
      <c r="R88" s="154">
        <v>0</v>
      </c>
      <c r="S88" s="154">
        <v>0</v>
      </c>
      <c r="T88" s="154">
        <v>0</v>
      </c>
      <c r="U88" s="154">
        <v>0</v>
      </c>
      <c r="V88" s="155">
        <v>0</v>
      </c>
      <c r="W88" s="155">
        <v>0</v>
      </c>
      <c r="X88" s="231">
        <v>0</v>
      </c>
      <c r="Y88" s="231">
        <v>0</v>
      </c>
      <c r="Z88" s="231">
        <v>0</v>
      </c>
      <c r="AA88" s="230">
        <v>0</v>
      </c>
      <c r="AB88" s="230">
        <v>0</v>
      </c>
      <c r="AC88" s="230">
        <v>0</v>
      </c>
      <c r="AD88" s="230">
        <v>0</v>
      </c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</row>
    <row r="89" spans="2:243" ht="18" customHeight="1" thickBot="1">
      <c r="B89" s="128" t="s">
        <v>60</v>
      </c>
      <c r="C89" s="52">
        <f t="shared" ref="C89:D89" si="84">+C88+C13</f>
        <v>16725.200000000004</v>
      </c>
      <c r="D89" s="52">
        <f t="shared" si="84"/>
        <v>19951.599999999999</v>
      </c>
      <c r="E89" s="52">
        <f t="shared" ref="E89" si="85">+E88+E13</f>
        <v>23390.399999999998</v>
      </c>
      <c r="F89" s="52">
        <f t="shared" ref="F89:AA89" si="86">+F88+F13</f>
        <v>31240.500000000004</v>
      </c>
      <c r="G89" s="52">
        <f t="shared" si="86"/>
        <v>34346.799999999996</v>
      </c>
      <c r="H89" s="52">
        <f t="shared" si="86"/>
        <v>43291.900000000009</v>
      </c>
      <c r="I89" s="52">
        <f t="shared" si="86"/>
        <v>60630.299999999996</v>
      </c>
      <c r="J89" s="52">
        <f t="shared" si="86"/>
        <v>82452.300000000017</v>
      </c>
      <c r="K89" s="52">
        <f t="shared" si="86"/>
        <v>110770.10000000002</v>
      </c>
      <c r="L89" s="52">
        <f t="shared" si="86"/>
        <v>147359.60000000006</v>
      </c>
      <c r="M89" s="52">
        <f t="shared" si="86"/>
        <v>159499.10000000003</v>
      </c>
      <c r="N89" s="52">
        <f t="shared" si="86"/>
        <v>151917.6</v>
      </c>
      <c r="O89" s="52">
        <f t="shared" si="86"/>
        <v>183472.53008099002</v>
      </c>
      <c r="P89" s="52">
        <f t="shared" si="86"/>
        <v>206157.3</v>
      </c>
      <c r="Q89" s="52">
        <f t="shared" si="86"/>
        <v>248107.4</v>
      </c>
      <c r="R89" s="52">
        <f t="shared" si="86"/>
        <v>285366.09999999998</v>
      </c>
      <c r="S89" s="52">
        <f t="shared" si="86"/>
        <v>313464.8</v>
      </c>
      <c r="T89" s="52">
        <f t="shared" si="86"/>
        <v>320609.70000000007</v>
      </c>
      <c r="U89" s="52">
        <f t="shared" si="86"/>
        <v>352551.60000000003</v>
      </c>
      <c r="V89" s="52">
        <f t="shared" si="86"/>
        <v>386214.89999999997</v>
      </c>
      <c r="W89" s="52">
        <f t="shared" si="86"/>
        <v>430636.20000000007</v>
      </c>
      <c r="X89" s="101">
        <f t="shared" si="86"/>
        <v>483126.8</v>
      </c>
      <c r="Y89" s="101">
        <f t="shared" si="86"/>
        <v>442709.07353970991</v>
      </c>
      <c r="Z89" s="101">
        <f t="shared" si="86"/>
        <v>607453.09999999986</v>
      </c>
      <c r="AA89" s="22">
        <f t="shared" si="86"/>
        <v>656819.6</v>
      </c>
      <c r="AB89" s="22">
        <f t="shared" ref="AB89:AC89" si="87">+AB88+AB13</f>
        <v>766908.00000000012</v>
      </c>
      <c r="AC89" s="22">
        <f t="shared" si="87"/>
        <v>846458.7</v>
      </c>
      <c r="AD89" s="22">
        <f t="shared" ref="AD89" si="88">+AD88+AD13</f>
        <v>913748.89999999991</v>
      </c>
      <c r="AE89" s="6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</row>
    <row r="90" spans="2:243" ht="18" customHeight="1" thickTop="1">
      <c r="B90" s="186" t="s">
        <v>137</v>
      </c>
      <c r="C90" s="160">
        <v>0</v>
      </c>
      <c r="D90" s="160">
        <v>0</v>
      </c>
      <c r="E90" s="160">
        <v>0</v>
      </c>
      <c r="F90" s="160">
        <v>0</v>
      </c>
      <c r="G90" s="160">
        <v>0</v>
      </c>
      <c r="H90" s="160">
        <v>0</v>
      </c>
      <c r="I90" s="160">
        <v>0</v>
      </c>
      <c r="J90" s="161">
        <v>34.9</v>
      </c>
      <c r="K90" s="160">
        <v>0</v>
      </c>
      <c r="L90" s="160">
        <v>0</v>
      </c>
      <c r="M90" s="160">
        <v>0</v>
      </c>
      <c r="N90" s="160">
        <v>0</v>
      </c>
      <c r="O90" s="160">
        <v>0</v>
      </c>
      <c r="P90" s="160">
        <v>0</v>
      </c>
      <c r="Q90" s="160">
        <v>0</v>
      </c>
      <c r="R90" s="160">
        <v>0</v>
      </c>
      <c r="S90" s="160">
        <v>0</v>
      </c>
      <c r="T90" s="160">
        <v>0</v>
      </c>
      <c r="U90" s="160">
        <v>0</v>
      </c>
      <c r="V90" s="160">
        <v>0</v>
      </c>
      <c r="W90" s="160">
        <v>0</v>
      </c>
      <c r="X90" s="162">
        <v>0</v>
      </c>
      <c r="Y90" s="162">
        <v>0</v>
      </c>
      <c r="Z90" s="162">
        <v>0</v>
      </c>
      <c r="AA90" s="26">
        <v>0</v>
      </c>
      <c r="AB90" s="26">
        <v>0</v>
      </c>
      <c r="AC90" s="26">
        <v>0</v>
      </c>
      <c r="AD90" s="26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</row>
    <row r="91" spans="2:243" ht="18" customHeight="1">
      <c r="B91" s="187" t="s">
        <v>87</v>
      </c>
      <c r="C91" s="54">
        <f t="shared" ref="C91:X91" si="89">+C92+C93+C96</f>
        <v>232.1</v>
      </c>
      <c r="D91" s="54">
        <f t="shared" si="89"/>
        <v>271.10000000000002</v>
      </c>
      <c r="E91" s="54">
        <f t="shared" si="89"/>
        <v>321.5</v>
      </c>
      <c r="F91" s="54">
        <f t="shared" si="89"/>
        <v>384.4</v>
      </c>
      <c r="G91" s="54">
        <f t="shared" si="89"/>
        <v>426.9</v>
      </c>
      <c r="H91" s="54">
        <f t="shared" si="89"/>
        <v>481.5</v>
      </c>
      <c r="I91" s="54">
        <f t="shared" si="89"/>
        <v>629.29999999999995</v>
      </c>
      <c r="J91" s="54">
        <f t="shared" si="89"/>
        <v>756.3</v>
      </c>
      <c r="K91" s="54">
        <f t="shared" si="89"/>
        <v>933.3</v>
      </c>
      <c r="L91" s="54">
        <f t="shared" si="89"/>
        <v>975.7</v>
      </c>
      <c r="M91" s="54">
        <f t="shared" si="89"/>
        <v>268.60000000000002</v>
      </c>
      <c r="N91" s="54">
        <f t="shared" si="89"/>
        <v>105.3</v>
      </c>
      <c r="O91" s="54">
        <f t="shared" si="89"/>
        <v>100.3</v>
      </c>
      <c r="P91" s="54">
        <f t="shared" si="89"/>
        <v>74.5</v>
      </c>
      <c r="Q91" s="54">
        <f t="shared" si="89"/>
        <v>95.1</v>
      </c>
      <c r="R91" s="54">
        <f t="shared" si="89"/>
        <v>70</v>
      </c>
      <c r="S91" s="54">
        <f t="shared" si="89"/>
        <v>72.8</v>
      </c>
      <c r="T91" s="54">
        <f t="shared" si="89"/>
        <v>103.1</v>
      </c>
      <c r="U91" s="54">
        <f t="shared" si="89"/>
        <v>1133.2</v>
      </c>
      <c r="V91" s="54">
        <f t="shared" si="89"/>
        <v>6650.2</v>
      </c>
      <c r="W91" s="54">
        <f t="shared" si="89"/>
        <v>3671.2999999999997</v>
      </c>
      <c r="X91" s="102">
        <f t="shared" si="89"/>
        <v>2612.6000000000004</v>
      </c>
      <c r="Y91" s="102">
        <f>+Y92+Y93+Y96+Y95</f>
        <v>4171.7999999999993</v>
      </c>
      <c r="Z91" s="102">
        <f>SUM(Z92:Z96)</f>
        <v>3917.1000000000008</v>
      </c>
      <c r="AA91" s="23">
        <f>SUM(AA92:AA96)</f>
        <v>6475.2000000000007</v>
      </c>
      <c r="AB91" s="23">
        <f>SUM(AB92:AB96)</f>
        <v>6214.9000000000005</v>
      </c>
      <c r="AC91" s="23">
        <f>SUM(AC92:AC96)</f>
        <v>3025.3</v>
      </c>
      <c r="AD91" s="23">
        <f>SUM(AD92:AD96)</f>
        <v>6282.8</v>
      </c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</row>
    <row r="92" spans="2:243" ht="18" customHeight="1">
      <c r="B92" s="188" t="s">
        <v>15</v>
      </c>
      <c r="C92" s="40">
        <v>232.1</v>
      </c>
      <c r="D92" s="40">
        <v>271.10000000000002</v>
      </c>
      <c r="E92" s="40">
        <v>321.5</v>
      </c>
      <c r="F92" s="40">
        <v>384.4</v>
      </c>
      <c r="G92" s="40">
        <v>426.9</v>
      </c>
      <c r="H92" s="40">
        <v>481.5</v>
      </c>
      <c r="I92" s="40">
        <v>629.29999999999995</v>
      </c>
      <c r="J92" s="40">
        <v>756.3</v>
      </c>
      <c r="K92" s="40">
        <v>933.3</v>
      </c>
      <c r="L92" s="40">
        <v>975.7</v>
      </c>
      <c r="M92" s="40">
        <v>268.60000000000002</v>
      </c>
      <c r="N92" s="40">
        <v>105.3</v>
      </c>
      <c r="O92" s="40">
        <v>100.3</v>
      </c>
      <c r="P92" s="40">
        <v>74.5</v>
      </c>
      <c r="Q92" s="40">
        <v>95.1</v>
      </c>
      <c r="R92" s="40">
        <v>70</v>
      </c>
      <c r="S92" s="40">
        <v>72.599999999999994</v>
      </c>
      <c r="T92" s="40">
        <v>102.3</v>
      </c>
      <c r="U92" s="147">
        <v>112.30000000000001</v>
      </c>
      <c r="V92" s="40">
        <v>157.80000000000001</v>
      </c>
      <c r="W92" s="40">
        <v>337.8</v>
      </c>
      <c r="X92" s="63">
        <v>182.79999999999998</v>
      </c>
      <c r="Y92" s="78">
        <v>106.20000000000002</v>
      </c>
      <c r="Z92" s="78">
        <v>176.4</v>
      </c>
      <c r="AA92" s="30">
        <v>254.1</v>
      </c>
      <c r="AB92" s="30">
        <v>233.99999999999997</v>
      </c>
      <c r="AC92" s="30">
        <v>279.10000000000002</v>
      </c>
      <c r="AD92" s="30">
        <v>357.4</v>
      </c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</row>
    <row r="93" spans="2:243" ht="18" customHeight="1">
      <c r="B93" s="188" t="s">
        <v>24</v>
      </c>
      <c r="C93" s="42">
        <v>0</v>
      </c>
      <c r="D93" s="42">
        <v>0</v>
      </c>
      <c r="E93" s="42">
        <v>0</v>
      </c>
      <c r="F93" s="42">
        <v>0</v>
      </c>
      <c r="G93" s="42">
        <v>0</v>
      </c>
      <c r="H93" s="42">
        <v>0</v>
      </c>
      <c r="I93" s="42">
        <v>0</v>
      </c>
      <c r="J93" s="42">
        <v>0</v>
      </c>
      <c r="K93" s="42">
        <v>0</v>
      </c>
      <c r="L93" s="42">
        <v>0</v>
      </c>
      <c r="M93" s="42">
        <v>0</v>
      </c>
      <c r="N93" s="42">
        <v>0</v>
      </c>
      <c r="O93" s="42">
        <v>0</v>
      </c>
      <c r="P93" s="42">
        <v>0</v>
      </c>
      <c r="Q93" s="42">
        <v>0</v>
      </c>
      <c r="R93" s="42">
        <v>0</v>
      </c>
      <c r="S93" s="42">
        <v>0</v>
      </c>
      <c r="T93" s="42">
        <v>0</v>
      </c>
      <c r="U93" s="147">
        <v>1020.5</v>
      </c>
      <c r="V93" s="40">
        <v>6489.5999999999995</v>
      </c>
      <c r="W93" s="40">
        <v>3332.2999999999997</v>
      </c>
      <c r="X93" s="63">
        <v>2429.7000000000003</v>
      </c>
      <c r="Y93" s="78">
        <v>3601.5</v>
      </c>
      <c r="Z93" s="78">
        <v>3570.0000000000005</v>
      </c>
      <c r="AA93" s="30">
        <v>4135.7000000000007</v>
      </c>
      <c r="AB93" s="30">
        <v>3537.9999999999995</v>
      </c>
      <c r="AC93" s="30">
        <v>0</v>
      </c>
      <c r="AD93" s="30">
        <v>2909.6</v>
      </c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</row>
    <row r="94" spans="2:243" ht="18" customHeight="1">
      <c r="B94" s="188" t="s">
        <v>188</v>
      </c>
      <c r="C94" s="42">
        <v>0</v>
      </c>
      <c r="D94" s="42">
        <v>0</v>
      </c>
      <c r="E94" s="42">
        <v>0</v>
      </c>
      <c r="F94" s="42">
        <v>0</v>
      </c>
      <c r="G94" s="42">
        <v>0</v>
      </c>
      <c r="H94" s="42">
        <v>0</v>
      </c>
      <c r="I94" s="42">
        <v>0</v>
      </c>
      <c r="J94" s="42">
        <v>0</v>
      </c>
      <c r="K94" s="42">
        <v>0</v>
      </c>
      <c r="L94" s="42">
        <v>0</v>
      </c>
      <c r="M94" s="42">
        <v>0</v>
      </c>
      <c r="N94" s="42">
        <v>0</v>
      </c>
      <c r="O94" s="42">
        <v>0</v>
      </c>
      <c r="P94" s="42">
        <v>0</v>
      </c>
      <c r="Q94" s="42">
        <v>0</v>
      </c>
      <c r="R94" s="42">
        <v>0</v>
      </c>
      <c r="S94" s="42">
        <v>0</v>
      </c>
      <c r="T94" s="42">
        <v>0</v>
      </c>
      <c r="U94" s="39">
        <v>0</v>
      </c>
      <c r="V94" s="42">
        <v>0</v>
      </c>
      <c r="W94" s="42">
        <v>0</v>
      </c>
      <c r="X94" s="143">
        <v>0</v>
      </c>
      <c r="Y94" s="83">
        <v>0</v>
      </c>
      <c r="Z94" s="78">
        <v>169.79999999999998</v>
      </c>
      <c r="AA94" s="30">
        <v>2084.9</v>
      </c>
      <c r="AB94" s="30">
        <v>2442.8000000000006</v>
      </c>
      <c r="AC94" s="30">
        <v>2699.3</v>
      </c>
      <c r="AD94" s="30">
        <v>2969.1</v>
      </c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</row>
    <row r="95" spans="2:243" ht="18" customHeight="1">
      <c r="B95" s="163" t="s">
        <v>216</v>
      </c>
      <c r="C95" s="42">
        <v>0</v>
      </c>
      <c r="D95" s="42">
        <v>0</v>
      </c>
      <c r="E95" s="42">
        <v>0</v>
      </c>
      <c r="F95" s="42">
        <v>0</v>
      </c>
      <c r="G95" s="42">
        <v>0</v>
      </c>
      <c r="H95" s="42">
        <v>0</v>
      </c>
      <c r="I95" s="42">
        <v>0</v>
      </c>
      <c r="J95" s="42">
        <v>0</v>
      </c>
      <c r="K95" s="42">
        <v>0</v>
      </c>
      <c r="L95" s="42">
        <v>0</v>
      </c>
      <c r="M95" s="42">
        <v>0</v>
      </c>
      <c r="N95" s="42">
        <v>0</v>
      </c>
      <c r="O95" s="42">
        <v>0</v>
      </c>
      <c r="P95" s="42">
        <v>0</v>
      </c>
      <c r="Q95" s="42">
        <v>0</v>
      </c>
      <c r="R95" s="42">
        <v>0</v>
      </c>
      <c r="S95" s="42">
        <v>0</v>
      </c>
      <c r="T95" s="42">
        <v>0</v>
      </c>
      <c r="U95" s="39">
        <v>0</v>
      </c>
      <c r="V95" s="42">
        <v>0</v>
      </c>
      <c r="W95" s="42">
        <v>0</v>
      </c>
      <c r="X95" s="143">
        <v>0</v>
      </c>
      <c r="Y95" s="78">
        <v>462.5</v>
      </c>
      <c r="Z95" s="83">
        <v>0</v>
      </c>
      <c r="AA95" s="32">
        <v>0</v>
      </c>
      <c r="AB95" s="32">
        <v>0</v>
      </c>
      <c r="AC95" s="283">
        <v>46.900000000000006</v>
      </c>
      <c r="AD95" s="283">
        <v>46.4</v>
      </c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</row>
    <row r="96" spans="2:243" ht="32.25" customHeight="1">
      <c r="B96" s="189" t="s">
        <v>19</v>
      </c>
      <c r="C96" s="42">
        <v>0</v>
      </c>
      <c r="D96" s="42">
        <v>0</v>
      </c>
      <c r="E96" s="42">
        <v>0</v>
      </c>
      <c r="F96" s="42">
        <v>0</v>
      </c>
      <c r="G96" s="42">
        <v>0</v>
      </c>
      <c r="H96" s="42">
        <v>0</v>
      </c>
      <c r="I96" s="42">
        <v>0</v>
      </c>
      <c r="J96" s="42">
        <v>0</v>
      </c>
      <c r="K96" s="42">
        <v>0</v>
      </c>
      <c r="L96" s="42">
        <v>0</v>
      </c>
      <c r="M96" s="42">
        <v>0</v>
      </c>
      <c r="N96" s="42">
        <v>0</v>
      </c>
      <c r="O96" s="40">
        <v>0</v>
      </c>
      <c r="P96" s="40">
        <v>0</v>
      </c>
      <c r="Q96" s="40">
        <v>0</v>
      </c>
      <c r="R96" s="40">
        <v>0</v>
      </c>
      <c r="S96" s="40">
        <v>0.2</v>
      </c>
      <c r="T96" s="40">
        <v>0.8</v>
      </c>
      <c r="U96" s="147">
        <v>0.4</v>
      </c>
      <c r="V96" s="40">
        <v>2.8</v>
      </c>
      <c r="W96" s="40">
        <v>1.2</v>
      </c>
      <c r="X96" s="164">
        <v>0.10000000000000009</v>
      </c>
      <c r="Y96" s="88">
        <v>1.6</v>
      </c>
      <c r="Z96" s="88">
        <v>0.9</v>
      </c>
      <c r="AA96" s="31">
        <v>0.5</v>
      </c>
      <c r="AB96" s="31">
        <v>0.1</v>
      </c>
      <c r="AC96" s="31">
        <v>0</v>
      </c>
      <c r="AD96" s="31">
        <v>0.30000000000000004</v>
      </c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</row>
    <row r="97" spans="2:70" ht="23.25" customHeight="1">
      <c r="B97" s="190" t="s">
        <v>102</v>
      </c>
      <c r="C97" s="191">
        <f t="shared" ref="C97:D97" si="90">+C91+C89</f>
        <v>16957.300000000003</v>
      </c>
      <c r="D97" s="191">
        <f t="shared" si="90"/>
        <v>20222.699999999997</v>
      </c>
      <c r="E97" s="191">
        <f t="shared" ref="E97" si="91">+E91+E89</f>
        <v>23711.899999999998</v>
      </c>
      <c r="F97" s="191">
        <f t="shared" ref="F97:G97" si="92">+F91+F89</f>
        <v>31624.900000000005</v>
      </c>
      <c r="G97" s="191">
        <f t="shared" si="92"/>
        <v>34773.699999999997</v>
      </c>
      <c r="H97" s="191">
        <f>+H91+H89</f>
        <v>43773.400000000009</v>
      </c>
      <c r="I97" s="191">
        <f>+I91+I89</f>
        <v>61259.6</v>
      </c>
      <c r="J97" s="191">
        <f>+J91+J89+J90</f>
        <v>83243.500000000015</v>
      </c>
      <c r="K97" s="191">
        <f>+K91+K89</f>
        <v>111703.40000000002</v>
      </c>
      <c r="L97" s="191">
        <f>+L91+L89</f>
        <v>148335.30000000008</v>
      </c>
      <c r="M97" s="191">
        <f t="shared" ref="M97:R97" si="93">+M91+M89</f>
        <v>159767.70000000004</v>
      </c>
      <c r="N97" s="191">
        <f t="shared" si="93"/>
        <v>152022.9</v>
      </c>
      <c r="O97" s="191">
        <f t="shared" si="93"/>
        <v>183572.83008099001</v>
      </c>
      <c r="P97" s="191">
        <f t="shared" si="93"/>
        <v>206231.8</v>
      </c>
      <c r="Q97" s="191">
        <f>+Q91+Q89</f>
        <v>248202.5</v>
      </c>
      <c r="R97" s="191">
        <f t="shared" si="93"/>
        <v>285436.09999999998</v>
      </c>
      <c r="S97" s="191">
        <f t="shared" ref="S97:Y97" si="94">+S91+S89</f>
        <v>313537.59999999998</v>
      </c>
      <c r="T97" s="191">
        <f t="shared" si="94"/>
        <v>320712.80000000005</v>
      </c>
      <c r="U97" s="191">
        <f t="shared" si="94"/>
        <v>353684.80000000005</v>
      </c>
      <c r="V97" s="192">
        <f t="shared" si="94"/>
        <v>392865.1</v>
      </c>
      <c r="W97" s="192">
        <f t="shared" si="94"/>
        <v>434307.50000000006</v>
      </c>
      <c r="X97" s="193">
        <f t="shared" si="94"/>
        <v>485739.39999999997</v>
      </c>
      <c r="Y97" s="193">
        <f t="shared" si="94"/>
        <v>446880.87353970989</v>
      </c>
      <c r="Z97" s="193">
        <f t="shared" ref="Z97:AA97" si="95">+Z91+Z89</f>
        <v>611370.19999999984</v>
      </c>
      <c r="AA97" s="194">
        <f t="shared" si="95"/>
        <v>663294.79999999993</v>
      </c>
      <c r="AB97" s="194">
        <f t="shared" ref="AB97:AC97" si="96">+AB91+AB89</f>
        <v>773122.90000000014</v>
      </c>
      <c r="AC97" s="194">
        <f t="shared" si="96"/>
        <v>849484</v>
      </c>
      <c r="AD97" s="194">
        <f t="shared" ref="AD97" si="97">+AD91+AD89</f>
        <v>920031.7</v>
      </c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</row>
    <row r="98" spans="2:70" ht="14.25" customHeight="1">
      <c r="B98" s="61" t="s">
        <v>104</v>
      </c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64"/>
      <c r="X98" s="63"/>
      <c r="Y98" s="63"/>
      <c r="Z98" s="64"/>
      <c r="AA98" s="5"/>
      <c r="AB98" s="5"/>
      <c r="AC98" s="5"/>
      <c r="AD98" s="6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</row>
    <row r="99" spans="2:70" ht="15" customHeight="1">
      <c r="B99" s="104" t="s">
        <v>103</v>
      </c>
      <c r="C99" s="63"/>
      <c r="D99" s="63"/>
      <c r="E99" s="64"/>
      <c r="F99" s="64"/>
      <c r="G99" s="64"/>
      <c r="H99" s="64"/>
      <c r="I99" s="64"/>
      <c r="J99" s="64"/>
      <c r="K99" s="64"/>
      <c r="L99" s="64"/>
      <c r="M99" s="64"/>
      <c r="N99" s="103"/>
      <c r="O99" s="103"/>
      <c r="P99" s="103"/>
      <c r="Q99" s="103"/>
      <c r="R99" s="103"/>
      <c r="S99" s="103"/>
      <c r="T99" s="165"/>
      <c r="U99" s="63"/>
      <c r="V99" s="63"/>
      <c r="W99" s="63"/>
      <c r="X99" s="63"/>
      <c r="Y99" s="63"/>
      <c r="Z99" s="64"/>
      <c r="AA99" s="5"/>
      <c r="AB99" s="6"/>
      <c r="AC99" s="5"/>
      <c r="AD99" s="6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</row>
    <row r="100" spans="2:70" ht="12" customHeight="1">
      <c r="B100" s="106" t="s">
        <v>6</v>
      </c>
      <c r="C100" s="165"/>
      <c r="D100" s="165"/>
      <c r="E100" s="165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  <c r="AA100" s="165"/>
      <c r="AB100" s="16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</row>
    <row r="101" spans="2:70" ht="13.5" customHeight="1">
      <c r="B101" s="106" t="s">
        <v>190</v>
      </c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166"/>
      <c r="S101" s="166"/>
      <c r="T101" s="136"/>
      <c r="U101" s="136"/>
      <c r="V101" s="136"/>
      <c r="W101" s="64"/>
      <c r="X101" s="64"/>
      <c r="Y101" s="64"/>
      <c r="Z101" s="64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</row>
    <row r="102" spans="2:70" ht="12.75">
      <c r="B102" s="106" t="s">
        <v>191</v>
      </c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103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</row>
    <row r="103" spans="2:70"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</row>
    <row r="104" spans="2:70">
      <c r="C104" s="165"/>
      <c r="D104" s="165"/>
      <c r="E104" s="165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  <c r="AA104" s="165"/>
      <c r="AB104" s="165"/>
      <c r="AC104" s="165"/>
      <c r="AD104" s="16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</row>
    <row r="105" spans="2:70"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</row>
    <row r="106" spans="2:70"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</row>
    <row r="107" spans="2:70" ht="15.75">
      <c r="C107" s="4"/>
      <c r="D107" s="27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6"/>
      <c r="X107" s="6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</row>
    <row r="108" spans="2:70">
      <c r="C108" s="165"/>
      <c r="D108" s="279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6"/>
      <c r="X108" s="6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</row>
    <row r="109" spans="2:70"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27"/>
      <c r="S109" s="27"/>
      <c r="T109" s="4"/>
      <c r="U109" s="4"/>
      <c r="V109" s="4"/>
      <c r="W109" s="6"/>
      <c r="X109" s="6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</row>
    <row r="110" spans="2:70"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6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</row>
    <row r="111" spans="2:70" ht="15.75">
      <c r="C111" s="4"/>
      <c r="D111" s="273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6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</row>
    <row r="112" spans="2:70">
      <c r="C112" s="165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6"/>
      <c r="X112" s="6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</row>
    <row r="113" spans="3:70"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6"/>
      <c r="X113" s="6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</row>
    <row r="114" spans="3:70" ht="15.75">
      <c r="C114" s="4"/>
      <c r="D114" s="272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6"/>
      <c r="X114" s="6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</row>
    <row r="115" spans="3:70" ht="15.75">
      <c r="C115" s="274"/>
      <c r="D115" s="27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6"/>
      <c r="X115" s="6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</row>
    <row r="116" spans="3:70" ht="15.75">
      <c r="C116" s="4"/>
      <c r="D116" s="270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6"/>
      <c r="X116" s="6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</row>
    <row r="117" spans="3:70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6"/>
      <c r="X117" s="6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</row>
    <row r="118" spans="3:70" ht="15.75">
      <c r="C118" s="274"/>
      <c r="D118" s="27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6"/>
      <c r="X118" s="6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</row>
    <row r="119" spans="3:70" ht="15.75">
      <c r="C119" s="4"/>
      <c r="D119" s="27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6"/>
      <c r="X119" s="6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</row>
    <row r="120" spans="3:70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6"/>
      <c r="X120" s="6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</row>
    <row r="121" spans="3:70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6"/>
      <c r="X121" s="6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</row>
    <row r="122" spans="3:70" ht="15.75">
      <c r="C122" s="279"/>
      <c r="D122" s="27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6"/>
      <c r="X122" s="6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</row>
    <row r="123" spans="3:70"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6"/>
      <c r="X123" s="6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</row>
    <row r="124" spans="3:70">
      <c r="C124" s="279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6"/>
      <c r="X124" s="6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</row>
    <row r="125" spans="3:70" ht="15.75">
      <c r="C125" s="4"/>
      <c r="D125" s="27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6"/>
      <c r="X125" s="6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</row>
    <row r="126" spans="3:70"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6"/>
      <c r="X126" s="6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</row>
    <row r="127" spans="3:70"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6"/>
      <c r="X127" s="6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</row>
    <row r="128" spans="3:70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6"/>
      <c r="X128" s="6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</row>
    <row r="129" spans="3:70">
      <c r="C129" s="4"/>
      <c r="D129" s="271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6"/>
      <c r="X129" s="6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</row>
    <row r="130" spans="3:70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6"/>
      <c r="X130" s="6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</row>
    <row r="131" spans="3:70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6"/>
      <c r="X131" s="6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</row>
    <row r="132" spans="3:70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6"/>
      <c r="X132" s="6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</row>
    <row r="133" spans="3:70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6"/>
      <c r="X133" s="6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</row>
    <row r="134" spans="3:70" ht="15.75">
      <c r="C134" s="4"/>
      <c r="D134" s="27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6"/>
      <c r="X134" s="6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</row>
    <row r="135" spans="3:70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6"/>
      <c r="X135" s="6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</row>
    <row r="136" spans="3:70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6"/>
      <c r="X136" s="6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</row>
    <row r="137" spans="3:70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6"/>
      <c r="X137" s="6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</row>
    <row r="138" spans="3:70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6"/>
      <c r="X138" s="6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</row>
    <row r="139" spans="3:70"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6"/>
      <c r="X139" s="6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</row>
    <row r="140" spans="3:70"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6"/>
      <c r="X140" s="6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</row>
    <row r="141" spans="3:70"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6"/>
      <c r="X141" s="6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</row>
    <row r="142" spans="3:70"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6"/>
      <c r="X142" s="6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</row>
    <row r="143" spans="3:70"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6"/>
      <c r="X143" s="6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</row>
    <row r="144" spans="3:70"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6"/>
      <c r="X144" s="6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</row>
    <row r="145" spans="3:70"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6"/>
      <c r="X145" s="6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</row>
    <row r="146" spans="3:70"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6"/>
      <c r="X146" s="6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</row>
    <row r="147" spans="3:70"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6"/>
      <c r="X147" s="6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</row>
    <row r="148" spans="3:70"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6"/>
      <c r="X148" s="6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</row>
    <row r="149" spans="3:70"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6"/>
      <c r="X149" s="6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</row>
    <row r="150" spans="3:70"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6"/>
      <c r="X150" s="6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</row>
    <row r="151" spans="3:70"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6"/>
      <c r="X151" s="6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</row>
    <row r="152" spans="3:70"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6"/>
      <c r="X152" s="6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</row>
    <row r="153" spans="3:70"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6"/>
      <c r="X153" s="6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</row>
    <row r="154" spans="3:70"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6"/>
      <c r="X154" s="6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</row>
    <row r="155" spans="3:70"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6"/>
      <c r="X155" s="6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</row>
    <row r="156" spans="3:70"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6"/>
      <c r="X156" s="6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</row>
    <row r="157" spans="3:70"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6"/>
      <c r="X157" s="6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</row>
    <row r="158" spans="3:70"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6"/>
      <c r="X158" s="6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</row>
    <row r="159" spans="3:70"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6"/>
      <c r="X159" s="6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</row>
    <row r="160" spans="3:70"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6"/>
      <c r="X160" s="6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</row>
    <row r="161" spans="3:70"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6"/>
      <c r="X161" s="6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</row>
    <row r="162" spans="3:70"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6"/>
      <c r="X162" s="6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</row>
    <row r="163" spans="3:70"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6"/>
      <c r="X163" s="6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</row>
    <row r="164" spans="3:70"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6"/>
      <c r="X164" s="6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</row>
    <row r="165" spans="3:70"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6"/>
      <c r="X165" s="6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</row>
    <row r="166" spans="3:70"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6"/>
      <c r="X166" s="6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</row>
    <row r="167" spans="3:70"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6"/>
      <c r="X167" s="6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</row>
    <row r="168" spans="3:70"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6"/>
      <c r="X168" s="6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</row>
    <row r="169" spans="3:70"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6"/>
      <c r="X169" s="6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</row>
    <row r="170" spans="3:70"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6"/>
      <c r="X170" s="6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</row>
    <row r="171" spans="3:70"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6"/>
      <c r="X171" s="6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</row>
    <row r="172" spans="3:70"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6"/>
      <c r="X172" s="6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</row>
    <row r="173" spans="3:70"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6"/>
      <c r="X173" s="6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</row>
    <row r="174" spans="3:70"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6"/>
      <c r="X174" s="6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</row>
    <row r="175" spans="3:70"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6"/>
      <c r="X175" s="6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</row>
    <row r="176" spans="3:70"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6"/>
      <c r="X176" s="6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</row>
    <row r="177" spans="3:70"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6"/>
      <c r="X177" s="6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</row>
    <row r="178" spans="3:70"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6"/>
      <c r="X178" s="6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</row>
    <row r="179" spans="3:70"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6"/>
      <c r="X179" s="6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</row>
    <row r="180" spans="3:70"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6"/>
      <c r="X180" s="6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</row>
    <row r="181" spans="3:70"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6"/>
      <c r="X181" s="6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</row>
    <row r="182" spans="3:70"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6"/>
      <c r="X182" s="6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</row>
    <row r="183" spans="3:70"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6"/>
      <c r="X183" s="6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</row>
    <row r="184" spans="3:70"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6"/>
      <c r="X184" s="6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</row>
    <row r="185" spans="3:70"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6"/>
      <c r="X185" s="6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</row>
    <row r="186" spans="3:70"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6"/>
      <c r="X186" s="6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</row>
    <row r="187" spans="3:70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6"/>
      <c r="X187" s="6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</row>
    <row r="188" spans="3:70"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6"/>
      <c r="X188" s="6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</row>
    <row r="189" spans="3:70"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6"/>
      <c r="X189" s="6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</row>
    <row r="190" spans="3:70"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6"/>
      <c r="X190" s="6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</row>
    <row r="191" spans="3:70"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6"/>
      <c r="X191" s="6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</row>
    <row r="192" spans="3:70"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6"/>
      <c r="X192" s="6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</row>
    <row r="193" spans="3:70"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6"/>
      <c r="X193" s="6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</row>
    <row r="194" spans="3:70"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6"/>
      <c r="X194" s="6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</row>
    <row r="195" spans="3:70"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6"/>
      <c r="X195" s="6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</row>
    <row r="196" spans="3:70"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6"/>
      <c r="X196" s="6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</row>
    <row r="197" spans="3:70"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6"/>
      <c r="X197" s="6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</row>
    <row r="198" spans="3:70"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6"/>
      <c r="X198" s="6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</row>
    <row r="199" spans="3:70"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6"/>
      <c r="X199" s="6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</row>
    <row r="200" spans="3:70"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6"/>
      <c r="X200" s="6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</row>
    <row r="201" spans="3:70"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6"/>
      <c r="X201" s="6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</row>
    <row r="202" spans="3:70"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6"/>
      <c r="X202" s="6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</row>
    <row r="203" spans="3:70"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6"/>
      <c r="X203" s="6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</row>
    <row r="204" spans="3:70"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6"/>
      <c r="X204" s="6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</row>
    <row r="205" spans="3:70"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6"/>
      <c r="X205" s="6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</row>
    <row r="206" spans="3:70"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6"/>
      <c r="X206" s="6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</row>
    <row r="207" spans="3:70"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6"/>
      <c r="X207" s="6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</row>
    <row r="208" spans="3:70"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6"/>
      <c r="X208" s="6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</row>
    <row r="209" spans="3:70"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6"/>
      <c r="X209" s="6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</row>
    <row r="210" spans="3:70"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6"/>
      <c r="X210" s="6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</row>
    <row r="211" spans="3:70"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6"/>
      <c r="X211" s="6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</row>
    <row r="212" spans="3:70"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6"/>
      <c r="X212" s="6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</row>
    <row r="213" spans="3:70"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</row>
    <row r="214" spans="3:70"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</row>
    <row r="215" spans="3:70"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</row>
    <row r="216" spans="3:70"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</row>
    <row r="217" spans="3:70"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</row>
    <row r="218" spans="3:70"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</row>
    <row r="219" spans="3:70"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</row>
    <row r="220" spans="3:70"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</row>
    <row r="221" spans="3:70"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</row>
    <row r="222" spans="3:70"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</row>
    <row r="223" spans="3:70"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</row>
    <row r="224" spans="3:70"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</row>
    <row r="225" spans="23:70"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</row>
    <row r="226" spans="23:70"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</row>
    <row r="227" spans="23:70"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</row>
    <row r="228" spans="23:70"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</row>
    <row r="229" spans="23:70"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</row>
    <row r="230" spans="23:70"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</row>
    <row r="231" spans="23:70"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</row>
    <row r="232" spans="23:70"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</row>
    <row r="233" spans="23:70"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</row>
    <row r="234" spans="23:70"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</row>
    <row r="235" spans="23:70"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</row>
    <row r="236" spans="23:70"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</row>
    <row r="237" spans="23:70"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</row>
    <row r="238" spans="23:70"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</row>
    <row r="239" spans="23:70"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</row>
    <row r="240" spans="23:70"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</row>
    <row r="241" spans="23:70"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</row>
    <row r="242" spans="23:70"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</row>
    <row r="243" spans="23:70"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</row>
    <row r="244" spans="23:70"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</row>
    <row r="245" spans="23:70"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</row>
    <row r="246" spans="23:70"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</row>
    <row r="247" spans="23:70"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</row>
    <row r="248" spans="23:70"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</row>
    <row r="249" spans="23:70"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</row>
    <row r="250" spans="23:70"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</row>
    <row r="251" spans="23:70"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</row>
    <row r="252" spans="23:70"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</row>
    <row r="253" spans="23:70"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</row>
    <row r="254" spans="23:70"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</row>
    <row r="255" spans="23:70"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</row>
    <row r="256" spans="23:70"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</row>
    <row r="257" spans="23:70"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</row>
    <row r="258" spans="23:70"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</row>
    <row r="259" spans="23:70"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</row>
    <row r="260" spans="23:70"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</row>
    <row r="261" spans="23:70"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</row>
    <row r="262" spans="23:70"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</row>
    <row r="263" spans="23:70"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</row>
    <row r="264" spans="23:70"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</row>
    <row r="265" spans="23:70"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</row>
    <row r="266" spans="23:70"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</row>
    <row r="267" spans="23:70"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</row>
    <row r="268" spans="23:70"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</row>
    <row r="269" spans="23:70"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</row>
    <row r="270" spans="23:70"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</row>
    <row r="271" spans="23:70"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</row>
    <row r="272" spans="23:70"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</row>
    <row r="273" spans="23:70"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</row>
    <row r="274" spans="23:70"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</row>
    <row r="275" spans="23:70"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</row>
    <row r="276" spans="23:70"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</row>
    <row r="277" spans="23:70"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</row>
    <row r="278" spans="23:70"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</row>
    <row r="279" spans="23:70"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</row>
    <row r="280" spans="23:70"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</row>
    <row r="281" spans="23:70"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</row>
    <row r="282" spans="23:70"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</row>
    <row r="283" spans="23:70"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</row>
    <row r="284" spans="23:70"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</row>
    <row r="285" spans="23:70"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</row>
    <row r="286" spans="23:70"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</row>
    <row r="287" spans="23:70"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</row>
    <row r="288" spans="23:70"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</row>
    <row r="289" spans="23:70"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</row>
    <row r="290" spans="23:70"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</row>
    <row r="291" spans="23:70"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</row>
    <row r="292" spans="23:70"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</row>
    <row r="293" spans="23:70"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</row>
    <row r="294" spans="23:70"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</row>
    <row r="295" spans="23:70"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</row>
    <row r="296" spans="23:70"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</row>
    <row r="297" spans="23:70"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</row>
    <row r="298" spans="23:70"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</row>
    <row r="299" spans="23:70"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</row>
    <row r="300" spans="23:70"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</row>
    <row r="301" spans="23:70"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</row>
    <row r="302" spans="23:70"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</row>
    <row r="303" spans="23:70"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</row>
    <row r="304" spans="23:70"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</row>
    <row r="305" spans="23:70"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</row>
    <row r="306" spans="23:70"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</row>
    <row r="307" spans="23:70"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</row>
    <row r="308" spans="23:70"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</row>
    <row r="309" spans="23:70"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</row>
    <row r="310" spans="23:70"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</row>
    <row r="311" spans="23:70"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</row>
    <row r="312" spans="23:70"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</row>
    <row r="313" spans="23:70"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</row>
    <row r="314" spans="23:70"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</row>
    <row r="315" spans="23:70"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</row>
    <row r="316" spans="23:70"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</row>
    <row r="317" spans="23:70"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</row>
    <row r="318" spans="23:70"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</row>
    <row r="319" spans="23:70"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</row>
    <row r="320" spans="23:70"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</row>
    <row r="321" spans="23:70"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</row>
    <row r="322" spans="23:70"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</row>
    <row r="323" spans="23:70"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</row>
    <row r="324" spans="23:70"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</row>
    <row r="325" spans="23:70"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</row>
    <row r="326" spans="23:70"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</row>
    <row r="327" spans="23:70"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</row>
    <row r="328" spans="23:70"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</row>
    <row r="329" spans="23:70"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</row>
    <row r="330" spans="23:70"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</row>
    <row r="331" spans="23:70"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</row>
    <row r="332" spans="23:70"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</row>
    <row r="333" spans="23:70"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</row>
    <row r="334" spans="23:70"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</row>
    <row r="335" spans="23:70"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</row>
    <row r="336" spans="23:70"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</row>
    <row r="337" spans="23:70"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</row>
    <row r="338" spans="23:70"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</row>
    <row r="339" spans="23:70"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</row>
    <row r="340" spans="23:70"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</row>
    <row r="341" spans="23:70"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</row>
    <row r="342" spans="23:70"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</row>
    <row r="343" spans="23:70"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</row>
    <row r="344" spans="23:70"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</row>
    <row r="345" spans="23:70"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</row>
    <row r="346" spans="23:70"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</row>
  </sheetData>
  <mergeCells count="5">
    <mergeCell ref="B11:AC11"/>
    <mergeCell ref="B10:AC10"/>
    <mergeCell ref="B9:AC9"/>
    <mergeCell ref="B8:AC8"/>
    <mergeCell ref="B7:AC7"/>
  </mergeCells>
  <printOptions horizontalCentered="1"/>
  <pageMargins left="0" right="0" top="0.59055118110236227" bottom="0.78740157480314965" header="0" footer="0.31496062992125984"/>
  <pageSetup scale="60" orientation="portrait" r:id="rId1"/>
  <headerFooter alignWithMargins="0"/>
  <ignoredErrors>
    <ignoredError sqref="M73:W73 U50:X50 E21:AB21 F60:AB60 F49:AB49 AC21:AD21 AC49:AD49 AC60:AD60 AA73:AB73 X73:Z73 AC73:AD7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L234"/>
  <sheetViews>
    <sheetView showGridLines="0" topLeftCell="N39" zoomScale="95" zoomScaleNormal="95" workbookViewId="0">
      <selection activeCell="AB21" sqref="AB21"/>
    </sheetView>
  </sheetViews>
  <sheetFormatPr baseColWidth="10" defaultColWidth="11.42578125" defaultRowHeight="12.75"/>
  <cols>
    <col min="1" max="1" width="1.28515625" customWidth="1"/>
    <col min="2" max="2" width="61.85546875" customWidth="1"/>
    <col min="3" max="8" width="10.5703125" customWidth="1"/>
    <col min="9" max="28" width="12.7109375" customWidth="1"/>
    <col min="29" max="29" width="14.28515625" customWidth="1"/>
    <col min="30" max="30" width="12.5703125" bestFit="1" customWidth="1"/>
    <col min="242" max="242" width="1.28515625" customWidth="1"/>
    <col min="243" max="243" width="73.140625" customWidth="1"/>
    <col min="244" max="251" width="8.28515625" customWidth="1"/>
    <col min="252" max="254" width="10.42578125" customWidth="1"/>
    <col min="255" max="255" width="10.5703125" customWidth="1"/>
    <col min="256" max="256" width="9.85546875" customWidth="1"/>
    <col min="257" max="257" width="8" customWidth="1"/>
    <col min="258" max="258" width="8.85546875" customWidth="1"/>
    <col min="259" max="259" width="8.5703125" customWidth="1"/>
    <col min="260" max="260" width="8.140625" customWidth="1"/>
    <col min="261" max="261" width="8.7109375" customWidth="1"/>
    <col min="262" max="263" width="8.5703125" customWidth="1"/>
    <col min="264" max="264" width="8" customWidth="1"/>
    <col min="265" max="265" width="10.28515625" customWidth="1"/>
    <col min="266" max="266" width="9" customWidth="1"/>
    <col min="267" max="267" width="9.85546875" customWidth="1"/>
    <col min="268" max="268" width="10.42578125" customWidth="1"/>
    <col min="269" max="269" width="9.7109375" customWidth="1"/>
    <col min="270" max="270" width="11.42578125" customWidth="1"/>
    <col min="271" max="271" width="9" customWidth="1"/>
    <col min="272" max="272" width="4.5703125" customWidth="1"/>
    <col min="498" max="498" width="1.28515625" customWidth="1"/>
    <col min="499" max="499" width="73.140625" customWidth="1"/>
    <col min="500" max="507" width="8.28515625" customWidth="1"/>
    <col min="508" max="510" width="10.42578125" customWidth="1"/>
    <col min="511" max="511" width="10.5703125" customWidth="1"/>
    <col min="512" max="512" width="9.85546875" customWidth="1"/>
    <col min="513" max="513" width="8" customWidth="1"/>
    <col min="514" max="514" width="8.85546875" customWidth="1"/>
    <col min="515" max="515" width="8.5703125" customWidth="1"/>
    <col min="516" max="516" width="8.140625" customWidth="1"/>
    <col min="517" max="517" width="8.7109375" customWidth="1"/>
    <col min="518" max="519" width="8.5703125" customWidth="1"/>
    <col min="520" max="520" width="8" customWidth="1"/>
    <col min="521" max="521" width="10.28515625" customWidth="1"/>
    <col min="522" max="522" width="9" customWidth="1"/>
    <col min="523" max="523" width="9.85546875" customWidth="1"/>
    <col min="524" max="524" width="10.42578125" customWidth="1"/>
    <col min="525" max="525" width="9.7109375" customWidth="1"/>
    <col min="526" max="526" width="11.42578125" customWidth="1"/>
    <col min="527" max="527" width="9" customWidth="1"/>
    <col min="528" max="528" width="4.5703125" customWidth="1"/>
    <col min="754" max="754" width="1.28515625" customWidth="1"/>
    <col min="755" max="755" width="73.140625" customWidth="1"/>
    <col min="756" max="763" width="8.28515625" customWidth="1"/>
    <col min="764" max="766" width="10.42578125" customWidth="1"/>
    <col min="767" max="767" width="10.5703125" customWidth="1"/>
    <col min="768" max="768" width="9.85546875" customWidth="1"/>
    <col min="769" max="769" width="8" customWidth="1"/>
    <col min="770" max="770" width="8.85546875" customWidth="1"/>
    <col min="771" max="771" width="8.5703125" customWidth="1"/>
    <col min="772" max="772" width="8.140625" customWidth="1"/>
    <col min="773" max="773" width="8.7109375" customWidth="1"/>
    <col min="774" max="775" width="8.5703125" customWidth="1"/>
    <col min="776" max="776" width="8" customWidth="1"/>
    <col min="777" max="777" width="10.28515625" customWidth="1"/>
    <col min="778" max="778" width="9" customWidth="1"/>
    <col min="779" max="779" width="9.85546875" customWidth="1"/>
    <col min="780" max="780" width="10.42578125" customWidth="1"/>
    <col min="781" max="781" width="9.7109375" customWidth="1"/>
    <col min="782" max="782" width="11.42578125" customWidth="1"/>
    <col min="783" max="783" width="9" customWidth="1"/>
    <col min="784" max="784" width="4.5703125" customWidth="1"/>
    <col min="1010" max="1010" width="1.28515625" customWidth="1"/>
    <col min="1011" max="1011" width="73.140625" customWidth="1"/>
    <col min="1012" max="1019" width="8.28515625" customWidth="1"/>
    <col min="1020" max="1022" width="10.42578125" customWidth="1"/>
    <col min="1023" max="1023" width="10.5703125" customWidth="1"/>
    <col min="1024" max="1024" width="9.85546875" customWidth="1"/>
    <col min="1025" max="1025" width="8" customWidth="1"/>
    <col min="1026" max="1026" width="8.85546875" customWidth="1"/>
    <col min="1027" max="1027" width="8.5703125" customWidth="1"/>
    <col min="1028" max="1028" width="8.140625" customWidth="1"/>
    <col min="1029" max="1029" width="8.7109375" customWidth="1"/>
    <col min="1030" max="1031" width="8.5703125" customWidth="1"/>
    <col min="1032" max="1032" width="8" customWidth="1"/>
    <col min="1033" max="1033" width="10.28515625" customWidth="1"/>
    <col min="1034" max="1034" width="9" customWidth="1"/>
    <col min="1035" max="1035" width="9.85546875" customWidth="1"/>
    <col min="1036" max="1036" width="10.42578125" customWidth="1"/>
    <col min="1037" max="1037" width="9.7109375" customWidth="1"/>
    <col min="1038" max="1038" width="11.42578125" customWidth="1"/>
    <col min="1039" max="1039" width="9" customWidth="1"/>
    <col min="1040" max="1040" width="4.5703125" customWidth="1"/>
    <col min="1266" max="1266" width="1.28515625" customWidth="1"/>
    <col min="1267" max="1267" width="73.140625" customWidth="1"/>
    <col min="1268" max="1275" width="8.28515625" customWidth="1"/>
    <col min="1276" max="1278" width="10.42578125" customWidth="1"/>
    <col min="1279" max="1279" width="10.5703125" customWidth="1"/>
    <col min="1280" max="1280" width="9.85546875" customWidth="1"/>
    <col min="1281" max="1281" width="8" customWidth="1"/>
    <col min="1282" max="1282" width="8.85546875" customWidth="1"/>
    <col min="1283" max="1283" width="8.5703125" customWidth="1"/>
    <col min="1284" max="1284" width="8.140625" customWidth="1"/>
    <col min="1285" max="1285" width="8.7109375" customWidth="1"/>
    <col min="1286" max="1287" width="8.5703125" customWidth="1"/>
    <col min="1288" max="1288" width="8" customWidth="1"/>
    <col min="1289" max="1289" width="10.28515625" customWidth="1"/>
    <col min="1290" max="1290" width="9" customWidth="1"/>
    <col min="1291" max="1291" width="9.85546875" customWidth="1"/>
    <col min="1292" max="1292" width="10.42578125" customWidth="1"/>
    <col min="1293" max="1293" width="9.7109375" customWidth="1"/>
    <col min="1294" max="1294" width="11.42578125" customWidth="1"/>
    <col min="1295" max="1295" width="9" customWidth="1"/>
    <col min="1296" max="1296" width="4.5703125" customWidth="1"/>
    <col min="1522" max="1522" width="1.28515625" customWidth="1"/>
    <col min="1523" max="1523" width="73.140625" customWidth="1"/>
    <col min="1524" max="1531" width="8.28515625" customWidth="1"/>
    <col min="1532" max="1534" width="10.42578125" customWidth="1"/>
    <col min="1535" max="1535" width="10.5703125" customWidth="1"/>
    <col min="1536" max="1536" width="9.85546875" customWidth="1"/>
    <col min="1537" max="1537" width="8" customWidth="1"/>
    <col min="1538" max="1538" width="8.85546875" customWidth="1"/>
    <col min="1539" max="1539" width="8.5703125" customWidth="1"/>
    <col min="1540" max="1540" width="8.140625" customWidth="1"/>
    <col min="1541" max="1541" width="8.7109375" customWidth="1"/>
    <col min="1542" max="1543" width="8.5703125" customWidth="1"/>
    <col min="1544" max="1544" width="8" customWidth="1"/>
    <col min="1545" max="1545" width="10.28515625" customWidth="1"/>
    <col min="1546" max="1546" width="9" customWidth="1"/>
    <col min="1547" max="1547" width="9.85546875" customWidth="1"/>
    <col min="1548" max="1548" width="10.42578125" customWidth="1"/>
    <col min="1549" max="1549" width="9.7109375" customWidth="1"/>
    <col min="1550" max="1550" width="11.42578125" customWidth="1"/>
    <col min="1551" max="1551" width="9" customWidth="1"/>
    <col min="1552" max="1552" width="4.5703125" customWidth="1"/>
    <col min="1778" max="1778" width="1.28515625" customWidth="1"/>
    <col min="1779" max="1779" width="73.140625" customWidth="1"/>
    <col min="1780" max="1787" width="8.28515625" customWidth="1"/>
    <col min="1788" max="1790" width="10.42578125" customWidth="1"/>
    <col min="1791" max="1791" width="10.5703125" customWidth="1"/>
    <col min="1792" max="1792" width="9.85546875" customWidth="1"/>
    <col min="1793" max="1793" width="8" customWidth="1"/>
    <col min="1794" max="1794" width="8.85546875" customWidth="1"/>
    <col min="1795" max="1795" width="8.5703125" customWidth="1"/>
    <col min="1796" max="1796" width="8.140625" customWidth="1"/>
    <col min="1797" max="1797" width="8.7109375" customWidth="1"/>
    <col min="1798" max="1799" width="8.5703125" customWidth="1"/>
    <col min="1800" max="1800" width="8" customWidth="1"/>
    <col min="1801" max="1801" width="10.28515625" customWidth="1"/>
    <col min="1802" max="1802" width="9" customWidth="1"/>
    <col min="1803" max="1803" width="9.85546875" customWidth="1"/>
    <col min="1804" max="1804" width="10.42578125" customWidth="1"/>
    <col min="1805" max="1805" width="9.7109375" customWidth="1"/>
    <col min="1806" max="1806" width="11.42578125" customWidth="1"/>
    <col min="1807" max="1807" width="9" customWidth="1"/>
    <col min="1808" max="1808" width="4.5703125" customWidth="1"/>
    <col min="2034" max="2034" width="1.28515625" customWidth="1"/>
    <col min="2035" max="2035" width="73.140625" customWidth="1"/>
    <col min="2036" max="2043" width="8.28515625" customWidth="1"/>
    <col min="2044" max="2046" width="10.42578125" customWidth="1"/>
    <col min="2047" max="2047" width="10.5703125" customWidth="1"/>
    <col min="2048" max="2048" width="9.85546875" customWidth="1"/>
    <col min="2049" max="2049" width="8" customWidth="1"/>
    <col min="2050" max="2050" width="8.85546875" customWidth="1"/>
    <col min="2051" max="2051" width="8.5703125" customWidth="1"/>
    <col min="2052" max="2052" width="8.140625" customWidth="1"/>
    <col min="2053" max="2053" width="8.7109375" customWidth="1"/>
    <col min="2054" max="2055" width="8.5703125" customWidth="1"/>
    <col min="2056" max="2056" width="8" customWidth="1"/>
    <col min="2057" max="2057" width="10.28515625" customWidth="1"/>
    <col min="2058" max="2058" width="9" customWidth="1"/>
    <col min="2059" max="2059" width="9.85546875" customWidth="1"/>
    <col min="2060" max="2060" width="10.42578125" customWidth="1"/>
    <col min="2061" max="2061" width="9.7109375" customWidth="1"/>
    <col min="2062" max="2062" width="11.42578125" customWidth="1"/>
    <col min="2063" max="2063" width="9" customWidth="1"/>
    <col min="2064" max="2064" width="4.5703125" customWidth="1"/>
    <col min="2290" max="2290" width="1.28515625" customWidth="1"/>
    <col min="2291" max="2291" width="73.140625" customWidth="1"/>
    <col min="2292" max="2299" width="8.28515625" customWidth="1"/>
    <col min="2300" max="2302" width="10.42578125" customWidth="1"/>
    <col min="2303" max="2303" width="10.5703125" customWidth="1"/>
    <col min="2304" max="2304" width="9.85546875" customWidth="1"/>
    <col min="2305" max="2305" width="8" customWidth="1"/>
    <col min="2306" max="2306" width="8.85546875" customWidth="1"/>
    <col min="2307" max="2307" width="8.5703125" customWidth="1"/>
    <col min="2308" max="2308" width="8.140625" customWidth="1"/>
    <col min="2309" max="2309" width="8.7109375" customWidth="1"/>
    <col min="2310" max="2311" width="8.5703125" customWidth="1"/>
    <col min="2312" max="2312" width="8" customWidth="1"/>
    <col min="2313" max="2313" width="10.28515625" customWidth="1"/>
    <col min="2314" max="2314" width="9" customWidth="1"/>
    <col min="2315" max="2315" width="9.85546875" customWidth="1"/>
    <col min="2316" max="2316" width="10.42578125" customWidth="1"/>
    <col min="2317" max="2317" width="9.7109375" customWidth="1"/>
    <col min="2318" max="2318" width="11.42578125" customWidth="1"/>
    <col min="2319" max="2319" width="9" customWidth="1"/>
    <col min="2320" max="2320" width="4.5703125" customWidth="1"/>
    <col min="2546" max="2546" width="1.28515625" customWidth="1"/>
    <col min="2547" max="2547" width="73.140625" customWidth="1"/>
    <col min="2548" max="2555" width="8.28515625" customWidth="1"/>
    <col min="2556" max="2558" width="10.42578125" customWidth="1"/>
    <col min="2559" max="2559" width="10.5703125" customWidth="1"/>
    <col min="2560" max="2560" width="9.85546875" customWidth="1"/>
    <col min="2561" max="2561" width="8" customWidth="1"/>
    <col min="2562" max="2562" width="8.85546875" customWidth="1"/>
    <col min="2563" max="2563" width="8.5703125" customWidth="1"/>
    <col min="2564" max="2564" width="8.140625" customWidth="1"/>
    <col min="2565" max="2565" width="8.7109375" customWidth="1"/>
    <col min="2566" max="2567" width="8.5703125" customWidth="1"/>
    <col min="2568" max="2568" width="8" customWidth="1"/>
    <col min="2569" max="2569" width="10.28515625" customWidth="1"/>
    <col min="2570" max="2570" width="9" customWidth="1"/>
    <col min="2571" max="2571" width="9.85546875" customWidth="1"/>
    <col min="2572" max="2572" width="10.42578125" customWidth="1"/>
    <col min="2573" max="2573" width="9.7109375" customWidth="1"/>
    <col min="2574" max="2574" width="11.42578125" customWidth="1"/>
    <col min="2575" max="2575" width="9" customWidth="1"/>
    <col min="2576" max="2576" width="4.5703125" customWidth="1"/>
    <col min="2802" max="2802" width="1.28515625" customWidth="1"/>
    <col min="2803" max="2803" width="73.140625" customWidth="1"/>
    <col min="2804" max="2811" width="8.28515625" customWidth="1"/>
    <col min="2812" max="2814" width="10.42578125" customWidth="1"/>
    <col min="2815" max="2815" width="10.5703125" customWidth="1"/>
    <col min="2816" max="2816" width="9.85546875" customWidth="1"/>
    <col min="2817" max="2817" width="8" customWidth="1"/>
    <col min="2818" max="2818" width="8.85546875" customWidth="1"/>
    <col min="2819" max="2819" width="8.5703125" customWidth="1"/>
    <col min="2820" max="2820" width="8.140625" customWidth="1"/>
    <col min="2821" max="2821" width="8.7109375" customWidth="1"/>
    <col min="2822" max="2823" width="8.5703125" customWidth="1"/>
    <col min="2824" max="2824" width="8" customWidth="1"/>
    <col min="2825" max="2825" width="10.28515625" customWidth="1"/>
    <col min="2826" max="2826" width="9" customWidth="1"/>
    <col min="2827" max="2827" width="9.85546875" customWidth="1"/>
    <col min="2828" max="2828" width="10.42578125" customWidth="1"/>
    <col min="2829" max="2829" width="9.7109375" customWidth="1"/>
    <col min="2830" max="2830" width="11.42578125" customWidth="1"/>
    <col min="2831" max="2831" width="9" customWidth="1"/>
    <col min="2832" max="2832" width="4.5703125" customWidth="1"/>
    <col min="3058" max="3058" width="1.28515625" customWidth="1"/>
    <col min="3059" max="3059" width="73.140625" customWidth="1"/>
    <col min="3060" max="3067" width="8.28515625" customWidth="1"/>
    <col min="3068" max="3070" width="10.42578125" customWidth="1"/>
    <col min="3071" max="3071" width="10.5703125" customWidth="1"/>
    <col min="3072" max="3072" width="9.85546875" customWidth="1"/>
    <col min="3073" max="3073" width="8" customWidth="1"/>
    <col min="3074" max="3074" width="8.85546875" customWidth="1"/>
    <col min="3075" max="3075" width="8.5703125" customWidth="1"/>
    <col min="3076" max="3076" width="8.140625" customWidth="1"/>
    <col min="3077" max="3077" width="8.7109375" customWidth="1"/>
    <col min="3078" max="3079" width="8.5703125" customWidth="1"/>
    <col min="3080" max="3080" width="8" customWidth="1"/>
    <col min="3081" max="3081" width="10.28515625" customWidth="1"/>
    <col min="3082" max="3082" width="9" customWidth="1"/>
    <col min="3083" max="3083" width="9.85546875" customWidth="1"/>
    <col min="3084" max="3084" width="10.42578125" customWidth="1"/>
    <col min="3085" max="3085" width="9.7109375" customWidth="1"/>
    <col min="3086" max="3086" width="11.42578125" customWidth="1"/>
    <col min="3087" max="3087" width="9" customWidth="1"/>
    <col min="3088" max="3088" width="4.5703125" customWidth="1"/>
    <col min="3314" max="3314" width="1.28515625" customWidth="1"/>
    <col min="3315" max="3315" width="73.140625" customWidth="1"/>
    <col min="3316" max="3323" width="8.28515625" customWidth="1"/>
    <col min="3324" max="3326" width="10.42578125" customWidth="1"/>
    <col min="3327" max="3327" width="10.5703125" customWidth="1"/>
    <col min="3328" max="3328" width="9.85546875" customWidth="1"/>
    <col min="3329" max="3329" width="8" customWidth="1"/>
    <col min="3330" max="3330" width="8.85546875" customWidth="1"/>
    <col min="3331" max="3331" width="8.5703125" customWidth="1"/>
    <col min="3332" max="3332" width="8.140625" customWidth="1"/>
    <col min="3333" max="3333" width="8.7109375" customWidth="1"/>
    <col min="3334" max="3335" width="8.5703125" customWidth="1"/>
    <col min="3336" max="3336" width="8" customWidth="1"/>
    <col min="3337" max="3337" width="10.28515625" customWidth="1"/>
    <col min="3338" max="3338" width="9" customWidth="1"/>
    <col min="3339" max="3339" width="9.85546875" customWidth="1"/>
    <col min="3340" max="3340" width="10.42578125" customWidth="1"/>
    <col min="3341" max="3341" width="9.7109375" customWidth="1"/>
    <col min="3342" max="3342" width="11.42578125" customWidth="1"/>
    <col min="3343" max="3343" width="9" customWidth="1"/>
    <col min="3344" max="3344" width="4.5703125" customWidth="1"/>
    <col min="3570" max="3570" width="1.28515625" customWidth="1"/>
    <col min="3571" max="3571" width="73.140625" customWidth="1"/>
    <col min="3572" max="3579" width="8.28515625" customWidth="1"/>
    <col min="3580" max="3582" width="10.42578125" customWidth="1"/>
    <col min="3583" max="3583" width="10.5703125" customWidth="1"/>
    <col min="3584" max="3584" width="9.85546875" customWidth="1"/>
    <col min="3585" max="3585" width="8" customWidth="1"/>
    <col min="3586" max="3586" width="8.85546875" customWidth="1"/>
    <col min="3587" max="3587" width="8.5703125" customWidth="1"/>
    <col min="3588" max="3588" width="8.140625" customWidth="1"/>
    <col min="3589" max="3589" width="8.7109375" customWidth="1"/>
    <col min="3590" max="3591" width="8.5703125" customWidth="1"/>
    <col min="3592" max="3592" width="8" customWidth="1"/>
    <col min="3593" max="3593" width="10.28515625" customWidth="1"/>
    <col min="3594" max="3594" width="9" customWidth="1"/>
    <col min="3595" max="3595" width="9.85546875" customWidth="1"/>
    <col min="3596" max="3596" width="10.42578125" customWidth="1"/>
    <col min="3597" max="3597" width="9.7109375" customWidth="1"/>
    <col min="3598" max="3598" width="11.42578125" customWidth="1"/>
    <col min="3599" max="3599" width="9" customWidth="1"/>
    <col min="3600" max="3600" width="4.5703125" customWidth="1"/>
    <col min="3826" max="3826" width="1.28515625" customWidth="1"/>
    <col min="3827" max="3827" width="73.140625" customWidth="1"/>
    <col min="3828" max="3835" width="8.28515625" customWidth="1"/>
    <col min="3836" max="3838" width="10.42578125" customWidth="1"/>
    <col min="3839" max="3839" width="10.5703125" customWidth="1"/>
    <col min="3840" max="3840" width="9.85546875" customWidth="1"/>
    <col min="3841" max="3841" width="8" customWidth="1"/>
    <col min="3842" max="3842" width="8.85546875" customWidth="1"/>
    <col min="3843" max="3843" width="8.5703125" customWidth="1"/>
    <col min="3844" max="3844" width="8.140625" customWidth="1"/>
    <col min="3845" max="3845" width="8.7109375" customWidth="1"/>
    <col min="3846" max="3847" width="8.5703125" customWidth="1"/>
    <col min="3848" max="3848" width="8" customWidth="1"/>
    <col min="3849" max="3849" width="10.28515625" customWidth="1"/>
    <col min="3850" max="3850" width="9" customWidth="1"/>
    <col min="3851" max="3851" width="9.85546875" customWidth="1"/>
    <col min="3852" max="3852" width="10.42578125" customWidth="1"/>
    <col min="3853" max="3853" width="9.7109375" customWidth="1"/>
    <col min="3854" max="3854" width="11.42578125" customWidth="1"/>
    <col min="3855" max="3855" width="9" customWidth="1"/>
    <col min="3856" max="3856" width="4.5703125" customWidth="1"/>
    <col min="4082" max="4082" width="1.28515625" customWidth="1"/>
    <col min="4083" max="4083" width="73.140625" customWidth="1"/>
    <col min="4084" max="4091" width="8.28515625" customWidth="1"/>
    <col min="4092" max="4094" width="10.42578125" customWidth="1"/>
    <col min="4095" max="4095" width="10.5703125" customWidth="1"/>
    <col min="4096" max="4096" width="9.85546875" customWidth="1"/>
    <col min="4097" max="4097" width="8" customWidth="1"/>
    <col min="4098" max="4098" width="8.85546875" customWidth="1"/>
    <col min="4099" max="4099" width="8.5703125" customWidth="1"/>
    <col min="4100" max="4100" width="8.140625" customWidth="1"/>
    <col min="4101" max="4101" width="8.7109375" customWidth="1"/>
    <col min="4102" max="4103" width="8.5703125" customWidth="1"/>
    <col min="4104" max="4104" width="8" customWidth="1"/>
    <col min="4105" max="4105" width="10.28515625" customWidth="1"/>
    <col min="4106" max="4106" width="9" customWidth="1"/>
    <col min="4107" max="4107" width="9.85546875" customWidth="1"/>
    <col min="4108" max="4108" width="10.42578125" customWidth="1"/>
    <col min="4109" max="4109" width="9.7109375" customWidth="1"/>
    <col min="4110" max="4110" width="11.42578125" customWidth="1"/>
    <col min="4111" max="4111" width="9" customWidth="1"/>
    <col min="4112" max="4112" width="4.5703125" customWidth="1"/>
    <col min="4338" max="4338" width="1.28515625" customWidth="1"/>
    <col min="4339" max="4339" width="73.140625" customWidth="1"/>
    <col min="4340" max="4347" width="8.28515625" customWidth="1"/>
    <col min="4348" max="4350" width="10.42578125" customWidth="1"/>
    <col min="4351" max="4351" width="10.5703125" customWidth="1"/>
    <col min="4352" max="4352" width="9.85546875" customWidth="1"/>
    <col min="4353" max="4353" width="8" customWidth="1"/>
    <col min="4354" max="4354" width="8.85546875" customWidth="1"/>
    <col min="4355" max="4355" width="8.5703125" customWidth="1"/>
    <col min="4356" max="4356" width="8.140625" customWidth="1"/>
    <col min="4357" max="4357" width="8.7109375" customWidth="1"/>
    <col min="4358" max="4359" width="8.5703125" customWidth="1"/>
    <col min="4360" max="4360" width="8" customWidth="1"/>
    <col min="4361" max="4361" width="10.28515625" customWidth="1"/>
    <col min="4362" max="4362" width="9" customWidth="1"/>
    <col min="4363" max="4363" width="9.85546875" customWidth="1"/>
    <col min="4364" max="4364" width="10.42578125" customWidth="1"/>
    <col min="4365" max="4365" width="9.7109375" customWidth="1"/>
    <col min="4366" max="4366" width="11.42578125" customWidth="1"/>
    <col min="4367" max="4367" width="9" customWidth="1"/>
    <col min="4368" max="4368" width="4.5703125" customWidth="1"/>
    <col min="4594" max="4594" width="1.28515625" customWidth="1"/>
    <col min="4595" max="4595" width="73.140625" customWidth="1"/>
    <col min="4596" max="4603" width="8.28515625" customWidth="1"/>
    <col min="4604" max="4606" width="10.42578125" customWidth="1"/>
    <col min="4607" max="4607" width="10.5703125" customWidth="1"/>
    <col min="4608" max="4608" width="9.85546875" customWidth="1"/>
    <col min="4609" max="4609" width="8" customWidth="1"/>
    <col min="4610" max="4610" width="8.85546875" customWidth="1"/>
    <col min="4611" max="4611" width="8.5703125" customWidth="1"/>
    <col min="4612" max="4612" width="8.140625" customWidth="1"/>
    <col min="4613" max="4613" width="8.7109375" customWidth="1"/>
    <col min="4614" max="4615" width="8.5703125" customWidth="1"/>
    <col min="4616" max="4616" width="8" customWidth="1"/>
    <col min="4617" max="4617" width="10.28515625" customWidth="1"/>
    <col min="4618" max="4618" width="9" customWidth="1"/>
    <col min="4619" max="4619" width="9.85546875" customWidth="1"/>
    <col min="4620" max="4620" width="10.42578125" customWidth="1"/>
    <col min="4621" max="4621" width="9.7109375" customWidth="1"/>
    <col min="4622" max="4622" width="11.42578125" customWidth="1"/>
    <col min="4623" max="4623" width="9" customWidth="1"/>
    <col min="4624" max="4624" width="4.5703125" customWidth="1"/>
    <col min="4850" max="4850" width="1.28515625" customWidth="1"/>
    <col min="4851" max="4851" width="73.140625" customWidth="1"/>
    <col min="4852" max="4859" width="8.28515625" customWidth="1"/>
    <col min="4860" max="4862" width="10.42578125" customWidth="1"/>
    <col min="4863" max="4863" width="10.5703125" customWidth="1"/>
    <col min="4864" max="4864" width="9.85546875" customWidth="1"/>
    <col min="4865" max="4865" width="8" customWidth="1"/>
    <col min="4866" max="4866" width="8.85546875" customWidth="1"/>
    <col min="4867" max="4867" width="8.5703125" customWidth="1"/>
    <col min="4868" max="4868" width="8.140625" customWidth="1"/>
    <col min="4869" max="4869" width="8.7109375" customWidth="1"/>
    <col min="4870" max="4871" width="8.5703125" customWidth="1"/>
    <col min="4872" max="4872" width="8" customWidth="1"/>
    <col min="4873" max="4873" width="10.28515625" customWidth="1"/>
    <col min="4874" max="4874" width="9" customWidth="1"/>
    <col min="4875" max="4875" width="9.85546875" customWidth="1"/>
    <col min="4876" max="4876" width="10.42578125" customWidth="1"/>
    <col min="4877" max="4877" width="9.7109375" customWidth="1"/>
    <col min="4878" max="4878" width="11.42578125" customWidth="1"/>
    <col min="4879" max="4879" width="9" customWidth="1"/>
    <col min="4880" max="4880" width="4.5703125" customWidth="1"/>
    <col min="5106" max="5106" width="1.28515625" customWidth="1"/>
    <col min="5107" max="5107" width="73.140625" customWidth="1"/>
    <col min="5108" max="5115" width="8.28515625" customWidth="1"/>
    <col min="5116" max="5118" width="10.42578125" customWidth="1"/>
    <col min="5119" max="5119" width="10.5703125" customWidth="1"/>
    <col min="5120" max="5120" width="9.85546875" customWidth="1"/>
    <col min="5121" max="5121" width="8" customWidth="1"/>
    <col min="5122" max="5122" width="8.85546875" customWidth="1"/>
    <col min="5123" max="5123" width="8.5703125" customWidth="1"/>
    <col min="5124" max="5124" width="8.140625" customWidth="1"/>
    <col min="5125" max="5125" width="8.7109375" customWidth="1"/>
    <col min="5126" max="5127" width="8.5703125" customWidth="1"/>
    <col min="5128" max="5128" width="8" customWidth="1"/>
    <col min="5129" max="5129" width="10.28515625" customWidth="1"/>
    <col min="5130" max="5130" width="9" customWidth="1"/>
    <col min="5131" max="5131" width="9.85546875" customWidth="1"/>
    <col min="5132" max="5132" width="10.42578125" customWidth="1"/>
    <col min="5133" max="5133" width="9.7109375" customWidth="1"/>
    <col min="5134" max="5134" width="11.42578125" customWidth="1"/>
    <col min="5135" max="5135" width="9" customWidth="1"/>
    <col min="5136" max="5136" width="4.5703125" customWidth="1"/>
    <col min="5362" max="5362" width="1.28515625" customWidth="1"/>
    <col min="5363" max="5363" width="73.140625" customWidth="1"/>
    <col min="5364" max="5371" width="8.28515625" customWidth="1"/>
    <col min="5372" max="5374" width="10.42578125" customWidth="1"/>
    <col min="5375" max="5375" width="10.5703125" customWidth="1"/>
    <col min="5376" max="5376" width="9.85546875" customWidth="1"/>
    <col min="5377" max="5377" width="8" customWidth="1"/>
    <col min="5378" max="5378" width="8.85546875" customWidth="1"/>
    <col min="5379" max="5379" width="8.5703125" customWidth="1"/>
    <col min="5380" max="5380" width="8.140625" customWidth="1"/>
    <col min="5381" max="5381" width="8.7109375" customWidth="1"/>
    <col min="5382" max="5383" width="8.5703125" customWidth="1"/>
    <col min="5384" max="5384" width="8" customWidth="1"/>
    <col min="5385" max="5385" width="10.28515625" customWidth="1"/>
    <col min="5386" max="5386" width="9" customWidth="1"/>
    <col min="5387" max="5387" width="9.85546875" customWidth="1"/>
    <col min="5388" max="5388" width="10.42578125" customWidth="1"/>
    <col min="5389" max="5389" width="9.7109375" customWidth="1"/>
    <col min="5390" max="5390" width="11.42578125" customWidth="1"/>
    <col min="5391" max="5391" width="9" customWidth="1"/>
    <col min="5392" max="5392" width="4.5703125" customWidth="1"/>
    <col min="5618" max="5618" width="1.28515625" customWidth="1"/>
    <col min="5619" max="5619" width="73.140625" customWidth="1"/>
    <col min="5620" max="5627" width="8.28515625" customWidth="1"/>
    <col min="5628" max="5630" width="10.42578125" customWidth="1"/>
    <col min="5631" max="5631" width="10.5703125" customWidth="1"/>
    <col min="5632" max="5632" width="9.85546875" customWidth="1"/>
    <col min="5633" max="5633" width="8" customWidth="1"/>
    <col min="5634" max="5634" width="8.85546875" customWidth="1"/>
    <col min="5635" max="5635" width="8.5703125" customWidth="1"/>
    <col min="5636" max="5636" width="8.140625" customWidth="1"/>
    <col min="5637" max="5637" width="8.7109375" customWidth="1"/>
    <col min="5638" max="5639" width="8.5703125" customWidth="1"/>
    <col min="5640" max="5640" width="8" customWidth="1"/>
    <col min="5641" max="5641" width="10.28515625" customWidth="1"/>
    <col min="5642" max="5642" width="9" customWidth="1"/>
    <col min="5643" max="5643" width="9.85546875" customWidth="1"/>
    <col min="5644" max="5644" width="10.42578125" customWidth="1"/>
    <col min="5645" max="5645" width="9.7109375" customWidth="1"/>
    <col min="5646" max="5646" width="11.42578125" customWidth="1"/>
    <col min="5647" max="5647" width="9" customWidth="1"/>
    <col min="5648" max="5648" width="4.5703125" customWidth="1"/>
    <col min="5874" max="5874" width="1.28515625" customWidth="1"/>
    <col min="5875" max="5875" width="73.140625" customWidth="1"/>
    <col min="5876" max="5883" width="8.28515625" customWidth="1"/>
    <col min="5884" max="5886" width="10.42578125" customWidth="1"/>
    <col min="5887" max="5887" width="10.5703125" customWidth="1"/>
    <col min="5888" max="5888" width="9.85546875" customWidth="1"/>
    <col min="5889" max="5889" width="8" customWidth="1"/>
    <col min="5890" max="5890" width="8.85546875" customWidth="1"/>
    <col min="5891" max="5891" width="8.5703125" customWidth="1"/>
    <col min="5892" max="5892" width="8.140625" customWidth="1"/>
    <col min="5893" max="5893" width="8.7109375" customWidth="1"/>
    <col min="5894" max="5895" width="8.5703125" customWidth="1"/>
    <col min="5896" max="5896" width="8" customWidth="1"/>
    <col min="5897" max="5897" width="10.28515625" customWidth="1"/>
    <col min="5898" max="5898" width="9" customWidth="1"/>
    <col min="5899" max="5899" width="9.85546875" customWidth="1"/>
    <col min="5900" max="5900" width="10.42578125" customWidth="1"/>
    <col min="5901" max="5901" width="9.7109375" customWidth="1"/>
    <col min="5902" max="5902" width="11.42578125" customWidth="1"/>
    <col min="5903" max="5903" width="9" customWidth="1"/>
    <col min="5904" max="5904" width="4.5703125" customWidth="1"/>
    <col min="6130" max="6130" width="1.28515625" customWidth="1"/>
    <col min="6131" max="6131" width="73.140625" customWidth="1"/>
    <col min="6132" max="6139" width="8.28515625" customWidth="1"/>
    <col min="6140" max="6142" width="10.42578125" customWidth="1"/>
    <col min="6143" max="6143" width="10.5703125" customWidth="1"/>
    <col min="6144" max="6144" width="9.85546875" customWidth="1"/>
    <col min="6145" max="6145" width="8" customWidth="1"/>
    <col min="6146" max="6146" width="8.85546875" customWidth="1"/>
    <col min="6147" max="6147" width="8.5703125" customWidth="1"/>
    <col min="6148" max="6148" width="8.140625" customWidth="1"/>
    <col min="6149" max="6149" width="8.7109375" customWidth="1"/>
    <col min="6150" max="6151" width="8.5703125" customWidth="1"/>
    <col min="6152" max="6152" width="8" customWidth="1"/>
    <col min="6153" max="6153" width="10.28515625" customWidth="1"/>
    <col min="6154" max="6154" width="9" customWidth="1"/>
    <col min="6155" max="6155" width="9.85546875" customWidth="1"/>
    <col min="6156" max="6156" width="10.42578125" customWidth="1"/>
    <col min="6157" max="6157" width="9.7109375" customWidth="1"/>
    <col min="6158" max="6158" width="11.42578125" customWidth="1"/>
    <col min="6159" max="6159" width="9" customWidth="1"/>
    <col min="6160" max="6160" width="4.5703125" customWidth="1"/>
    <col min="6386" max="6386" width="1.28515625" customWidth="1"/>
    <col min="6387" max="6387" width="73.140625" customWidth="1"/>
    <col min="6388" max="6395" width="8.28515625" customWidth="1"/>
    <col min="6396" max="6398" width="10.42578125" customWidth="1"/>
    <col min="6399" max="6399" width="10.5703125" customWidth="1"/>
    <col min="6400" max="6400" width="9.85546875" customWidth="1"/>
    <col min="6401" max="6401" width="8" customWidth="1"/>
    <col min="6402" max="6402" width="8.85546875" customWidth="1"/>
    <col min="6403" max="6403" width="8.5703125" customWidth="1"/>
    <col min="6404" max="6404" width="8.140625" customWidth="1"/>
    <col min="6405" max="6405" width="8.7109375" customWidth="1"/>
    <col min="6406" max="6407" width="8.5703125" customWidth="1"/>
    <col min="6408" max="6408" width="8" customWidth="1"/>
    <col min="6409" max="6409" width="10.28515625" customWidth="1"/>
    <col min="6410" max="6410" width="9" customWidth="1"/>
    <col min="6411" max="6411" width="9.85546875" customWidth="1"/>
    <col min="6412" max="6412" width="10.42578125" customWidth="1"/>
    <col min="6413" max="6413" width="9.7109375" customWidth="1"/>
    <col min="6414" max="6414" width="11.42578125" customWidth="1"/>
    <col min="6415" max="6415" width="9" customWidth="1"/>
    <col min="6416" max="6416" width="4.5703125" customWidth="1"/>
    <col min="6642" max="6642" width="1.28515625" customWidth="1"/>
    <col min="6643" max="6643" width="73.140625" customWidth="1"/>
    <col min="6644" max="6651" width="8.28515625" customWidth="1"/>
    <col min="6652" max="6654" width="10.42578125" customWidth="1"/>
    <col min="6655" max="6655" width="10.5703125" customWidth="1"/>
    <col min="6656" max="6656" width="9.85546875" customWidth="1"/>
    <col min="6657" max="6657" width="8" customWidth="1"/>
    <col min="6658" max="6658" width="8.85546875" customWidth="1"/>
    <col min="6659" max="6659" width="8.5703125" customWidth="1"/>
    <col min="6660" max="6660" width="8.140625" customWidth="1"/>
    <col min="6661" max="6661" width="8.7109375" customWidth="1"/>
    <col min="6662" max="6663" width="8.5703125" customWidth="1"/>
    <col min="6664" max="6664" width="8" customWidth="1"/>
    <col min="6665" max="6665" width="10.28515625" customWidth="1"/>
    <col min="6666" max="6666" width="9" customWidth="1"/>
    <col min="6667" max="6667" width="9.85546875" customWidth="1"/>
    <col min="6668" max="6668" width="10.42578125" customWidth="1"/>
    <col min="6669" max="6669" width="9.7109375" customWidth="1"/>
    <col min="6670" max="6670" width="11.42578125" customWidth="1"/>
    <col min="6671" max="6671" width="9" customWidth="1"/>
    <col min="6672" max="6672" width="4.5703125" customWidth="1"/>
    <col min="6898" max="6898" width="1.28515625" customWidth="1"/>
    <col min="6899" max="6899" width="73.140625" customWidth="1"/>
    <col min="6900" max="6907" width="8.28515625" customWidth="1"/>
    <col min="6908" max="6910" width="10.42578125" customWidth="1"/>
    <col min="6911" max="6911" width="10.5703125" customWidth="1"/>
    <col min="6912" max="6912" width="9.85546875" customWidth="1"/>
    <col min="6913" max="6913" width="8" customWidth="1"/>
    <col min="6914" max="6914" width="8.85546875" customWidth="1"/>
    <col min="6915" max="6915" width="8.5703125" customWidth="1"/>
    <col min="6916" max="6916" width="8.140625" customWidth="1"/>
    <col min="6917" max="6917" width="8.7109375" customWidth="1"/>
    <col min="6918" max="6919" width="8.5703125" customWidth="1"/>
    <col min="6920" max="6920" width="8" customWidth="1"/>
    <col min="6921" max="6921" width="10.28515625" customWidth="1"/>
    <col min="6922" max="6922" width="9" customWidth="1"/>
    <col min="6923" max="6923" width="9.85546875" customWidth="1"/>
    <col min="6924" max="6924" width="10.42578125" customWidth="1"/>
    <col min="6925" max="6925" width="9.7109375" customWidth="1"/>
    <col min="6926" max="6926" width="11.42578125" customWidth="1"/>
    <col min="6927" max="6927" width="9" customWidth="1"/>
    <col min="6928" max="6928" width="4.5703125" customWidth="1"/>
    <col min="7154" max="7154" width="1.28515625" customWidth="1"/>
    <col min="7155" max="7155" width="73.140625" customWidth="1"/>
    <col min="7156" max="7163" width="8.28515625" customWidth="1"/>
    <col min="7164" max="7166" width="10.42578125" customWidth="1"/>
    <col min="7167" max="7167" width="10.5703125" customWidth="1"/>
    <col min="7168" max="7168" width="9.85546875" customWidth="1"/>
    <col min="7169" max="7169" width="8" customWidth="1"/>
    <col min="7170" max="7170" width="8.85546875" customWidth="1"/>
    <col min="7171" max="7171" width="8.5703125" customWidth="1"/>
    <col min="7172" max="7172" width="8.140625" customWidth="1"/>
    <col min="7173" max="7173" width="8.7109375" customWidth="1"/>
    <col min="7174" max="7175" width="8.5703125" customWidth="1"/>
    <col min="7176" max="7176" width="8" customWidth="1"/>
    <col min="7177" max="7177" width="10.28515625" customWidth="1"/>
    <col min="7178" max="7178" width="9" customWidth="1"/>
    <col min="7179" max="7179" width="9.85546875" customWidth="1"/>
    <col min="7180" max="7180" width="10.42578125" customWidth="1"/>
    <col min="7181" max="7181" width="9.7109375" customWidth="1"/>
    <col min="7182" max="7182" width="11.42578125" customWidth="1"/>
    <col min="7183" max="7183" width="9" customWidth="1"/>
    <col min="7184" max="7184" width="4.5703125" customWidth="1"/>
    <col min="7410" max="7410" width="1.28515625" customWidth="1"/>
    <col min="7411" max="7411" width="73.140625" customWidth="1"/>
    <col min="7412" max="7419" width="8.28515625" customWidth="1"/>
    <col min="7420" max="7422" width="10.42578125" customWidth="1"/>
    <col min="7423" max="7423" width="10.5703125" customWidth="1"/>
    <col min="7424" max="7424" width="9.85546875" customWidth="1"/>
    <col min="7425" max="7425" width="8" customWidth="1"/>
    <col min="7426" max="7426" width="8.85546875" customWidth="1"/>
    <col min="7427" max="7427" width="8.5703125" customWidth="1"/>
    <col min="7428" max="7428" width="8.140625" customWidth="1"/>
    <col min="7429" max="7429" width="8.7109375" customWidth="1"/>
    <col min="7430" max="7431" width="8.5703125" customWidth="1"/>
    <col min="7432" max="7432" width="8" customWidth="1"/>
    <col min="7433" max="7433" width="10.28515625" customWidth="1"/>
    <col min="7434" max="7434" width="9" customWidth="1"/>
    <col min="7435" max="7435" width="9.85546875" customWidth="1"/>
    <col min="7436" max="7436" width="10.42578125" customWidth="1"/>
    <col min="7437" max="7437" width="9.7109375" customWidth="1"/>
    <col min="7438" max="7438" width="11.42578125" customWidth="1"/>
    <col min="7439" max="7439" width="9" customWidth="1"/>
    <col min="7440" max="7440" width="4.5703125" customWidth="1"/>
    <col min="7666" max="7666" width="1.28515625" customWidth="1"/>
    <col min="7667" max="7667" width="73.140625" customWidth="1"/>
    <col min="7668" max="7675" width="8.28515625" customWidth="1"/>
    <col min="7676" max="7678" width="10.42578125" customWidth="1"/>
    <col min="7679" max="7679" width="10.5703125" customWidth="1"/>
    <col min="7680" max="7680" width="9.85546875" customWidth="1"/>
    <col min="7681" max="7681" width="8" customWidth="1"/>
    <col min="7682" max="7682" width="8.85546875" customWidth="1"/>
    <col min="7683" max="7683" width="8.5703125" customWidth="1"/>
    <col min="7684" max="7684" width="8.140625" customWidth="1"/>
    <col min="7685" max="7685" width="8.7109375" customWidth="1"/>
    <col min="7686" max="7687" width="8.5703125" customWidth="1"/>
    <col min="7688" max="7688" width="8" customWidth="1"/>
    <col min="7689" max="7689" width="10.28515625" customWidth="1"/>
    <col min="7690" max="7690" width="9" customWidth="1"/>
    <col min="7691" max="7691" width="9.85546875" customWidth="1"/>
    <col min="7692" max="7692" width="10.42578125" customWidth="1"/>
    <col min="7693" max="7693" width="9.7109375" customWidth="1"/>
    <col min="7694" max="7694" width="11.42578125" customWidth="1"/>
    <col min="7695" max="7695" width="9" customWidth="1"/>
    <col min="7696" max="7696" width="4.5703125" customWidth="1"/>
    <col min="7922" max="7922" width="1.28515625" customWidth="1"/>
    <col min="7923" max="7923" width="73.140625" customWidth="1"/>
    <col min="7924" max="7931" width="8.28515625" customWidth="1"/>
    <col min="7932" max="7934" width="10.42578125" customWidth="1"/>
    <col min="7935" max="7935" width="10.5703125" customWidth="1"/>
    <col min="7936" max="7936" width="9.85546875" customWidth="1"/>
    <col min="7937" max="7937" width="8" customWidth="1"/>
    <col min="7938" max="7938" width="8.85546875" customWidth="1"/>
    <col min="7939" max="7939" width="8.5703125" customWidth="1"/>
    <col min="7940" max="7940" width="8.140625" customWidth="1"/>
    <col min="7941" max="7941" width="8.7109375" customWidth="1"/>
    <col min="7942" max="7943" width="8.5703125" customWidth="1"/>
    <col min="7944" max="7944" width="8" customWidth="1"/>
    <col min="7945" max="7945" width="10.28515625" customWidth="1"/>
    <col min="7946" max="7946" width="9" customWidth="1"/>
    <col min="7947" max="7947" width="9.85546875" customWidth="1"/>
    <col min="7948" max="7948" width="10.42578125" customWidth="1"/>
    <col min="7949" max="7949" width="9.7109375" customWidth="1"/>
    <col min="7950" max="7950" width="11.42578125" customWidth="1"/>
    <col min="7951" max="7951" width="9" customWidth="1"/>
    <col min="7952" max="7952" width="4.5703125" customWidth="1"/>
    <col min="8178" max="8178" width="1.28515625" customWidth="1"/>
    <col min="8179" max="8179" width="73.140625" customWidth="1"/>
    <col min="8180" max="8187" width="8.28515625" customWidth="1"/>
    <col min="8188" max="8190" width="10.42578125" customWidth="1"/>
    <col min="8191" max="8191" width="10.5703125" customWidth="1"/>
    <col min="8192" max="8192" width="9.85546875" customWidth="1"/>
    <col min="8193" max="8193" width="8" customWidth="1"/>
    <col min="8194" max="8194" width="8.85546875" customWidth="1"/>
    <col min="8195" max="8195" width="8.5703125" customWidth="1"/>
    <col min="8196" max="8196" width="8.140625" customWidth="1"/>
    <col min="8197" max="8197" width="8.7109375" customWidth="1"/>
    <col min="8198" max="8199" width="8.5703125" customWidth="1"/>
    <col min="8200" max="8200" width="8" customWidth="1"/>
    <col min="8201" max="8201" width="10.28515625" customWidth="1"/>
    <col min="8202" max="8202" width="9" customWidth="1"/>
    <col min="8203" max="8203" width="9.85546875" customWidth="1"/>
    <col min="8204" max="8204" width="10.42578125" customWidth="1"/>
    <col min="8205" max="8205" width="9.7109375" customWidth="1"/>
    <col min="8206" max="8206" width="11.42578125" customWidth="1"/>
    <col min="8207" max="8207" width="9" customWidth="1"/>
    <col min="8208" max="8208" width="4.5703125" customWidth="1"/>
    <col min="8434" max="8434" width="1.28515625" customWidth="1"/>
    <col min="8435" max="8435" width="73.140625" customWidth="1"/>
    <col min="8436" max="8443" width="8.28515625" customWidth="1"/>
    <col min="8444" max="8446" width="10.42578125" customWidth="1"/>
    <col min="8447" max="8447" width="10.5703125" customWidth="1"/>
    <col min="8448" max="8448" width="9.85546875" customWidth="1"/>
    <col min="8449" max="8449" width="8" customWidth="1"/>
    <col min="8450" max="8450" width="8.85546875" customWidth="1"/>
    <col min="8451" max="8451" width="8.5703125" customWidth="1"/>
    <col min="8452" max="8452" width="8.140625" customWidth="1"/>
    <col min="8453" max="8453" width="8.7109375" customWidth="1"/>
    <col min="8454" max="8455" width="8.5703125" customWidth="1"/>
    <col min="8456" max="8456" width="8" customWidth="1"/>
    <col min="8457" max="8457" width="10.28515625" customWidth="1"/>
    <col min="8458" max="8458" width="9" customWidth="1"/>
    <col min="8459" max="8459" width="9.85546875" customWidth="1"/>
    <col min="8460" max="8460" width="10.42578125" customWidth="1"/>
    <col min="8461" max="8461" width="9.7109375" customWidth="1"/>
    <col min="8462" max="8462" width="11.42578125" customWidth="1"/>
    <col min="8463" max="8463" width="9" customWidth="1"/>
    <col min="8464" max="8464" width="4.5703125" customWidth="1"/>
    <col min="8690" max="8690" width="1.28515625" customWidth="1"/>
    <col min="8691" max="8691" width="73.140625" customWidth="1"/>
    <col min="8692" max="8699" width="8.28515625" customWidth="1"/>
    <col min="8700" max="8702" width="10.42578125" customWidth="1"/>
    <col min="8703" max="8703" width="10.5703125" customWidth="1"/>
    <col min="8704" max="8704" width="9.85546875" customWidth="1"/>
    <col min="8705" max="8705" width="8" customWidth="1"/>
    <col min="8706" max="8706" width="8.85546875" customWidth="1"/>
    <col min="8707" max="8707" width="8.5703125" customWidth="1"/>
    <col min="8708" max="8708" width="8.140625" customWidth="1"/>
    <col min="8709" max="8709" width="8.7109375" customWidth="1"/>
    <col min="8710" max="8711" width="8.5703125" customWidth="1"/>
    <col min="8712" max="8712" width="8" customWidth="1"/>
    <col min="8713" max="8713" width="10.28515625" customWidth="1"/>
    <col min="8714" max="8714" width="9" customWidth="1"/>
    <col min="8715" max="8715" width="9.85546875" customWidth="1"/>
    <col min="8716" max="8716" width="10.42578125" customWidth="1"/>
    <col min="8717" max="8717" width="9.7109375" customWidth="1"/>
    <col min="8718" max="8718" width="11.42578125" customWidth="1"/>
    <col min="8719" max="8719" width="9" customWidth="1"/>
    <col min="8720" max="8720" width="4.5703125" customWidth="1"/>
    <col min="8946" max="8946" width="1.28515625" customWidth="1"/>
    <col min="8947" max="8947" width="73.140625" customWidth="1"/>
    <col min="8948" max="8955" width="8.28515625" customWidth="1"/>
    <col min="8956" max="8958" width="10.42578125" customWidth="1"/>
    <col min="8959" max="8959" width="10.5703125" customWidth="1"/>
    <col min="8960" max="8960" width="9.85546875" customWidth="1"/>
    <col min="8961" max="8961" width="8" customWidth="1"/>
    <col min="8962" max="8962" width="8.85546875" customWidth="1"/>
    <col min="8963" max="8963" width="8.5703125" customWidth="1"/>
    <col min="8964" max="8964" width="8.140625" customWidth="1"/>
    <col min="8965" max="8965" width="8.7109375" customWidth="1"/>
    <col min="8966" max="8967" width="8.5703125" customWidth="1"/>
    <col min="8968" max="8968" width="8" customWidth="1"/>
    <col min="8969" max="8969" width="10.28515625" customWidth="1"/>
    <col min="8970" max="8970" width="9" customWidth="1"/>
    <col min="8971" max="8971" width="9.85546875" customWidth="1"/>
    <col min="8972" max="8972" width="10.42578125" customWidth="1"/>
    <col min="8973" max="8973" width="9.7109375" customWidth="1"/>
    <col min="8974" max="8974" width="11.42578125" customWidth="1"/>
    <col min="8975" max="8975" width="9" customWidth="1"/>
    <col min="8976" max="8976" width="4.5703125" customWidth="1"/>
    <col min="9202" max="9202" width="1.28515625" customWidth="1"/>
    <col min="9203" max="9203" width="73.140625" customWidth="1"/>
    <col min="9204" max="9211" width="8.28515625" customWidth="1"/>
    <col min="9212" max="9214" width="10.42578125" customWidth="1"/>
    <col min="9215" max="9215" width="10.5703125" customWidth="1"/>
    <col min="9216" max="9216" width="9.85546875" customWidth="1"/>
    <col min="9217" max="9217" width="8" customWidth="1"/>
    <col min="9218" max="9218" width="8.85546875" customWidth="1"/>
    <col min="9219" max="9219" width="8.5703125" customWidth="1"/>
    <col min="9220" max="9220" width="8.140625" customWidth="1"/>
    <col min="9221" max="9221" width="8.7109375" customWidth="1"/>
    <col min="9222" max="9223" width="8.5703125" customWidth="1"/>
    <col min="9224" max="9224" width="8" customWidth="1"/>
    <col min="9225" max="9225" width="10.28515625" customWidth="1"/>
    <col min="9226" max="9226" width="9" customWidth="1"/>
    <col min="9227" max="9227" width="9.85546875" customWidth="1"/>
    <col min="9228" max="9228" width="10.42578125" customWidth="1"/>
    <col min="9229" max="9229" width="9.7109375" customWidth="1"/>
    <col min="9230" max="9230" width="11.42578125" customWidth="1"/>
    <col min="9231" max="9231" width="9" customWidth="1"/>
    <col min="9232" max="9232" width="4.5703125" customWidth="1"/>
    <col min="9458" max="9458" width="1.28515625" customWidth="1"/>
    <col min="9459" max="9459" width="73.140625" customWidth="1"/>
    <col min="9460" max="9467" width="8.28515625" customWidth="1"/>
    <col min="9468" max="9470" width="10.42578125" customWidth="1"/>
    <col min="9471" max="9471" width="10.5703125" customWidth="1"/>
    <col min="9472" max="9472" width="9.85546875" customWidth="1"/>
    <col min="9473" max="9473" width="8" customWidth="1"/>
    <col min="9474" max="9474" width="8.85546875" customWidth="1"/>
    <col min="9475" max="9475" width="8.5703125" customWidth="1"/>
    <col min="9476" max="9476" width="8.140625" customWidth="1"/>
    <col min="9477" max="9477" width="8.7109375" customWidth="1"/>
    <col min="9478" max="9479" width="8.5703125" customWidth="1"/>
    <col min="9480" max="9480" width="8" customWidth="1"/>
    <col min="9481" max="9481" width="10.28515625" customWidth="1"/>
    <col min="9482" max="9482" width="9" customWidth="1"/>
    <col min="9483" max="9483" width="9.85546875" customWidth="1"/>
    <col min="9484" max="9484" width="10.42578125" customWidth="1"/>
    <col min="9485" max="9485" width="9.7109375" customWidth="1"/>
    <col min="9486" max="9486" width="11.42578125" customWidth="1"/>
    <col min="9487" max="9487" width="9" customWidth="1"/>
    <col min="9488" max="9488" width="4.5703125" customWidth="1"/>
    <col min="9714" max="9714" width="1.28515625" customWidth="1"/>
    <col min="9715" max="9715" width="73.140625" customWidth="1"/>
    <col min="9716" max="9723" width="8.28515625" customWidth="1"/>
    <col min="9724" max="9726" width="10.42578125" customWidth="1"/>
    <col min="9727" max="9727" width="10.5703125" customWidth="1"/>
    <col min="9728" max="9728" width="9.85546875" customWidth="1"/>
    <col min="9729" max="9729" width="8" customWidth="1"/>
    <col min="9730" max="9730" width="8.85546875" customWidth="1"/>
    <col min="9731" max="9731" width="8.5703125" customWidth="1"/>
    <col min="9732" max="9732" width="8.140625" customWidth="1"/>
    <col min="9733" max="9733" width="8.7109375" customWidth="1"/>
    <col min="9734" max="9735" width="8.5703125" customWidth="1"/>
    <col min="9736" max="9736" width="8" customWidth="1"/>
    <col min="9737" max="9737" width="10.28515625" customWidth="1"/>
    <col min="9738" max="9738" width="9" customWidth="1"/>
    <col min="9739" max="9739" width="9.85546875" customWidth="1"/>
    <col min="9740" max="9740" width="10.42578125" customWidth="1"/>
    <col min="9741" max="9741" width="9.7109375" customWidth="1"/>
    <col min="9742" max="9742" width="11.42578125" customWidth="1"/>
    <col min="9743" max="9743" width="9" customWidth="1"/>
    <col min="9744" max="9744" width="4.5703125" customWidth="1"/>
    <col min="9970" max="9970" width="1.28515625" customWidth="1"/>
    <col min="9971" max="9971" width="73.140625" customWidth="1"/>
    <col min="9972" max="9979" width="8.28515625" customWidth="1"/>
    <col min="9980" max="9982" width="10.42578125" customWidth="1"/>
    <col min="9983" max="9983" width="10.5703125" customWidth="1"/>
    <col min="9984" max="9984" width="9.85546875" customWidth="1"/>
    <col min="9985" max="9985" width="8" customWidth="1"/>
    <col min="9986" max="9986" width="8.85546875" customWidth="1"/>
    <col min="9987" max="9987" width="8.5703125" customWidth="1"/>
    <col min="9988" max="9988" width="8.140625" customWidth="1"/>
    <col min="9989" max="9989" width="8.7109375" customWidth="1"/>
    <col min="9990" max="9991" width="8.5703125" customWidth="1"/>
    <col min="9992" max="9992" width="8" customWidth="1"/>
    <col min="9993" max="9993" width="10.28515625" customWidth="1"/>
    <col min="9994" max="9994" width="9" customWidth="1"/>
    <col min="9995" max="9995" width="9.85546875" customWidth="1"/>
    <col min="9996" max="9996" width="10.42578125" customWidth="1"/>
    <col min="9997" max="9997" width="9.7109375" customWidth="1"/>
    <col min="9998" max="9998" width="11.42578125" customWidth="1"/>
    <col min="9999" max="9999" width="9" customWidth="1"/>
    <col min="10000" max="10000" width="4.5703125" customWidth="1"/>
    <col min="10226" max="10226" width="1.28515625" customWidth="1"/>
    <col min="10227" max="10227" width="73.140625" customWidth="1"/>
    <col min="10228" max="10235" width="8.28515625" customWidth="1"/>
    <col min="10236" max="10238" width="10.42578125" customWidth="1"/>
    <col min="10239" max="10239" width="10.5703125" customWidth="1"/>
    <col min="10240" max="10240" width="9.85546875" customWidth="1"/>
    <col min="10241" max="10241" width="8" customWidth="1"/>
    <col min="10242" max="10242" width="8.85546875" customWidth="1"/>
    <col min="10243" max="10243" width="8.5703125" customWidth="1"/>
    <col min="10244" max="10244" width="8.140625" customWidth="1"/>
    <col min="10245" max="10245" width="8.7109375" customWidth="1"/>
    <col min="10246" max="10247" width="8.5703125" customWidth="1"/>
    <col min="10248" max="10248" width="8" customWidth="1"/>
    <col min="10249" max="10249" width="10.28515625" customWidth="1"/>
    <col min="10250" max="10250" width="9" customWidth="1"/>
    <col min="10251" max="10251" width="9.85546875" customWidth="1"/>
    <col min="10252" max="10252" width="10.42578125" customWidth="1"/>
    <col min="10253" max="10253" width="9.7109375" customWidth="1"/>
    <col min="10254" max="10254" width="11.42578125" customWidth="1"/>
    <col min="10255" max="10255" width="9" customWidth="1"/>
    <col min="10256" max="10256" width="4.5703125" customWidth="1"/>
    <col min="10482" max="10482" width="1.28515625" customWidth="1"/>
    <col min="10483" max="10483" width="73.140625" customWidth="1"/>
    <col min="10484" max="10491" width="8.28515625" customWidth="1"/>
    <col min="10492" max="10494" width="10.42578125" customWidth="1"/>
    <col min="10495" max="10495" width="10.5703125" customWidth="1"/>
    <col min="10496" max="10496" width="9.85546875" customWidth="1"/>
    <col min="10497" max="10497" width="8" customWidth="1"/>
    <col min="10498" max="10498" width="8.85546875" customWidth="1"/>
    <col min="10499" max="10499" width="8.5703125" customWidth="1"/>
    <col min="10500" max="10500" width="8.140625" customWidth="1"/>
    <col min="10501" max="10501" width="8.7109375" customWidth="1"/>
    <col min="10502" max="10503" width="8.5703125" customWidth="1"/>
    <col min="10504" max="10504" width="8" customWidth="1"/>
    <col min="10505" max="10505" width="10.28515625" customWidth="1"/>
    <col min="10506" max="10506" width="9" customWidth="1"/>
    <col min="10507" max="10507" width="9.85546875" customWidth="1"/>
    <col min="10508" max="10508" width="10.42578125" customWidth="1"/>
    <col min="10509" max="10509" width="9.7109375" customWidth="1"/>
    <col min="10510" max="10510" width="11.42578125" customWidth="1"/>
    <col min="10511" max="10511" width="9" customWidth="1"/>
    <col min="10512" max="10512" width="4.5703125" customWidth="1"/>
    <col min="10738" max="10738" width="1.28515625" customWidth="1"/>
    <col min="10739" max="10739" width="73.140625" customWidth="1"/>
    <col min="10740" max="10747" width="8.28515625" customWidth="1"/>
    <col min="10748" max="10750" width="10.42578125" customWidth="1"/>
    <col min="10751" max="10751" width="10.5703125" customWidth="1"/>
    <col min="10752" max="10752" width="9.85546875" customWidth="1"/>
    <col min="10753" max="10753" width="8" customWidth="1"/>
    <col min="10754" max="10754" width="8.85546875" customWidth="1"/>
    <col min="10755" max="10755" width="8.5703125" customWidth="1"/>
    <col min="10756" max="10756" width="8.140625" customWidth="1"/>
    <col min="10757" max="10757" width="8.7109375" customWidth="1"/>
    <col min="10758" max="10759" width="8.5703125" customWidth="1"/>
    <col min="10760" max="10760" width="8" customWidth="1"/>
    <col min="10761" max="10761" width="10.28515625" customWidth="1"/>
    <col min="10762" max="10762" width="9" customWidth="1"/>
    <col min="10763" max="10763" width="9.85546875" customWidth="1"/>
    <col min="10764" max="10764" width="10.42578125" customWidth="1"/>
    <col min="10765" max="10765" width="9.7109375" customWidth="1"/>
    <col min="10766" max="10766" width="11.42578125" customWidth="1"/>
    <col min="10767" max="10767" width="9" customWidth="1"/>
    <col min="10768" max="10768" width="4.5703125" customWidth="1"/>
    <col min="10994" max="10994" width="1.28515625" customWidth="1"/>
    <col min="10995" max="10995" width="73.140625" customWidth="1"/>
    <col min="10996" max="11003" width="8.28515625" customWidth="1"/>
    <col min="11004" max="11006" width="10.42578125" customWidth="1"/>
    <col min="11007" max="11007" width="10.5703125" customWidth="1"/>
    <col min="11008" max="11008" width="9.85546875" customWidth="1"/>
    <col min="11009" max="11009" width="8" customWidth="1"/>
    <col min="11010" max="11010" width="8.85546875" customWidth="1"/>
    <col min="11011" max="11011" width="8.5703125" customWidth="1"/>
    <col min="11012" max="11012" width="8.140625" customWidth="1"/>
    <col min="11013" max="11013" width="8.7109375" customWidth="1"/>
    <col min="11014" max="11015" width="8.5703125" customWidth="1"/>
    <col min="11016" max="11016" width="8" customWidth="1"/>
    <col min="11017" max="11017" width="10.28515625" customWidth="1"/>
    <col min="11018" max="11018" width="9" customWidth="1"/>
    <col min="11019" max="11019" width="9.85546875" customWidth="1"/>
    <col min="11020" max="11020" width="10.42578125" customWidth="1"/>
    <col min="11021" max="11021" width="9.7109375" customWidth="1"/>
    <col min="11022" max="11022" width="11.42578125" customWidth="1"/>
    <col min="11023" max="11023" width="9" customWidth="1"/>
    <col min="11024" max="11024" width="4.5703125" customWidth="1"/>
    <col min="11250" max="11250" width="1.28515625" customWidth="1"/>
    <col min="11251" max="11251" width="73.140625" customWidth="1"/>
    <col min="11252" max="11259" width="8.28515625" customWidth="1"/>
    <col min="11260" max="11262" width="10.42578125" customWidth="1"/>
    <col min="11263" max="11263" width="10.5703125" customWidth="1"/>
    <col min="11264" max="11264" width="9.85546875" customWidth="1"/>
    <col min="11265" max="11265" width="8" customWidth="1"/>
    <col min="11266" max="11266" width="8.85546875" customWidth="1"/>
    <col min="11267" max="11267" width="8.5703125" customWidth="1"/>
    <col min="11268" max="11268" width="8.140625" customWidth="1"/>
    <col min="11269" max="11269" width="8.7109375" customWidth="1"/>
    <col min="11270" max="11271" width="8.5703125" customWidth="1"/>
    <col min="11272" max="11272" width="8" customWidth="1"/>
    <col min="11273" max="11273" width="10.28515625" customWidth="1"/>
    <col min="11274" max="11274" width="9" customWidth="1"/>
    <col min="11275" max="11275" width="9.85546875" customWidth="1"/>
    <col min="11276" max="11276" width="10.42578125" customWidth="1"/>
    <col min="11277" max="11277" width="9.7109375" customWidth="1"/>
    <col min="11278" max="11278" width="11.42578125" customWidth="1"/>
    <col min="11279" max="11279" width="9" customWidth="1"/>
    <col min="11280" max="11280" width="4.5703125" customWidth="1"/>
    <col min="11506" max="11506" width="1.28515625" customWidth="1"/>
    <col min="11507" max="11507" width="73.140625" customWidth="1"/>
    <col min="11508" max="11515" width="8.28515625" customWidth="1"/>
    <col min="11516" max="11518" width="10.42578125" customWidth="1"/>
    <col min="11519" max="11519" width="10.5703125" customWidth="1"/>
    <col min="11520" max="11520" width="9.85546875" customWidth="1"/>
    <col min="11521" max="11521" width="8" customWidth="1"/>
    <col min="11522" max="11522" width="8.85546875" customWidth="1"/>
    <col min="11523" max="11523" width="8.5703125" customWidth="1"/>
    <col min="11524" max="11524" width="8.140625" customWidth="1"/>
    <col min="11525" max="11525" width="8.7109375" customWidth="1"/>
    <col min="11526" max="11527" width="8.5703125" customWidth="1"/>
    <col min="11528" max="11528" width="8" customWidth="1"/>
    <col min="11529" max="11529" width="10.28515625" customWidth="1"/>
    <col min="11530" max="11530" width="9" customWidth="1"/>
    <col min="11531" max="11531" width="9.85546875" customWidth="1"/>
    <col min="11532" max="11532" width="10.42578125" customWidth="1"/>
    <col min="11533" max="11533" width="9.7109375" customWidth="1"/>
    <col min="11534" max="11534" width="11.42578125" customWidth="1"/>
    <col min="11535" max="11535" width="9" customWidth="1"/>
    <col min="11536" max="11536" width="4.5703125" customWidth="1"/>
    <col min="11762" max="11762" width="1.28515625" customWidth="1"/>
    <col min="11763" max="11763" width="73.140625" customWidth="1"/>
    <col min="11764" max="11771" width="8.28515625" customWidth="1"/>
    <col min="11772" max="11774" width="10.42578125" customWidth="1"/>
    <col min="11775" max="11775" width="10.5703125" customWidth="1"/>
    <col min="11776" max="11776" width="9.85546875" customWidth="1"/>
    <col min="11777" max="11777" width="8" customWidth="1"/>
    <col min="11778" max="11778" width="8.85546875" customWidth="1"/>
    <col min="11779" max="11779" width="8.5703125" customWidth="1"/>
    <col min="11780" max="11780" width="8.140625" customWidth="1"/>
    <col min="11781" max="11781" width="8.7109375" customWidth="1"/>
    <col min="11782" max="11783" width="8.5703125" customWidth="1"/>
    <col min="11784" max="11784" width="8" customWidth="1"/>
    <col min="11785" max="11785" width="10.28515625" customWidth="1"/>
    <col min="11786" max="11786" width="9" customWidth="1"/>
    <col min="11787" max="11787" width="9.85546875" customWidth="1"/>
    <col min="11788" max="11788" width="10.42578125" customWidth="1"/>
    <col min="11789" max="11789" width="9.7109375" customWidth="1"/>
    <col min="11790" max="11790" width="11.42578125" customWidth="1"/>
    <col min="11791" max="11791" width="9" customWidth="1"/>
    <col min="11792" max="11792" width="4.5703125" customWidth="1"/>
    <col min="12018" max="12018" width="1.28515625" customWidth="1"/>
    <col min="12019" max="12019" width="73.140625" customWidth="1"/>
    <col min="12020" max="12027" width="8.28515625" customWidth="1"/>
    <col min="12028" max="12030" width="10.42578125" customWidth="1"/>
    <col min="12031" max="12031" width="10.5703125" customWidth="1"/>
    <col min="12032" max="12032" width="9.85546875" customWidth="1"/>
    <col min="12033" max="12033" width="8" customWidth="1"/>
    <col min="12034" max="12034" width="8.85546875" customWidth="1"/>
    <col min="12035" max="12035" width="8.5703125" customWidth="1"/>
    <col min="12036" max="12036" width="8.140625" customWidth="1"/>
    <col min="12037" max="12037" width="8.7109375" customWidth="1"/>
    <col min="12038" max="12039" width="8.5703125" customWidth="1"/>
    <col min="12040" max="12040" width="8" customWidth="1"/>
    <col min="12041" max="12041" width="10.28515625" customWidth="1"/>
    <col min="12042" max="12042" width="9" customWidth="1"/>
    <col min="12043" max="12043" width="9.85546875" customWidth="1"/>
    <col min="12044" max="12044" width="10.42578125" customWidth="1"/>
    <col min="12045" max="12045" width="9.7109375" customWidth="1"/>
    <col min="12046" max="12046" width="11.42578125" customWidth="1"/>
    <col min="12047" max="12047" width="9" customWidth="1"/>
    <col min="12048" max="12048" width="4.5703125" customWidth="1"/>
    <col min="12274" max="12274" width="1.28515625" customWidth="1"/>
    <col min="12275" max="12275" width="73.140625" customWidth="1"/>
    <col min="12276" max="12283" width="8.28515625" customWidth="1"/>
    <col min="12284" max="12286" width="10.42578125" customWidth="1"/>
    <col min="12287" max="12287" width="10.5703125" customWidth="1"/>
    <col min="12288" max="12288" width="9.85546875" customWidth="1"/>
    <col min="12289" max="12289" width="8" customWidth="1"/>
    <col min="12290" max="12290" width="8.85546875" customWidth="1"/>
    <col min="12291" max="12291" width="8.5703125" customWidth="1"/>
    <col min="12292" max="12292" width="8.140625" customWidth="1"/>
    <col min="12293" max="12293" width="8.7109375" customWidth="1"/>
    <col min="12294" max="12295" width="8.5703125" customWidth="1"/>
    <col min="12296" max="12296" width="8" customWidth="1"/>
    <col min="12297" max="12297" width="10.28515625" customWidth="1"/>
    <col min="12298" max="12298" width="9" customWidth="1"/>
    <col min="12299" max="12299" width="9.85546875" customWidth="1"/>
    <col min="12300" max="12300" width="10.42578125" customWidth="1"/>
    <col min="12301" max="12301" width="9.7109375" customWidth="1"/>
    <col min="12302" max="12302" width="11.42578125" customWidth="1"/>
    <col min="12303" max="12303" width="9" customWidth="1"/>
    <col min="12304" max="12304" width="4.5703125" customWidth="1"/>
    <col min="12530" max="12530" width="1.28515625" customWidth="1"/>
    <col min="12531" max="12531" width="73.140625" customWidth="1"/>
    <col min="12532" max="12539" width="8.28515625" customWidth="1"/>
    <col min="12540" max="12542" width="10.42578125" customWidth="1"/>
    <col min="12543" max="12543" width="10.5703125" customWidth="1"/>
    <col min="12544" max="12544" width="9.85546875" customWidth="1"/>
    <col min="12545" max="12545" width="8" customWidth="1"/>
    <col min="12546" max="12546" width="8.85546875" customWidth="1"/>
    <col min="12547" max="12547" width="8.5703125" customWidth="1"/>
    <col min="12548" max="12548" width="8.140625" customWidth="1"/>
    <col min="12549" max="12549" width="8.7109375" customWidth="1"/>
    <col min="12550" max="12551" width="8.5703125" customWidth="1"/>
    <col min="12552" max="12552" width="8" customWidth="1"/>
    <col min="12553" max="12553" width="10.28515625" customWidth="1"/>
    <col min="12554" max="12554" width="9" customWidth="1"/>
    <col min="12555" max="12555" width="9.85546875" customWidth="1"/>
    <col min="12556" max="12556" width="10.42578125" customWidth="1"/>
    <col min="12557" max="12557" width="9.7109375" customWidth="1"/>
    <col min="12558" max="12558" width="11.42578125" customWidth="1"/>
    <col min="12559" max="12559" width="9" customWidth="1"/>
    <col min="12560" max="12560" width="4.5703125" customWidth="1"/>
    <col min="12786" max="12786" width="1.28515625" customWidth="1"/>
    <col min="12787" max="12787" width="73.140625" customWidth="1"/>
    <col min="12788" max="12795" width="8.28515625" customWidth="1"/>
    <col min="12796" max="12798" width="10.42578125" customWidth="1"/>
    <col min="12799" max="12799" width="10.5703125" customWidth="1"/>
    <col min="12800" max="12800" width="9.85546875" customWidth="1"/>
    <col min="12801" max="12801" width="8" customWidth="1"/>
    <col min="12802" max="12802" width="8.85546875" customWidth="1"/>
    <col min="12803" max="12803" width="8.5703125" customWidth="1"/>
    <col min="12804" max="12804" width="8.140625" customWidth="1"/>
    <col min="12805" max="12805" width="8.7109375" customWidth="1"/>
    <col min="12806" max="12807" width="8.5703125" customWidth="1"/>
    <col min="12808" max="12808" width="8" customWidth="1"/>
    <col min="12809" max="12809" width="10.28515625" customWidth="1"/>
    <col min="12810" max="12810" width="9" customWidth="1"/>
    <col min="12811" max="12811" width="9.85546875" customWidth="1"/>
    <col min="12812" max="12812" width="10.42578125" customWidth="1"/>
    <col min="12813" max="12813" width="9.7109375" customWidth="1"/>
    <col min="12814" max="12814" width="11.42578125" customWidth="1"/>
    <col min="12815" max="12815" width="9" customWidth="1"/>
    <col min="12816" max="12816" width="4.5703125" customWidth="1"/>
    <col min="13042" max="13042" width="1.28515625" customWidth="1"/>
    <col min="13043" max="13043" width="73.140625" customWidth="1"/>
    <col min="13044" max="13051" width="8.28515625" customWidth="1"/>
    <col min="13052" max="13054" width="10.42578125" customWidth="1"/>
    <col min="13055" max="13055" width="10.5703125" customWidth="1"/>
    <col min="13056" max="13056" width="9.85546875" customWidth="1"/>
    <col min="13057" max="13057" width="8" customWidth="1"/>
    <col min="13058" max="13058" width="8.85546875" customWidth="1"/>
    <col min="13059" max="13059" width="8.5703125" customWidth="1"/>
    <col min="13060" max="13060" width="8.140625" customWidth="1"/>
    <col min="13061" max="13061" width="8.7109375" customWidth="1"/>
    <col min="13062" max="13063" width="8.5703125" customWidth="1"/>
    <col min="13064" max="13064" width="8" customWidth="1"/>
    <col min="13065" max="13065" width="10.28515625" customWidth="1"/>
    <col min="13066" max="13066" width="9" customWidth="1"/>
    <col min="13067" max="13067" width="9.85546875" customWidth="1"/>
    <col min="13068" max="13068" width="10.42578125" customWidth="1"/>
    <col min="13069" max="13069" width="9.7109375" customWidth="1"/>
    <col min="13070" max="13070" width="11.42578125" customWidth="1"/>
    <col min="13071" max="13071" width="9" customWidth="1"/>
    <col min="13072" max="13072" width="4.5703125" customWidth="1"/>
    <col min="13298" max="13298" width="1.28515625" customWidth="1"/>
    <col min="13299" max="13299" width="73.140625" customWidth="1"/>
    <col min="13300" max="13307" width="8.28515625" customWidth="1"/>
    <col min="13308" max="13310" width="10.42578125" customWidth="1"/>
    <col min="13311" max="13311" width="10.5703125" customWidth="1"/>
    <col min="13312" max="13312" width="9.85546875" customWidth="1"/>
    <col min="13313" max="13313" width="8" customWidth="1"/>
    <col min="13314" max="13314" width="8.85546875" customWidth="1"/>
    <col min="13315" max="13315" width="8.5703125" customWidth="1"/>
    <col min="13316" max="13316" width="8.140625" customWidth="1"/>
    <col min="13317" max="13317" width="8.7109375" customWidth="1"/>
    <col min="13318" max="13319" width="8.5703125" customWidth="1"/>
    <col min="13320" max="13320" width="8" customWidth="1"/>
    <col min="13321" max="13321" width="10.28515625" customWidth="1"/>
    <col min="13322" max="13322" width="9" customWidth="1"/>
    <col min="13323" max="13323" width="9.85546875" customWidth="1"/>
    <col min="13324" max="13324" width="10.42578125" customWidth="1"/>
    <col min="13325" max="13325" width="9.7109375" customWidth="1"/>
    <col min="13326" max="13326" width="11.42578125" customWidth="1"/>
    <col min="13327" max="13327" width="9" customWidth="1"/>
    <col min="13328" max="13328" width="4.5703125" customWidth="1"/>
    <col min="13554" max="13554" width="1.28515625" customWidth="1"/>
    <col min="13555" max="13555" width="73.140625" customWidth="1"/>
    <col min="13556" max="13563" width="8.28515625" customWidth="1"/>
    <col min="13564" max="13566" width="10.42578125" customWidth="1"/>
    <col min="13567" max="13567" width="10.5703125" customWidth="1"/>
    <col min="13568" max="13568" width="9.85546875" customWidth="1"/>
    <col min="13569" max="13569" width="8" customWidth="1"/>
    <col min="13570" max="13570" width="8.85546875" customWidth="1"/>
    <col min="13571" max="13571" width="8.5703125" customWidth="1"/>
    <col min="13572" max="13572" width="8.140625" customWidth="1"/>
    <col min="13573" max="13573" width="8.7109375" customWidth="1"/>
    <col min="13574" max="13575" width="8.5703125" customWidth="1"/>
    <col min="13576" max="13576" width="8" customWidth="1"/>
    <col min="13577" max="13577" width="10.28515625" customWidth="1"/>
    <col min="13578" max="13578" width="9" customWidth="1"/>
    <col min="13579" max="13579" width="9.85546875" customWidth="1"/>
    <col min="13580" max="13580" width="10.42578125" customWidth="1"/>
    <col min="13581" max="13581" width="9.7109375" customWidth="1"/>
    <col min="13582" max="13582" width="11.42578125" customWidth="1"/>
    <col min="13583" max="13583" width="9" customWidth="1"/>
    <col min="13584" max="13584" width="4.5703125" customWidth="1"/>
    <col min="13810" max="13810" width="1.28515625" customWidth="1"/>
    <col min="13811" max="13811" width="73.140625" customWidth="1"/>
    <col min="13812" max="13819" width="8.28515625" customWidth="1"/>
    <col min="13820" max="13822" width="10.42578125" customWidth="1"/>
    <col min="13823" max="13823" width="10.5703125" customWidth="1"/>
    <col min="13824" max="13824" width="9.85546875" customWidth="1"/>
    <col min="13825" max="13825" width="8" customWidth="1"/>
    <col min="13826" max="13826" width="8.85546875" customWidth="1"/>
    <col min="13827" max="13827" width="8.5703125" customWidth="1"/>
    <col min="13828" max="13828" width="8.140625" customWidth="1"/>
    <col min="13829" max="13829" width="8.7109375" customWidth="1"/>
    <col min="13830" max="13831" width="8.5703125" customWidth="1"/>
    <col min="13832" max="13832" width="8" customWidth="1"/>
    <col min="13833" max="13833" width="10.28515625" customWidth="1"/>
    <col min="13834" max="13834" width="9" customWidth="1"/>
    <col min="13835" max="13835" width="9.85546875" customWidth="1"/>
    <col min="13836" max="13836" width="10.42578125" customWidth="1"/>
    <col min="13837" max="13837" width="9.7109375" customWidth="1"/>
    <col min="13838" max="13838" width="11.42578125" customWidth="1"/>
    <col min="13839" max="13839" width="9" customWidth="1"/>
    <col min="13840" max="13840" width="4.5703125" customWidth="1"/>
    <col min="14066" max="14066" width="1.28515625" customWidth="1"/>
    <col min="14067" max="14067" width="73.140625" customWidth="1"/>
    <col min="14068" max="14075" width="8.28515625" customWidth="1"/>
    <col min="14076" max="14078" width="10.42578125" customWidth="1"/>
    <col min="14079" max="14079" width="10.5703125" customWidth="1"/>
    <col min="14080" max="14080" width="9.85546875" customWidth="1"/>
    <col min="14081" max="14081" width="8" customWidth="1"/>
    <col min="14082" max="14082" width="8.85546875" customWidth="1"/>
    <col min="14083" max="14083" width="8.5703125" customWidth="1"/>
    <col min="14084" max="14084" width="8.140625" customWidth="1"/>
    <col min="14085" max="14085" width="8.7109375" customWidth="1"/>
    <col min="14086" max="14087" width="8.5703125" customWidth="1"/>
    <col min="14088" max="14088" width="8" customWidth="1"/>
    <col min="14089" max="14089" width="10.28515625" customWidth="1"/>
    <col min="14090" max="14090" width="9" customWidth="1"/>
    <col min="14091" max="14091" width="9.85546875" customWidth="1"/>
    <col min="14092" max="14092" width="10.42578125" customWidth="1"/>
    <col min="14093" max="14093" width="9.7109375" customWidth="1"/>
    <col min="14094" max="14094" width="11.42578125" customWidth="1"/>
    <col min="14095" max="14095" width="9" customWidth="1"/>
    <col min="14096" max="14096" width="4.5703125" customWidth="1"/>
    <col min="14322" max="14322" width="1.28515625" customWidth="1"/>
    <col min="14323" max="14323" width="73.140625" customWidth="1"/>
    <col min="14324" max="14331" width="8.28515625" customWidth="1"/>
    <col min="14332" max="14334" width="10.42578125" customWidth="1"/>
    <col min="14335" max="14335" width="10.5703125" customWidth="1"/>
    <col min="14336" max="14336" width="9.85546875" customWidth="1"/>
    <col min="14337" max="14337" width="8" customWidth="1"/>
    <col min="14338" max="14338" width="8.85546875" customWidth="1"/>
    <col min="14339" max="14339" width="8.5703125" customWidth="1"/>
    <col min="14340" max="14340" width="8.140625" customWidth="1"/>
    <col min="14341" max="14341" width="8.7109375" customWidth="1"/>
    <col min="14342" max="14343" width="8.5703125" customWidth="1"/>
    <col min="14344" max="14344" width="8" customWidth="1"/>
    <col min="14345" max="14345" width="10.28515625" customWidth="1"/>
    <col min="14346" max="14346" width="9" customWidth="1"/>
    <col min="14347" max="14347" width="9.85546875" customWidth="1"/>
    <col min="14348" max="14348" width="10.42578125" customWidth="1"/>
    <col min="14349" max="14349" width="9.7109375" customWidth="1"/>
    <col min="14350" max="14350" width="11.42578125" customWidth="1"/>
    <col min="14351" max="14351" width="9" customWidth="1"/>
    <col min="14352" max="14352" width="4.5703125" customWidth="1"/>
    <col min="14578" max="14578" width="1.28515625" customWidth="1"/>
    <col min="14579" max="14579" width="73.140625" customWidth="1"/>
    <col min="14580" max="14587" width="8.28515625" customWidth="1"/>
    <col min="14588" max="14590" width="10.42578125" customWidth="1"/>
    <col min="14591" max="14591" width="10.5703125" customWidth="1"/>
    <col min="14592" max="14592" width="9.85546875" customWidth="1"/>
    <col min="14593" max="14593" width="8" customWidth="1"/>
    <col min="14594" max="14594" width="8.85546875" customWidth="1"/>
    <col min="14595" max="14595" width="8.5703125" customWidth="1"/>
    <col min="14596" max="14596" width="8.140625" customWidth="1"/>
    <col min="14597" max="14597" width="8.7109375" customWidth="1"/>
    <col min="14598" max="14599" width="8.5703125" customWidth="1"/>
    <col min="14600" max="14600" width="8" customWidth="1"/>
    <col min="14601" max="14601" width="10.28515625" customWidth="1"/>
    <col min="14602" max="14602" width="9" customWidth="1"/>
    <col min="14603" max="14603" width="9.85546875" customWidth="1"/>
    <col min="14604" max="14604" width="10.42578125" customWidth="1"/>
    <col min="14605" max="14605" width="9.7109375" customWidth="1"/>
    <col min="14606" max="14606" width="11.42578125" customWidth="1"/>
    <col min="14607" max="14607" width="9" customWidth="1"/>
    <col min="14608" max="14608" width="4.5703125" customWidth="1"/>
    <col min="14834" max="14834" width="1.28515625" customWidth="1"/>
    <col min="14835" max="14835" width="73.140625" customWidth="1"/>
    <col min="14836" max="14843" width="8.28515625" customWidth="1"/>
    <col min="14844" max="14846" width="10.42578125" customWidth="1"/>
    <col min="14847" max="14847" width="10.5703125" customWidth="1"/>
    <col min="14848" max="14848" width="9.85546875" customWidth="1"/>
    <col min="14849" max="14849" width="8" customWidth="1"/>
    <col min="14850" max="14850" width="8.85546875" customWidth="1"/>
    <col min="14851" max="14851" width="8.5703125" customWidth="1"/>
    <col min="14852" max="14852" width="8.140625" customWidth="1"/>
    <col min="14853" max="14853" width="8.7109375" customWidth="1"/>
    <col min="14854" max="14855" width="8.5703125" customWidth="1"/>
    <col min="14856" max="14856" width="8" customWidth="1"/>
    <col min="14857" max="14857" width="10.28515625" customWidth="1"/>
    <col min="14858" max="14858" width="9" customWidth="1"/>
    <col min="14859" max="14859" width="9.85546875" customWidth="1"/>
    <col min="14860" max="14860" width="10.42578125" customWidth="1"/>
    <col min="14861" max="14861" width="9.7109375" customWidth="1"/>
    <col min="14862" max="14862" width="11.42578125" customWidth="1"/>
    <col min="14863" max="14863" width="9" customWidth="1"/>
    <col min="14864" max="14864" width="4.5703125" customWidth="1"/>
    <col min="15090" max="15090" width="1.28515625" customWidth="1"/>
    <col min="15091" max="15091" width="73.140625" customWidth="1"/>
    <col min="15092" max="15099" width="8.28515625" customWidth="1"/>
    <col min="15100" max="15102" width="10.42578125" customWidth="1"/>
    <col min="15103" max="15103" width="10.5703125" customWidth="1"/>
    <col min="15104" max="15104" width="9.85546875" customWidth="1"/>
    <col min="15105" max="15105" width="8" customWidth="1"/>
    <col min="15106" max="15106" width="8.85546875" customWidth="1"/>
    <col min="15107" max="15107" width="8.5703125" customWidth="1"/>
    <col min="15108" max="15108" width="8.140625" customWidth="1"/>
    <col min="15109" max="15109" width="8.7109375" customWidth="1"/>
    <col min="15110" max="15111" width="8.5703125" customWidth="1"/>
    <col min="15112" max="15112" width="8" customWidth="1"/>
    <col min="15113" max="15113" width="10.28515625" customWidth="1"/>
    <col min="15114" max="15114" width="9" customWidth="1"/>
    <col min="15115" max="15115" width="9.85546875" customWidth="1"/>
    <col min="15116" max="15116" width="10.42578125" customWidth="1"/>
    <col min="15117" max="15117" width="9.7109375" customWidth="1"/>
    <col min="15118" max="15118" width="11.42578125" customWidth="1"/>
    <col min="15119" max="15119" width="9" customWidth="1"/>
    <col min="15120" max="15120" width="4.5703125" customWidth="1"/>
    <col min="15346" max="15346" width="1.28515625" customWidth="1"/>
    <col min="15347" max="15347" width="73.140625" customWidth="1"/>
    <col min="15348" max="15355" width="8.28515625" customWidth="1"/>
    <col min="15356" max="15358" width="10.42578125" customWidth="1"/>
    <col min="15359" max="15359" width="10.5703125" customWidth="1"/>
    <col min="15360" max="15360" width="9.85546875" customWidth="1"/>
    <col min="15361" max="15361" width="8" customWidth="1"/>
    <col min="15362" max="15362" width="8.85546875" customWidth="1"/>
    <col min="15363" max="15363" width="8.5703125" customWidth="1"/>
    <col min="15364" max="15364" width="8.140625" customWidth="1"/>
    <col min="15365" max="15365" width="8.7109375" customWidth="1"/>
    <col min="15366" max="15367" width="8.5703125" customWidth="1"/>
    <col min="15368" max="15368" width="8" customWidth="1"/>
    <col min="15369" max="15369" width="10.28515625" customWidth="1"/>
    <col min="15370" max="15370" width="9" customWidth="1"/>
    <col min="15371" max="15371" width="9.85546875" customWidth="1"/>
    <col min="15372" max="15372" width="10.42578125" customWidth="1"/>
    <col min="15373" max="15373" width="9.7109375" customWidth="1"/>
    <col min="15374" max="15374" width="11.42578125" customWidth="1"/>
    <col min="15375" max="15375" width="9" customWidth="1"/>
    <col min="15376" max="15376" width="4.5703125" customWidth="1"/>
    <col min="15602" max="15602" width="1.28515625" customWidth="1"/>
    <col min="15603" max="15603" width="73.140625" customWidth="1"/>
    <col min="15604" max="15611" width="8.28515625" customWidth="1"/>
    <col min="15612" max="15614" width="10.42578125" customWidth="1"/>
    <col min="15615" max="15615" width="10.5703125" customWidth="1"/>
    <col min="15616" max="15616" width="9.85546875" customWidth="1"/>
    <col min="15617" max="15617" width="8" customWidth="1"/>
    <col min="15618" max="15618" width="8.85546875" customWidth="1"/>
    <col min="15619" max="15619" width="8.5703125" customWidth="1"/>
    <col min="15620" max="15620" width="8.140625" customWidth="1"/>
    <col min="15621" max="15621" width="8.7109375" customWidth="1"/>
    <col min="15622" max="15623" width="8.5703125" customWidth="1"/>
    <col min="15624" max="15624" width="8" customWidth="1"/>
    <col min="15625" max="15625" width="10.28515625" customWidth="1"/>
    <col min="15626" max="15626" width="9" customWidth="1"/>
    <col min="15627" max="15627" width="9.85546875" customWidth="1"/>
    <col min="15628" max="15628" width="10.42578125" customWidth="1"/>
    <col min="15629" max="15629" width="9.7109375" customWidth="1"/>
    <col min="15630" max="15630" width="11.42578125" customWidth="1"/>
    <col min="15631" max="15631" width="9" customWidth="1"/>
    <col min="15632" max="15632" width="4.5703125" customWidth="1"/>
    <col min="15858" max="15858" width="1.28515625" customWidth="1"/>
    <col min="15859" max="15859" width="73.140625" customWidth="1"/>
    <col min="15860" max="15867" width="8.28515625" customWidth="1"/>
    <col min="15868" max="15870" width="10.42578125" customWidth="1"/>
    <col min="15871" max="15871" width="10.5703125" customWidth="1"/>
    <col min="15872" max="15872" width="9.85546875" customWidth="1"/>
    <col min="15873" max="15873" width="8" customWidth="1"/>
    <col min="15874" max="15874" width="8.85546875" customWidth="1"/>
    <col min="15875" max="15875" width="8.5703125" customWidth="1"/>
    <col min="15876" max="15876" width="8.140625" customWidth="1"/>
    <col min="15877" max="15877" width="8.7109375" customWidth="1"/>
    <col min="15878" max="15879" width="8.5703125" customWidth="1"/>
    <col min="15880" max="15880" width="8" customWidth="1"/>
    <col min="15881" max="15881" width="10.28515625" customWidth="1"/>
    <col min="15882" max="15882" width="9" customWidth="1"/>
    <col min="15883" max="15883" width="9.85546875" customWidth="1"/>
    <col min="15884" max="15884" width="10.42578125" customWidth="1"/>
    <col min="15885" max="15885" width="9.7109375" customWidth="1"/>
    <col min="15886" max="15886" width="11.42578125" customWidth="1"/>
    <col min="15887" max="15887" width="9" customWidth="1"/>
    <col min="15888" max="15888" width="4.5703125" customWidth="1"/>
    <col min="16114" max="16114" width="1.28515625" customWidth="1"/>
    <col min="16115" max="16115" width="73.140625" customWidth="1"/>
    <col min="16116" max="16123" width="8.28515625" customWidth="1"/>
    <col min="16124" max="16126" width="10.42578125" customWidth="1"/>
    <col min="16127" max="16127" width="10.5703125" customWidth="1"/>
    <col min="16128" max="16128" width="9.85546875" customWidth="1"/>
    <col min="16129" max="16129" width="8" customWidth="1"/>
    <col min="16130" max="16130" width="8.85546875" customWidth="1"/>
    <col min="16131" max="16131" width="8.5703125" customWidth="1"/>
    <col min="16132" max="16132" width="8.140625" customWidth="1"/>
    <col min="16133" max="16133" width="8.7109375" customWidth="1"/>
    <col min="16134" max="16135" width="8.5703125" customWidth="1"/>
    <col min="16136" max="16136" width="8" customWidth="1"/>
    <col min="16137" max="16137" width="10.28515625" customWidth="1"/>
    <col min="16138" max="16138" width="9" customWidth="1"/>
    <col min="16139" max="16139" width="9.85546875" customWidth="1"/>
    <col min="16140" max="16140" width="10.42578125" customWidth="1"/>
    <col min="16141" max="16141" width="9.7109375" customWidth="1"/>
    <col min="16142" max="16142" width="11.42578125" customWidth="1"/>
    <col min="16143" max="16143" width="9" customWidth="1"/>
    <col min="16144" max="16144" width="4.5703125" customWidth="1"/>
  </cols>
  <sheetData>
    <row r="1" spans="2:64" ht="16.5"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</row>
    <row r="2" spans="2:64" ht="17.25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3"/>
      <c r="V2" s="2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</row>
    <row r="3" spans="2:64" ht="17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3"/>
      <c r="V3" s="2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</row>
    <row r="4" spans="2:64" ht="17.25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3"/>
      <c r="V4" s="2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</row>
    <row r="5" spans="2:64" ht="17.2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3"/>
      <c r="V5" s="2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</row>
    <row r="6" spans="2:64" ht="20.25"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0"/>
      <c r="S6" s="290"/>
      <c r="T6" s="290"/>
      <c r="U6" s="290"/>
      <c r="V6" s="290"/>
      <c r="W6" s="290"/>
      <c r="X6" s="290"/>
      <c r="Y6" s="290"/>
      <c r="Z6" s="290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</row>
    <row r="7" spans="2:64" ht="20.25">
      <c r="B7" s="290" t="s">
        <v>71</v>
      </c>
      <c r="C7" s="290"/>
      <c r="D7" s="290"/>
      <c r="E7" s="290"/>
      <c r="F7" s="290"/>
      <c r="G7" s="290"/>
      <c r="H7" s="290"/>
      <c r="I7" s="290"/>
      <c r="J7" s="290"/>
      <c r="K7" s="290"/>
      <c r="L7" s="290"/>
      <c r="M7" s="290"/>
      <c r="N7" s="290"/>
      <c r="O7" s="290"/>
      <c r="P7" s="290"/>
      <c r="Q7" s="290"/>
      <c r="R7" s="290"/>
      <c r="S7" s="290"/>
      <c r="T7" s="290"/>
      <c r="U7" s="290"/>
      <c r="V7" s="290"/>
      <c r="W7" s="290"/>
      <c r="X7" s="290"/>
      <c r="Y7" s="290"/>
      <c r="Z7" s="290"/>
      <c r="AA7" s="290"/>
      <c r="AB7" s="290"/>
      <c r="AC7" s="290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</row>
    <row r="8" spans="2:64" ht="18">
      <c r="B8" s="288" t="s">
        <v>215</v>
      </c>
      <c r="C8" s="288"/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88"/>
      <c r="P8" s="288"/>
      <c r="Q8" s="288"/>
      <c r="R8" s="288"/>
      <c r="S8" s="288"/>
      <c r="T8" s="288"/>
      <c r="U8" s="288"/>
      <c r="V8" s="288"/>
      <c r="W8" s="288"/>
      <c r="X8" s="288"/>
      <c r="Y8" s="288"/>
      <c r="Z8" s="288"/>
      <c r="AA8" s="288"/>
      <c r="AB8" s="288"/>
      <c r="AC8" s="288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</row>
    <row r="9" spans="2:64" ht="16.5" customHeight="1">
      <c r="B9" s="287" t="s">
        <v>89</v>
      </c>
      <c r="C9" s="287"/>
      <c r="D9" s="287"/>
      <c r="E9" s="287"/>
      <c r="F9" s="287"/>
      <c r="G9" s="287"/>
      <c r="H9" s="287"/>
      <c r="I9" s="287"/>
      <c r="J9" s="287"/>
      <c r="K9" s="287"/>
      <c r="L9" s="287"/>
      <c r="M9" s="287"/>
      <c r="N9" s="287"/>
      <c r="O9" s="287"/>
      <c r="P9" s="287"/>
      <c r="Q9" s="287"/>
      <c r="R9" s="287"/>
      <c r="S9" s="287"/>
      <c r="T9" s="287"/>
      <c r="U9" s="287"/>
      <c r="V9" s="287"/>
      <c r="W9" s="287"/>
      <c r="X9" s="287"/>
      <c r="Y9" s="287"/>
      <c r="Z9" s="287"/>
      <c r="AA9" s="287"/>
      <c r="AB9" s="287"/>
      <c r="AC9" s="287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</row>
    <row r="10" spans="2:64" ht="16.5" customHeight="1">
      <c r="B10" s="286" t="s">
        <v>214</v>
      </c>
      <c r="C10" s="286"/>
      <c r="D10" s="286"/>
      <c r="E10" s="286"/>
      <c r="F10" s="286"/>
      <c r="G10" s="286"/>
      <c r="H10" s="286"/>
      <c r="I10" s="286"/>
      <c r="J10" s="286"/>
      <c r="K10" s="286"/>
      <c r="L10" s="286"/>
      <c r="M10" s="286"/>
      <c r="N10" s="286"/>
      <c r="O10" s="286"/>
      <c r="P10" s="286"/>
      <c r="Q10" s="286"/>
      <c r="R10" s="286"/>
      <c r="S10" s="286"/>
      <c r="T10" s="286"/>
      <c r="U10" s="286"/>
      <c r="V10" s="286"/>
      <c r="W10" s="286"/>
      <c r="X10" s="286"/>
      <c r="Y10" s="286"/>
      <c r="Z10" s="286"/>
      <c r="AA10" s="286"/>
      <c r="AB10" s="286"/>
      <c r="AC10" s="286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</row>
    <row r="11" spans="2:64" ht="15.75" customHeight="1">
      <c r="B11" s="289" t="s">
        <v>72</v>
      </c>
      <c r="C11" s="289"/>
      <c r="D11" s="289"/>
      <c r="E11" s="289"/>
      <c r="F11" s="289"/>
      <c r="G11" s="289"/>
      <c r="H11" s="289"/>
      <c r="I11" s="289"/>
      <c r="J11" s="289"/>
      <c r="K11" s="289"/>
      <c r="L11" s="289"/>
      <c r="M11" s="289"/>
      <c r="N11" s="289"/>
      <c r="O11" s="289"/>
      <c r="P11" s="289"/>
      <c r="Q11" s="289"/>
      <c r="R11" s="289"/>
      <c r="S11" s="289"/>
      <c r="T11" s="289"/>
      <c r="U11" s="289"/>
      <c r="V11" s="289"/>
      <c r="W11" s="289"/>
      <c r="X11" s="289"/>
      <c r="Y11" s="289"/>
      <c r="Z11" s="289"/>
      <c r="AA11" s="289"/>
      <c r="AB11" s="289"/>
      <c r="AC11" s="289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</row>
    <row r="12" spans="2:64" ht="31.5" customHeight="1" thickBot="1">
      <c r="B12" s="110" t="s">
        <v>74</v>
      </c>
      <c r="C12" s="73">
        <v>1998</v>
      </c>
      <c r="D12" s="73">
        <v>1999</v>
      </c>
      <c r="E12" s="73">
        <v>2000</v>
      </c>
      <c r="F12" s="73">
        <v>2001</v>
      </c>
      <c r="G12" s="73">
        <v>2002</v>
      </c>
      <c r="H12" s="73">
        <v>2003</v>
      </c>
      <c r="I12" s="73">
        <v>2004</v>
      </c>
      <c r="J12" s="73">
        <v>2005</v>
      </c>
      <c r="K12" s="73">
        <v>2006</v>
      </c>
      <c r="L12" s="73">
        <v>2007</v>
      </c>
      <c r="M12" s="73">
        <v>2008</v>
      </c>
      <c r="N12" s="73">
        <v>2009</v>
      </c>
      <c r="O12" s="73">
        <v>2010</v>
      </c>
      <c r="P12" s="73">
        <v>2011</v>
      </c>
      <c r="Q12" s="73">
        <v>2012</v>
      </c>
      <c r="R12" s="73">
        <v>2013</v>
      </c>
      <c r="S12" s="73">
        <v>2014</v>
      </c>
      <c r="T12" s="73">
        <v>2015</v>
      </c>
      <c r="U12" s="73">
        <v>2016</v>
      </c>
      <c r="V12" s="73">
        <v>2017</v>
      </c>
      <c r="W12" s="73">
        <v>2018</v>
      </c>
      <c r="X12" s="73">
        <v>2019</v>
      </c>
      <c r="Y12" s="73">
        <v>2020</v>
      </c>
      <c r="Z12" s="73">
        <v>2021</v>
      </c>
      <c r="AA12" s="73">
        <v>2022</v>
      </c>
      <c r="AB12" s="73">
        <v>2023</v>
      </c>
      <c r="AC12" s="73">
        <v>2024</v>
      </c>
      <c r="AD12" s="73">
        <v>2025</v>
      </c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</row>
    <row r="13" spans="2:64" ht="23.25" customHeight="1" thickTop="1">
      <c r="B13" s="111" t="s">
        <v>75</v>
      </c>
      <c r="C13" s="36">
        <f t="shared" ref="C13:W13" si="0">+C14+C41+C42+C47</f>
        <v>13866.4</v>
      </c>
      <c r="D13" s="36">
        <f t="shared" ref="D13" si="1">+D14+D41+D42+D47</f>
        <v>17420.999999999996</v>
      </c>
      <c r="E13" s="36">
        <f t="shared" ref="E13" si="2">+E14+E41+E42+E47</f>
        <v>21898.399999999994</v>
      </c>
      <c r="F13" s="36">
        <f t="shared" ref="F13:K13" si="3">+F14+F41+F42+F47</f>
        <v>18624.200000000004</v>
      </c>
      <c r="G13" s="36">
        <f t="shared" si="3"/>
        <v>21308.1</v>
      </c>
      <c r="H13" s="36">
        <f t="shared" si="3"/>
        <v>23090.1</v>
      </c>
      <c r="I13" s="36">
        <f t="shared" si="3"/>
        <v>46237.3</v>
      </c>
      <c r="J13" s="36">
        <f t="shared" si="3"/>
        <v>53938</v>
      </c>
      <c r="K13" s="36">
        <f t="shared" si="3"/>
        <v>51149.5</v>
      </c>
      <c r="L13" s="36">
        <f>+L14+L41+L42+L47</f>
        <v>52802.000000000007</v>
      </c>
      <c r="M13" s="36">
        <f t="shared" si="0"/>
        <v>58121.899999999994</v>
      </c>
      <c r="N13" s="36">
        <f t="shared" si="0"/>
        <v>48906.5</v>
      </c>
      <c r="O13" s="36">
        <f t="shared" si="0"/>
        <v>59470.400000000001</v>
      </c>
      <c r="P13" s="36">
        <f t="shared" si="0"/>
        <v>66187.099999999977</v>
      </c>
      <c r="Q13" s="36">
        <f>+Q14+Q41+Q42+Q47</f>
        <v>63497.9</v>
      </c>
      <c r="R13" s="36">
        <f t="shared" si="0"/>
        <v>70646.399999999994</v>
      </c>
      <c r="S13" s="36">
        <f t="shared" si="0"/>
        <v>81353.899999999994</v>
      </c>
      <c r="T13" s="36">
        <f t="shared" si="0"/>
        <v>95600</v>
      </c>
      <c r="U13" s="36">
        <f t="shared" si="0"/>
        <v>102673.59999999999</v>
      </c>
      <c r="V13" s="36">
        <f t="shared" si="0"/>
        <v>115335.3</v>
      </c>
      <c r="W13" s="36">
        <f t="shared" si="0"/>
        <v>137132.9</v>
      </c>
      <c r="X13" s="36">
        <f t="shared" ref="X13:AC13" si="4">+X14+X41+X42+X47</f>
        <v>144226.80000000002</v>
      </c>
      <c r="Y13" s="36">
        <f t="shared" si="4"/>
        <v>127495.90000000001</v>
      </c>
      <c r="Z13" s="36">
        <f t="shared" si="4"/>
        <v>191990.3</v>
      </c>
      <c r="AA13" s="36">
        <f t="shared" si="4"/>
        <v>230911.4</v>
      </c>
      <c r="AB13" s="36">
        <f t="shared" si="4"/>
        <v>224938.80000000002</v>
      </c>
      <c r="AC13" s="36">
        <f t="shared" si="4"/>
        <v>254687.09999999995</v>
      </c>
      <c r="AD13" s="36">
        <f t="shared" ref="AD13" si="5">+AD14+AD41+AD42+AD47</f>
        <v>264089.5</v>
      </c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</row>
    <row r="14" spans="2:64" ht="18" customHeight="1">
      <c r="B14" s="112" t="s">
        <v>76</v>
      </c>
      <c r="C14" s="37">
        <f t="shared" ref="C14:S14" si="6">+C15+C28</f>
        <v>13820</v>
      </c>
      <c r="D14" s="37">
        <f t="shared" ref="D14" si="7">+D15+D28</f>
        <v>17333.8</v>
      </c>
      <c r="E14" s="37">
        <f t="shared" ref="E14" si="8">+E15+E28</f>
        <v>21873.799999999996</v>
      </c>
      <c r="F14" s="37">
        <f t="shared" ref="F14:K14" si="9">+F15+F28</f>
        <v>18587.900000000001</v>
      </c>
      <c r="G14" s="37">
        <f t="shared" si="9"/>
        <v>21168.3</v>
      </c>
      <c r="H14" s="37">
        <f t="shared" si="9"/>
        <v>23010.3</v>
      </c>
      <c r="I14" s="37">
        <f t="shared" si="9"/>
        <v>46164</v>
      </c>
      <c r="J14" s="37">
        <f t="shared" si="9"/>
        <v>53187.8</v>
      </c>
      <c r="K14" s="37">
        <f t="shared" si="9"/>
        <v>50969.3</v>
      </c>
      <c r="L14" s="37">
        <f>+L15+L28</f>
        <v>52637.30000000001</v>
      </c>
      <c r="M14" s="37">
        <f t="shared" si="6"/>
        <v>57889.099999999991</v>
      </c>
      <c r="N14" s="37">
        <f t="shared" si="6"/>
        <v>48801.4</v>
      </c>
      <c r="O14" s="37">
        <f t="shared" si="6"/>
        <v>59372.5</v>
      </c>
      <c r="P14" s="37">
        <f t="shared" si="6"/>
        <v>66099.799999999988</v>
      </c>
      <c r="Q14" s="37">
        <f>+Q15+Q28</f>
        <v>63444</v>
      </c>
      <c r="R14" s="37">
        <f t="shared" si="6"/>
        <v>70593.999999999985</v>
      </c>
      <c r="S14" s="37">
        <f t="shared" si="6"/>
        <v>81286.799999999988</v>
      </c>
      <c r="T14" s="37">
        <f t="shared" ref="T14:Y14" si="10">+T15+T28</f>
        <v>95229.5</v>
      </c>
      <c r="U14" s="37">
        <f t="shared" si="10"/>
        <v>102599.09999999999</v>
      </c>
      <c r="V14" s="38">
        <f t="shared" si="10"/>
        <v>114621.8</v>
      </c>
      <c r="W14" s="38">
        <f t="shared" si="10"/>
        <v>135377.9</v>
      </c>
      <c r="X14" s="38">
        <f t="shared" si="10"/>
        <v>142334.70000000001</v>
      </c>
      <c r="Y14" s="38">
        <f t="shared" si="10"/>
        <v>126395.6</v>
      </c>
      <c r="Z14" s="38">
        <f t="shared" ref="Z14:AA14" si="11">+Z15+Z28</f>
        <v>189253.3</v>
      </c>
      <c r="AA14" s="38">
        <f t="shared" si="11"/>
        <v>225968.3</v>
      </c>
      <c r="AB14" s="38">
        <f t="shared" ref="AB14:AC14" si="12">+AB15+AB28</f>
        <v>222052.6</v>
      </c>
      <c r="AC14" s="38">
        <f t="shared" si="12"/>
        <v>252183.19999999995</v>
      </c>
      <c r="AD14" s="38">
        <f t="shared" ref="AD14" si="13">+AD15+AD28</f>
        <v>260474.00000000003</v>
      </c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</row>
    <row r="15" spans="2:64" ht="18" customHeight="1">
      <c r="B15" s="113" t="s">
        <v>80</v>
      </c>
      <c r="C15" s="37">
        <f t="shared" ref="C15:W15" si="14">+C17+C18+C27+C26</f>
        <v>3647.7</v>
      </c>
      <c r="D15" s="37">
        <f t="shared" ref="D15" si="15">+D17+D18+D27+D26</f>
        <v>4321.5</v>
      </c>
      <c r="E15" s="37">
        <f t="shared" ref="E15" si="16">+E17+E18+E27+E26</f>
        <v>4909.0999999999995</v>
      </c>
      <c r="F15" s="37">
        <f t="shared" ref="F15:K15" si="17">+F17+F18+F27+F26</f>
        <v>5916.4</v>
      </c>
      <c r="G15" s="37">
        <f>+G17+G18+G27+G26</f>
        <v>7072.4000000000005</v>
      </c>
      <c r="H15" s="37">
        <f t="shared" si="17"/>
        <v>7347.2999999999993</v>
      </c>
      <c r="I15" s="37">
        <f t="shared" si="17"/>
        <v>13371.9</v>
      </c>
      <c r="J15" s="37">
        <f t="shared" si="17"/>
        <v>18008.800000000003</v>
      </c>
      <c r="K15" s="37">
        <f t="shared" si="17"/>
        <v>27320.100000000002</v>
      </c>
      <c r="L15" s="37">
        <f>+L17+L18+L27+L26</f>
        <v>32895.600000000006</v>
      </c>
      <c r="M15" s="37">
        <f t="shared" si="14"/>
        <v>36316.6</v>
      </c>
      <c r="N15" s="37">
        <f t="shared" si="14"/>
        <v>30248.600000000002</v>
      </c>
      <c r="O15" s="37">
        <f t="shared" si="14"/>
        <v>39561.300000000003</v>
      </c>
      <c r="P15" s="37">
        <f t="shared" si="14"/>
        <v>46915.299999999996</v>
      </c>
      <c r="Q15" s="37">
        <f>+Q17+Q18+Q27+Q26</f>
        <v>44132.200000000004</v>
      </c>
      <c r="R15" s="37">
        <f t="shared" si="14"/>
        <v>51257.999999999993</v>
      </c>
      <c r="S15" s="37">
        <f t="shared" si="14"/>
        <v>59720.399999999994</v>
      </c>
      <c r="T15" s="37">
        <f t="shared" si="14"/>
        <v>69803.8</v>
      </c>
      <c r="U15" s="37">
        <f t="shared" si="14"/>
        <v>75140.799999999988</v>
      </c>
      <c r="V15" s="37">
        <f t="shared" si="14"/>
        <v>85704.500000000015</v>
      </c>
      <c r="W15" s="38">
        <f t="shared" si="14"/>
        <v>103004</v>
      </c>
      <c r="X15" s="38">
        <f t="shared" ref="X15:AC15" si="18">+X17+X18+X27+X26</f>
        <v>109504</v>
      </c>
      <c r="Y15" s="38">
        <f t="shared" si="18"/>
        <v>96630.5</v>
      </c>
      <c r="Z15" s="38">
        <f t="shared" si="18"/>
        <v>146337.79999999999</v>
      </c>
      <c r="AA15" s="38">
        <f t="shared" si="18"/>
        <v>175061.49999999997</v>
      </c>
      <c r="AB15" s="38">
        <f t="shared" si="18"/>
        <v>171049.9</v>
      </c>
      <c r="AC15" s="38">
        <f t="shared" si="18"/>
        <v>192052.39999999997</v>
      </c>
      <c r="AD15" s="38">
        <f t="shared" ref="AD15" si="19">+AD17+AD18+AD27+AD26</f>
        <v>198825.90000000002</v>
      </c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</row>
    <row r="16" spans="2:64" ht="18" customHeight="1">
      <c r="B16" s="114" t="s">
        <v>35</v>
      </c>
      <c r="C16" s="37">
        <f t="shared" ref="C16:S16" si="20">+C17</f>
        <v>3480.9</v>
      </c>
      <c r="D16" s="37">
        <f t="shared" si="20"/>
        <v>4080</v>
      </c>
      <c r="E16" s="37">
        <f t="shared" si="20"/>
        <v>4602.3999999999996</v>
      </c>
      <c r="F16" s="37">
        <f t="shared" si="20"/>
        <v>5740.9</v>
      </c>
      <c r="G16" s="37">
        <f t="shared" si="20"/>
        <v>6898.3</v>
      </c>
      <c r="H16" s="37">
        <f t="shared" si="20"/>
        <v>6898.9</v>
      </c>
      <c r="I16" s="37">
        <f t="shared" si="20"/>
        <v>11935</v>
      </c>
      <c r="J16" s="37">
        <f t="shared" si="20"/>
        <v>16062.9</v>
      </c>
      <c r="K16" s="37">
        <f t="shared" si="20"/>
        <v>24370.9</v>
      </c>
      <c r="L16" s="37">
        <f t="shared" si="20"/>
        <v>30900.2</v>
      </c>
      <c r="M16" s="37">
        <f t="shared" si="20"/>
        <v>34103.4</v>
      </c>
      <c r="N16" s="37">
        <f t="shared" si="20"/>
        <v>27807.7</v>
      </c>
      <c r="O16" s="37">
        <f t="shared" si="20"/>
        <v>36522.200000000004</v>
      </c>
      <c r="P16" s="37">
        <f t="shared" si="20"/>
        <v>43253</v>
      </c>
      <c r="Q16" s="37">
        <f t="shared" si="20"/>
        <v>39845.9</v>
      </c>
      <c r="R16" s="37">
        <f t="shared" si="20"/>
        <v>45758.2</v>
      </c>
      <c r="S16" s="37">
        <f t="shared" si="20"/>
        <v>53364.399999999994</v>
      </c>
      <c r="T16" s="37">
        <f t="shared" ref="T16:AD16" si="21">+T17</f>
        <v>62117.100000000006</v>
      </c>
      <c r="U16" s="37">
        <f t="shared" si="21"/>
        <v>67162.399999999994</v>
      </c>
      <c r="V16" s="38">
        <f t="shared" si="21"/>
        <v>74858.10000000002</v>
      </c>
      <c r="W16" s="38">
        <f t="shared" si="21"/>
        <v>88063</v>
      </c>
      <c r="X16" s="38">
        <f t="shared" si="21"/>
        <v>93718.400000000009</v>
      </c>
      <c r="Y16" s="38">
        <f t="shared" si="21"/>
        <v>82091.8</v>
      </c>
      <c r="Z16" s="38">
        <f t="shared" si="21"/>
        <v>125027.70000000001</v>
      </c>
      <c r="AA16" s="38">
        <f t="shared" si="21"/>
        <v>151579.69999999998</v>
      </c>
      <c r="AB16" s="38">
        <f t="shared" si="21"/>
        <v>148106</v>
      </c>
      <c r="AC16" s="38">
        <f t="shared" si="21"/>
        <v>167138.09999999998</v>
      </c>
      <c r="AD16" s="38">
        <f t="shared" si="21"/>
        <v>173285.80000000002</v>
      </c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</row>
    <row r="17" spans="2:64" ht="18" customHeight="1">
      <c r="B17" s="115" t="s">
        <v>36</v>
      </c>
      <c r="C17" s="75">
        <v>3480.9</v>
      </c>
      <c r="D17" s="75">
        <v>4080</v>
      </c>
      <c r="E17" s="75">
        <v>4602.3999999999996</v>
      </c>
      <c r="F17" s="75">
        <v>5740.9</v>
      </c>
      <c r="G17" s="75">
        <v>6898.3</v>
      </c>
      <c r="H17" s="75">
        <v>6898.9</v>
      </c>
      <c r="I17" s="75">
        <v>11935</v>
      </c>
      <c r="J17" s="75">
        <v>16062.9</v>
      </c>
      <c r="K17" s="75">
        <v>24370.9</v>
      </c>
      <c r="L17" s="75">
        <v>30900.2</v>
      </c>
      <c r="M17" s="75">
        <v>34103.4</v>
      </c>
      <c r="N17" s="75">
        <v>27807.7</v>
      </c>
      <c r="O17" s="75">
        <v>36522.200000000004</v>
      </c>
      <c r="P17" s="75">
        <v>43253</v>
      </c>
      <c r="Q17" s="75">
        <v>39845.9</v>
      </c>
      <c r="R17" s="75">
        <v>45758.2</v>
      </c>
      <c r="S17" s="75">
        <v>53364.399999999994</v>
      </c>
      <c r="T17" s="75">
        <v>62117.100000000006</v>
      </c>
      <c r="U17" s="75">
        <v>67162.399999999994</v>
      </c>
      <c r="V17" s="76">
        <v>74858.10000000002</v>
      </c>
      <c r="W17" s="76">
        <v>88063</v>
      </c>
      <c r="X17" s="77">
        <v>93718.400000000009</v>
      </c>
      <c r="Y17" s="77">
        <v>82091.8</v>
      </c>
      <c r="Z17" s="77">
        <v>125027.70000000001</v>
      </c>
      <c r="AA17" s="77">
        <v>151579.69999999998</v>
      </c>
      <c r="AB17" s="77">
        <v>148106</v>
      </c>
      <c r="AC17" s="77">
        <v>167138.09999999998</v>
      </c>
      <c r="AD17" s="77">
        <v>173285.80000000002</v>
      </c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</row>
    <row r="18" spans="2:64" ht="18" customHeight="1">
      <c r="B18" s="116" t="s">
        <v>37</v>
      </c>
      <c r="C18" s="79">
        <f t="shared" ref="C18:S18" si="22">SUM(C19:C25)</f>
        <v>126.2</v>
      </c>
      <c r="D18" s="79">
        <f t="shared" si="22"/>
        <v>180.5</v>
      </c>
      <c r="E18" s="79">
        <f t="shared" ref="E18" si="23">SUM(E19:E25)</f>
        <v>243.2</v>
      </c>
      <c r="F18" s="79">
        <f t="shared" ref="F18:K18" si="24">SUM(F19:F25)</f>
        <v>126.8</v>
      </c>
      <c r="G18" s="79">
        <f t="shared" si="24"/>
        <v>114.8</v>
      </c>
      <c r="H18" s="79">
        <f t="shared" si="24"/>
        <v>412.4</v>
      </c>
      <c r="I18" s="79">
        <f t="shared" si="24"/>
        <v>1305.3000000000002</v>
      </c>
      <c r="J18" s="79">
        <f t="shared" si="24"/>
        <v>1709.6</v>
      </c>
      <c r="K18" s="79">
        <f t="shared" si="24"/>
        <v>2551.7999999999997</v>
      </c>
      <c r="L18" s="79">
        <f>SUM(L19:L25)</f>
        <v>1965.6000000000001</v>
      </c>
      <c r="M18" s="79">
        <f t="shared" si="22"/>
        <v>2202.8999999999996</v>
      </c>
      <c r="N18" s="79">
        <f t="shared" si="22"/>
        <v>2373.1999999999998</v>
      </c>
      <c r="O18" s="79">
        <f t="shared" si="22"/>
        <v>2909</v>
      </c>
      <c r="P18" s="79">
        <f t="shared" si="22"/>
        <v>3535.7000000000003</v>
      </c>
      <c r="Q18" s="79">
        <f t="shared" si="22"/>
        <v>4112.3999999999996</v>
      </c>
      <c r="R18" s="79">
        <f t="shared" si="22"/>
        <v>5184.2</v>
      </c>
      <c r="S18" s="79">
        <f t="shared" si="22"/>
        <v>6021.9</v>
      </c>
      <c r="T18" s="79">
        <f t="shared" ref="T18:Y18" si="25">SUM(T19:T25)</f>
        <v>7303.2000000000007</v>
      </c>
      <c r="U18" s="79">
        <f t="shared" si="25"/>
        <v>7591.1999999999989</v>
      </c>
      <c r="V18" s="79">
        <f t="shared" si="25"/>
        <v>10464</v>
      </c>
      <c r="W18" s="79">
        <f t="shared" si="25"/>
        <v>14535.1</v>
      </c>
      <c r="X18" s="79">
        <f t="shared" si="25"/>
        <v>15402.399999999998</v>
      </c>
      <c r="Y18" s="79">
        <f t="shared" si="25"/>
        <v>14256.899999999998</v>
      </c>
      <c r="Z18" s="79">
        <f t="shared" ref="Z18:AA18" si="26">SUM(Z19:Z25)</f>
        <v>20862.3</v>
      </c>
      <c r="AA18" s="79">
        <f t="shared" si="26"/>
        <v>22986.899999999998</v>
      </c>
      <c r="AB18" s="79">
        <f t="shared" ref="AB18:AC18" si="27">SUM(AB19:AB25)</f>
        <v>22504.100000000002</v>
      </c>
      <c r="AC18" s="79">
        <f t="shared" si="27"/>
        <v>24340.699999999993</v>
      </c>
      <c r="AD18" s="79">
        <f t="shared" ref="AD18" si="28">SUM(AD19:AD25)</f>
        <v>24944.7</v>
      </c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</row>
    <row r="19" spans="2:64" ht="18" customHeight="1">
      <c r="B19" s="117" t="s">
        <v>41</v>
      </c>
      <c r="C19" s="75"/>
      <c r="D19" s="281">
        <v>0</v>
      </c>
      <c r="E19" s="281">
        <v>0</v>
      </c>
      <c r="F19" s="281">
        <v>0</v>
      </c>
      <c r="G19" s="281" t="s">
        <v>198</v>
      </c>
      <c r="H19" s="75">
        <v>30.4</v>
      </c>
      <c r="I19" s="75">
        <v>49.3</v>
      </c>
      <c r="J19" s="75">
        <v>360.8</v>
      </c>
      <c r="K19" s="75">
        <v>827.5</v>
      </c>
      <c r="L19" s="75">
        <v>985.4</v>
      </c>
      <c r="M19" s="75">
        <v>1170.2</v>
      </c>
      <c r="N19" s="75">
        <v>1188.5999999999999</v>
      </c>
      <c r="O19" s="75">
        <v>1413.3</v>
      </c>
      <c r="P19" s="75">
        <v>1953.9</v>
      </c>
      <c r="Q19" s="75">
        <v>2156.9</v>
      </c>
      <c r="R19" s="75">
        <v>3468.2000000000003</v>
      </c>
      <c r="S19" s="75">
        <v>4347.7999999999993</v>
      </c>
      <c r="T19" s="75">
        <v>5576.3</v>
      </c>
      <c r="U19" s="75">
        <v>5677.4</v>
      </c>
      <c r="V19" s="76">
        <v>6557.8</v>
      </c>
      <c r="W19" s="76">
        <v>7240.6000000000013</v>
      </c>
      <c r="X19" s="77">
        <v>8167.8999999999987</v>
      </c>
      <c r="Y19" s="77">
        <v>7617.0999999999995</v>
      </c>
      <c r="Z19" s="77">
        <v>13312.5</v>
      </c>
      <c r="AA19" s="77">
        <v>15470.699999999999</v>
      </c>
      <c r="AB19" s="77">
        <v>15058.1</v>
      </c>
      <c r="AC19" s="77">
        <v>16115.199999999997</v>
      </c>
      <c r="AD19" s="77">
        <v>16931.599999999999</v>
      </c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</row>
    <row r="20" spans="2:64" ht="18" customHeight="1">
      <c r="B20" s="117" t="s">
        <v>90</v>
      </c>
      <c r="C20" s="235">
        <v>0</v>
      </c>
      <c r="D20" s="235">
        <v>0</v>
      </c>
      <c r="E20" s="235">
        <v>0</v>
      </c>
      <c r="F20" s="235">
        <v>0</v>
      </c>
      <c r="G20" s="235">
        <v>0</v>
      </c>
      <c r="H20" s="75">
        <v>0.9</v>
      </c>
      <c r="I20" s="75">
        <v>129.19999999999999</v>
      </c>
      <c r="J20" s="75">
        <v>84.5</v>
      </c>
      <c r="K20" s="75">
        <v>55.7</v>
      </c>
      <c r="L20" s="75">
        <v>60.5</v>
      </c>
      <c r="M20" s="75">
        <v>50.5</v>
      </c>
      <c r="N20" s="75">
        <v>55.4</v>
      </c>
      <c r="O20" s="75">
        <v>40.4</v>
      </c>
      <c r="P20" s="75">
        <v>0.4</v>
      </c>
      <c r="Q20" s="80">
        <v>0</v>
      </c>
      <c r="R20" s="75">
        <v>53.2</v>
      </c>
      <c r="S20" s="75">
        <v>0.1</v>
      </c>
      <c r="T20" s="80">
        <v>0</v>
      </c>
      <c r="U20" s="80">
        <v>0</v>
      </c>
      <c r="V20" s="81">
        <v>0</v>
      </c>
      <c r="W20" s="81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>
        <v>0</v>
      </c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</row>
    <row r="21" spans="2:64" ht="18" customHeight="1">
      <c r="B21" s="117" t="s">
        <v>43</v>
      </c>
      <c r="C21" s="235">
        <v>0</v>
      </c>
      <c r="D21" s="235">
        <v>0</v>
      </c>
      <c r="E21" s="235">
        <v>0</v>
      </c>
      <c r="F21" s="235">
        <v>0</v>
      </c>
      <c r="G21" s="235">
        <v>0</v>
      </c>
      <c r="H21" s="75">
        <v>0.8</v>
      </c>
      <c r="I21" s="75">
        <v>3.5</v>
      </c>
      <c r="J21" s="75">
        <v>108.2</v>
      </c>
      <c r="K21" s="75">
        <v>133.80000000000001</v>
      </c>
      <c r="L21" s="75">
        <v>85.5</v>
      </c>
      <c r="M21" s="75">
        <v>130.5</v>
      </c>
      <c r="N21" s="75">
        <v>302.7</v>
      </c>
      <c r="O21" s="75">
        <v>436.4</v>
      </c>
      <c r="P21" s="75">
        <v>188.3</v>
      </c>
      <c r="Q21" s="75">
        <v>343.59999999999997</v>
      </c>
      <c r="R21" s="75">
        <v>436.1</v>
      </c>
      <c r="S21" s="75">
        <v>463.40000000000003</v>
      </c>
      <c r="T21" s="75">
        <v>338.09999999999997</v>
      </c>
      <c r="U21" s="75">
        <v>341.2</v>
      </c>
      <c r="V21" s="76">
        <v>2265.2000000000003</v>
      </c>
      <c r="W21" s="76">
        <v>3910.3999999999996</v>
      </c>
      <c r="X21" s="77">
        <v>3572.3</v>
      </c>
      <c r="Y21" s="77">
        <v>3061.1</v>
      </c>
      <c r="Z21" s="77">
        <v>3232.5</v>
      </c>
      <c r="AA21" s="77">
        <v>2780.5999999999995</v>
      </c>
      <c r="AB21" s="77">
        <v>2594.8000000000002</v>
      </c>
      <c r="AC21" s="77">
        <v>2407.3000000000002</v>
      </c>
      <c r="AD21" s="77">
        <v>2371.3999999999996</v>
      </c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</row>
    <row r="22" spans="2:64" ht="18" customHeight="1">
      <c r="B22" s="117" t="s">
        <v>91</v>
      </c>
      <c r="C22" s="75">
        <v>126.2</v>
      </c>
      <c r="D22" s="75">
        <v>180.5</v>
      </c>
      <c r="E22" s="75">
        <v>243.2</v>
      </c>
      <c r="F22" s="75">
        <v>126.8</v>
      </c>
      <c r="G22" s="75">
        <v>114.8</v>
      </c>
      <c r="H22" s="75">
        <v>344.7</v>
      </c>
      <c r="I22" s="75">
        <v>1083.9000000000001</v>
      </c>
      <c r="J22" s="75">
        <v>1117.8</v>
      </c>
      <c r="K22" s="75">
        <v>1515.1</v>
      </c>
      <c r="L22" s="75">
        <v>830.9</v>
      </c>
      <c r="M22" s="75">
        <v>830</v>
      </c>
      <c r="N22" s="75">
        <v>826.4</v>
      </c>
      <c r="O22" s="75">
        <v>1017.7</v>
      </c>
      <c r="P22" s="75">
        <v>1393.1</v>
      </c>
      <c r="Q22" s="75">
        <v>1607.2</v>
      </c>
      <c r="R22" s="75">
        <v>1223.7</v>
      </c>
      <c r="S22" s="75">
        <v>1210.5</v>
      </c>
      <c r="T22" s="75">
        <v>1388.8000000000002</v>
      </c>
      <c r="U22" s="75">
        <v>1572.6</v>
      </c>
      <c r="V22" s="76">
        <v>1640.9999999999998</v>
      </c>
      <c r="W22" s="76">
        <v>1866.1000000000001</v>
      </c>
      <c r="X22" s="77">
        <v>1936.8</v>
      </c>
      <c r="Y22" s="77">
        <v>2070.4</v>
      </c>
      <c r="Z22" s="77">
        <v>2565.2000000000003</v>
      </c>
      <c r="AA22" s="77">
        <v>2851.8</v>
      </c>
      <c r="AB22" s="77">
        <v>2952.2</v>
      </c>
      <c r="AC22" s="77">
        <v>3760.3999999999996</v>
      </c>
      <c r="AD22" s="77">
        <v>3577.3000000000006</v>
      </c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</row>
    <row r="23" spans="2:64" ht="31.5" customHeight="1">
      <c r="B23" s="118" t="s">
        <v>40</v>
      </c>
      <c r="C23" s="84">
        <v>0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84">
        <v>0</v>
      </c>
      <c r="J23" s="84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0</v>
      </c>
      <c r="Q23" s="84">
        <v>0</v>
      </c>
      <c r="R23" s="84">
        <v>0</v>
      </c>
      <c r="S23" s="84">
        <v>0</v>
      </c>
      <c r="T23" s="84">
        <v>0</v>
      </c>
      <c r="U23" s="84">
        <v>0</v>
      </c>
      <c r="V23" s="85">
        <v>0</v>
      </c>
      <c r="W23" s="86">
        <v>1518.0000000000002</v>
      </c>
      <c r="X23" s="87">
        <v>1725.3999999999999</v>
      </c>
      <c r="Y23" s="87">
        <v>1508.3</v>
      </c>
      <c r="Z23" s="87">
        <v>1752.1</v>
      </c>
      <c r="AA23" s="87">
        <v>1873.2</v>
      </c>
      <c r="AB23" s="87">
        <v>1899.0000000000002</v>
      </c>
      <c r="AC23" s="87">
        <v>2057.8000000000002</v>
      </c>
      <c r="AD23" s="87">
        <v>2064.4</v>
      </c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</row>
    <row r="24" spans="2:64" ht="19.5" customHeight="1">
      <c r="B24" s="118" t="s">
        <v>142</v>
      </c>
      <c r="C24" s="89">
        <v>0</v>
      </c>
      <c r="D24" s="89">
        <v>0</v>
      </c>
      <c r="E24" s="89">
        <v>0</v>
      </c>
      <c r="F24" s="89">
        <v>0</v>
      </c>
      <c r="G24" s="89">
        <v>0</v>
      </c>
      <c r="H24" s="89">
        <v>35.6</v>
      </c>
      <c r="I24" s="89">
        <v>39.4</v>
      </c>
      <c r="J24" s="75">
        <v>38.299999999999997</v>
      </c>
      <c r="K24" s="89">
        <v>19.7</v>
      </c>
      <c r="L24" s="89">
        <v>3.3</v>
      </c>
      <c r="M24" s="90">
        <v>21.7</v>
      </c>
      <c r="N24" s="75">
        <v>0.1</v>
      </c>
      <c r="O24" s="75">
        <v>1.2</v>
      </c>
      <c r="P24" s="84">
        <v>0</v>
      </c>
      <c r="Q24" s="84">
        <v>0</v>
      </c>
      <c r="R24" s="75">
        <v>3</v>
      </c>
      <c r="S24" s="84">
        <v>0</v>
      </c>
      <c r="T24" s="84">
        <v>0</v>
      </c>
      <c r="U24" s="84">
        <v>0</v>
      </c>
      <c r="V24" s="85">
        <v>0</v>
      </c>
      <c r="W24" s="85">
        <v>0</v>
      </c>
      <c r="X24" s="82">
        <v>0</v>
      </c>
      <c r="Y24" s="82">
        <v>0</v>
      </c>
      <c r="Z24" s="82">
        <v>0</v>
      </c>
      <c r="AA24" s="82">
        <v>0</v>
      </c>
      <c r="AB24" s="82">
        <v>0</v>
      </c>
      <c r="AC24" s="82">
        <v>0</v>
      </c>
      <c r="AD24" s="82">
        <v>0</v>
      </c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</row>
    <row r="25" spans="2:64" ht="18" customHeight="1">
      <c r="B25" s="117" t="s">
        <v>0</v>
      </c>
      <c r="C25" s="80">
        <v>0</v>
      </c>
      <c r="D25" s="80">
        <v>0</v>
      </c>
      <c r="E25" s="97">
        <v>0</v>
      </c>
      <c r="F25" s="97">
        <v>0</v>
      </c>
      <c r="G25" s="97">
        <v>0</v>
      </c>
      <c r="H25" s="80">
        <v>0</v>
      </c>
      <c r="I25" s="80">
        <v>0</v>
      </c>
      <c r="J25" s="80">
        <v>0</v>
      </c>
      <c r="K25" s="80">
        <v>0</v>
      </c>
      <c r="L25" s="80">
        <v>0</v>
      </c>
      <c r="M25" s="75">
        <v>0</v>
      </c>
      <c r="N25" s="75">
        <v>0</v>
      </c>
      <c r="O25" s="75">
        <v>0</v>
      </c>
      <c r="P25" s="75">
        <v>0</v>
      </c>
      <c r="Q25" s="75">
        <v>4.7</v>
      </c>
      <c r="R25" s="75">
        <v>0</v>
      </c>
      <c r="S25" s="75">
        <v>0.1</v>
      </c>
      <c r="T25" s="80">
        <v>0</v>
      </c>
      <c r="U25" s="80">
        <v>0</v>
      </c>
      <c r="V25" s="81">
        <v>0</v>
      </c>
      <c r="W25" s="81">
        <v>0</v>
      </c>
      <c r="X25" s="43">
        <v>0</v>
      </c>
      <c r="Y25" s="43">
        <v>0</v>
      </c>
      <c r="Z25" s="43">
        <v>0</v>
      </c>
      <c r="AA25" s="46">
        <v>10.6</v>
      </c>
      <c r="AB25" s="46">
        <v>0</v>
      </c>
      <c r="AC25" s="46">
        <v>0</v>
      </c>
      <c r="AD25" s="46">
        <v>0</v>
      </c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</row>
    <row r="26" spans="2:64" ht="14.25" customHeight="1">
      <c r="B26" s="114" t="s">
        <v>46</v>
      </c>
      <c r="C26" s="91">
        <v>40.6</v>
      </c>
      <c r="D26" s="91">
        <v>61</v>
      </c>
      <c r="E26" s="91">
        <v>63.5</v>
      </c>
      <c r="F26" s="91">
        <v>48.7</v>
      </c>
      <c r="G26" s="91">
        <v>56.2</v>
      </c>
      <c r="H26" s="91">
        <v>32.799999999999997</v>
      </c>
      <c r="I26" s="91">
        <v>71.900000000000006</v>
      </c>
      <c r="J26" s="91">
        <v>168.9</v>
      </c>
      <c r="K26" s="91">
        <v>339.7</v>
      </c>
      <c r="L26" s="91">
        <v>3</v>
      </c>
      <c r="M26" s="91">
        <v>0.1</v>
      </c>
      <c r="N26" s="91">
        <v>0.5</v>
      </c>
      <c r="O26" s="91">
        <v>2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0.5</v>
      </c>
      <c r="V26" s="92">
        <v>0</v>
      </c>
      <c r="W26" s="92">
        <v>0</v>
      </c>
      <c r="X26" s="92">
        <v>0</v>
      </c>
      <c r="Y26" s="92">
        <v>0</v>
      </c>
      <c r="Z26" s="92">
        <v>0</v>
      </c>
      <c r="AA26" s="92">
        <v>0</v>
      </c>
      <c r="AB26" s="92">
        <v>0</v>
      </c>
      <c r="AC26" s="92">
        <v>0</v>
      </c>
      <c r="AD26" s="92">
        <v>0</v>
      </c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</row>
    <row r="27" spans="2:64" ht="18" customHeight="1">
      <c r="B27" s="119" t="s">
        <v>48</v>
      </c>
      <c r="C27" s="233">
        <v>0</v>
      </c>
      <c r="D27" s="233">
        <v>0</v>
      </c>
      <c r="E27" s="233">
        <v>0</v>
      </c>
      <c r="F27" s="233">
        <v>0</v>
      </c>
      <c r="G27" s="91">
        <v>3.1</v>
      </c>
      <c r="H27" s="91">
        <v>3.2</v>
      </c>
      <c r="I27" s="91">
        <v>59.7</v>
      </c>
      <c r="J27" s="91">
        <v>67.400000000000006</v>
      </c>
      <c r="K27" s="91">
        <v>57.7</v>
      </c>
      <c r="L27" s="91">
        <v>26.8</v>
      </c>
      <c r="M27" s="91">
        <v>10.199999999999999</v>
      </c>
      <c r="N27" s="91">
        <v>67.2</v>
      </c>
      <c r="O27" s="91">
        <v>128.1</v>
      </c>
      <c r="P27" s="91">
        <v>126.6</v>
      </c>
      <c r="Q27" s="91">
        <v>173.9</v>
      </c>
      <c r="R27" s="91">
        <v>315.60000000000002</v>
      </c>
      <c r="S27" s="91">
        <v>334.09999999999997</v>
      </c>
      <c r="T27" s="91">
        <v>383.5</v>
      </c>
      <c r="U27" s="91">
        <v>386.7</v>
      </c>
      <c r="V27" s="79">
        <v>382.4</v>
      </c>
      <c r="W27" s="79">
        <v>405.9</v>
      </c>
      <c r="X27" s="93">
        <v>383.2</v>
      </c>
      <c r="Y27" s="93">
        <v>281.8</v>
      </c>
      <c r="Z27" s="93">
        <v>447.80000000000007</v>
      </c>
      <c r="AA27" s="93">
        <v>494.90000000000003</v>
      </c>
      <c r="AB27" s="93">
        <v>439.8</v>
      </c>
      <c r="AC27" s="93">
        <v>573.6</v>
      </c>
      <c r="AD27" s="93">
        <v>595.4</v>
      </c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</row>
    <row r="28" spans="2:64" ht="18" customHeight="1">
      <c r="B28" s="120" t="s">
        <v>92</v>
      </c>
      <c r="C28" s="91">
        <f t="shared" ref="C28:S28" si="29">+C29+C33+C36</f>
        <v>10172.299999999999</v>
      </c>
      <c r="D28" s="91">
        <f t="shared" ref="D28" si="30">+D29+D33+D36</f>
        <v>13012.3</v>
      </c>
      <c r="E28" s="91">
        <f t="shared" ref="E28" si="31">+E29+E33+E36</f>
        <v>16964.699999999997</v>
      </c>
      <c r="F28" s="91">
        <f t="shared" ref="F28:K28" si="32">+F29+F33+F36</f>
        <v>12671.5</v>
      </c>
      <c r="G28" s="91">
        <f>+G29+G33+G36</f>
        <v>14095.9</v>
      </c>
      <c r="H28" s="91">
        <f>+H29+H33+H36</f>
        <v>15663</v>
      </c>
      <c r="I28" s="91">
        <f>+I29+I33+I36</f>
        <v>32792.1</v>
      </c>
      <c r="J28" s="91">
        <f t="shared" si="32"/>
        <v>35179</v>
      </c>
      <c r="K28" s="91">
        <f t="shared" si="32"/>
        <v>23649.200000000001</v>
      </c>
      <c r="L28" s="91">
        <f>+L29+L33+L36</f>
        <v>19741.700000000004</v>
      </c>
      <c r="M28" s="91">
        <f t="shared" si="29"/>
        <v>21572.499999999996</v>
      </c>
      <c r="N28" s="91">
        <f t="shared" si="29"/>
        <v>18552.8</v>
      </c>
      <c r="O28" s="91">
        <f t="shared" si="29"/>
        <v>19811.199999999997</v>
      </c>
      <c r="P28" s="91">
        <f t="shared" si="29"/>
        <v>19184.5</v>
      </c>
      <c r="Q28" s="91">
        <f t="shared" si="29"/>
        <v>19311.8</v>
      </c>
      <c r="R28" s="91">
        <f t="shared" si="29"/>
        <v>19335.999999999996</v>
      </c>
      <c r="S28" s="91">
        <f t="shared" si="29"/>
        <v>21566.400000000001</v>
      </c>
      <c r="T28" s="91">
        <f t="shared" ref="T28:Y28" si="33">+T29+T33+T36</f>
        <v>25425.699999999997</v>
      </c>
      <c r="U28" s="91">
        <f t="shared" si="33"/>
        <v>27458.300000000003</v>
      </c>
      <c r="V28" s="79">
        <f t="shared" si="33"/>
        <v>28917.299999999992</v>
      </c>
      <c r="W28" s="79">
        <f t="shared" si="33"/>
        <v>32373.9</v>
      </c>
      <c r="X28" s="79">
        <f t="shared" si="33"/>
        <v>32830.700000000004</v>
      </c>
      <c r="Y28" s="79">
        <f t="shared" si="33"/>
        <v>29765.1</v>
      </c>
      <c r="Z28" s="79">
        <f t="shared" ref="Z28:AA28" si="34">+Z29+Z33+Z36</f>
        <v>42915.5</v>
      </c>
      <c r="AA28" s="79">
        <f t="shared" si="34"/>
        <v>50906.8</v>
      </c>
      <c r="AB28" s="79">
        <f t="shared" ref="AB28:AC28" si="35">+AB29+AB33+AB36</f>
        <v>51002.700000000004</v>
      </c>
      <c r="AC28" s="79">
        <f t="shared" si="35"/>
        <v>60130.8</v>
      </c>
      <c r="AD28" s="79">
        <f t="shared" ref="AD28" si="36">+AD29+AD33+AD36</f>
        <v>61648.1</v>
      </c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</row>
    <row r="29" spans="2:64" ht="18" customHeight="1">
      <c r="B29" s="114" t="s">
        <v>93</v>
      </c>
      <c r="C29" s="91">
        <f>+C30+C32</f>
        <v>10139.700000000001</v>
      </c>
      <c r="D29" s="91">
        <f>+D30+D32</f>
        <v>12220.9</v>
      </c>
      <c r="E29" s="91">
        <f>+E30+E32</f>
        <v>13456.3</v>
      </c>
      <c r="F29" s="91">
        <f t="shared" ref="F29:K29" si="37">+F30+F32</f>
        <v>9336.1</v>
      </c>
      <c r="G29" s="91">
        <f t="shared" si="37"/>
        <v>10845.3</v>
      </c>
      <c r="H29" s="91">
        <f t="shared" si="37"/>
        <v>11933.7</v>
      </c>
      <c r="I29" s="91">
        <f t="shared" si="37"/>
        <v>16000</v>
      </c>
      <c r="J29" s="91">
        <f t="shared" si="37"/>
        <v>14399.2</v>
      </c>
      <c r="K29" s="91">
        <f t="shared" si="37"/>
        <v>17473.5</v>
      </c>
      <c r="L29" s="91">
        <f>+L30+L32</f>
        <v>19336.600000000006</v>
      </c>
      <c r="M29" s="91">
        <f>+M30+M32</f>
        <v>21140.6</v>
      </c>
      <c r="N29" s="91">
        <f>+N30+N32</f>
        <v>18264.599999999999</v>
      </c>
      <c r="O29" s="91">
        <f>+O30+O32</f>
        <v>19455.099999999999</v>
      </c>
      <c r="P29" s="91">
        <f>+P30+P32</f>
        <v>18801.3</v>
      </c>
      <c r="Q29" s="91">
        <f>+Q30+Q32+Q31</f>
        <v>18890.900000000001</v>
      </c>
      <c r="R29" s="91">
        <f t="shared" ref="R29:Y29" si="38">+R30+R31</f>
        <v>19042.399999999998</v>
      </c>
      <c r="S29" s="91">
        <f t="shared" si="38"/>
        <v>21314.5</v>
      </c>
      <c r="T29" s="91">
        <f t="shared" si="38"/>
        <v>25211.5</v>
      </c>
      <c r="U29" s="91">
        <f t="shared" si="38"/>
        <v>27286.100000000002</v>
      </c>
      <c r="V29" s="91">
        <f t="shared" si="38"/>
        <v>28702.699999999993</v>
      </c>
      <c r="W29" s="79">
        <f t="shared" si="38"/>
        <v>32095.800000000003</v>
      </c>
      <c r="X29" s="79">
        <f t="shared" si="38"/>
        <v>32478.400000000001</v>
      </c>
      <c r="Y29" s="79">
        <f t="shared" si="38"/>
        <v>29630.1</v>
      </c>
      <c r="Z29" s="79">
        <f t="shared" ref="Z29:AA29" si="39">+Z30+Z31</f>
        <v>42637.5</v>
      </c>
      <c r="AA29" s="79">
        <f t="shared" si="39"/>
        <v>50634.700000000004</v>
      </c>
      <c r="AB29" s="79">
        <f t="shared" ref="AB29:AC29" si="40">+AB30+AB31</f>
        <v>50795.000000000007</v>
      </c>
      <c r="AC29" s="79">
        <f t="shared" si="40"/>
        <v>60110.400000000001</v>
      </c>
      <c r="AD29" s="79">
        <f t="shared" ref="AD29" si="41">+AD30+AD31</f>
        <v>61613.9</v>
      </c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</row>
    <row r="30" spans="2:64" ht="18" customHeight="1">
      <c r="B30" s="121" t="s">
        <v>94</v>
      </c>
      <c r="C30" s="75">
        <v>10139.700000000001</v>
      </c>
      <c r="D30" s="75">
        <v>12220.9</v>
      </c>
      <c r="E30" s="75">
        <v>13456.3</v>
      </c>
      <c r="F30" s="75">
        <v>9336.1</v>
      </c>
      <c r="G30" s="75">
        <v>10845.3</v>
      </c>
      <c r="H30" s="75">
        <v>10720.5</v>
      </c>
      <c r="I30" s="75">
        <v>12460.4</v>
      </c>
      <c r="J30" s="75">
        <v>14293.1</v>
      </c>
      <c r="K30" s="75">
        <v>17472.7</v>
      </c>
      <c r="L30" s="75">
        <v>19336.400000000005</v>
      </c>
      <c r="M30" s="75">
        <v>21140.6</v>
      </c>
      <c r="N30" s="75">
        <v>18264.599999999999</v>
      </c>
      <c r="O30" s="75">
        <v>19455.099999999999</v>
      </c>
      <c r="P30" s="75">
        <v>18801.3</v>
      </c>
      <c r="Q30" s="75">
        <v>18775.7</v>
      </c>
      <c r="R30" s="75">
        <v>18916.099999999999</v>
      </c>
      <c r="S30" s="75">
        <v>21238.3</v>
      </c>
      <c r="T30" s="75">
        <v>24378</v>
      </c>
      <c r="U30" s="75">
        <v>26397.000000000004</v>
      </c>
      <c r="V30" s="76">
        <v>27276.399999999994</v>
      </c>
      <c r="W30" s="76">
        <v>30931.300000000003</v>
      </c>
      <c r="X30" s="77">
        <v>32478.400000000001</v>
      </c>
      <c r="Y30" s="77">
        <v>29630.1</v>
      </c>
      <c r="Z30" s="77">
        <v>42637.5</v>
      </c>
      <c r="AA30" s="77">
        <v>50634.700000000004</v>
      </c>
      <c r="AB30" s="77">
        <v>50795.000000000007</v>
      </c>
      <c r="AC30" s="77">
        <v>60110.400000000001</v>
      </c>
      <c r="AD30" s="77">
        <v>61613.9</v>
      </c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</row>
    <row r="31" spans="2:64" ht="18" customHeight="1">
      <c r="B31" s="121" t="s">
        <v>95</v>
      </c>
      <c r="C31" s="80">
        <v>0</v>
      </c>
      <c r="D31" s="80">
        <v>0</v>
      </c>
      <c r="E31" s="80">
        <v>0</v>
      </c>
      <c r="F31" s="80">
        <v>0</v>
      </c>
      <c r="G31" s="80">
        <v>0</v>
      </c>
      <c r="H31" s="80">
        <v>0</v>
      </c>
      <c r="I31" s="80">
        <v>0</v>
      </c>
      <c r="J31" s="80">
        <v>0</v>
      </c>
      <c r="K31" s="80">
        <v>0</v>
      </c>
      <c r="L31" s="80">
        <v>0</v>
      </c>
      <c r="M31" s="80">
        <v>0</v>
      </c>
      <c r="N31" s="80">
        <v>0</v>
      </c>
      <c r="O31" s="80">
        <v>0</v>
      </c>
      <c r="P31" s="80">
        <v>0</v>
      </c>
      <c r="Q31" s="75">
        <v>115.2</v>
      </c>
      <c r="R31" s="75">
        <v>126.3</v>
      </c>
      <c r="S31" s="75">
        <v>76.199999999999989</v>
      </c>
      <c r="T31" s="75">
        <v>833.49999999999989</v>
      </c>
      <c r="U31" s="75">
        <v>889.1</v>
      </c>
      <c r="V31" s="76">
        <v>1426.3000000000002</v>
      </c>
      <c r="W31" s="76">
        <v>1164.5</v>
      </c>
      <c r="X31" s="82">
        <v>0</v>
      </c>
      <c r="Y31" s="82">
        <v>0</v>
      </c>
      <c r="Z31" s="82">
        <v>0</v>
      </c>
      <c r="AA31" s="82">
        <v>0</v>
      </c>
      <c r="AB31" s="82">
        <v>0</v>
      </c>
      <c r="AC31" s="82">
        <v>0</v>
      </c>
      <c r="AD31" s="82">
        <v>0</v>
      </c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</row>
    <row r="32" spans="2:64" ht="18" customHeight="1">
      <c r="B32" s="121" t="s">
        <v>149</v>
      </c>
      <c r="C32" s="235">
        <v>0</v>
      </c>
      <c r="D32" s="235"/>
      <c r="E32" s="235">
        <v>0</v>
      </c>
      <c r="F32" s="80">
        <v>0</v>
      </c>
      <c r="G32" s="80">
        <v>0</v>
      </c>
      <c r="H32" s="75">
        <v>1213.2</v>
      </c>
      <c r="I32" s="75">
        <v>3539.6</v>
      </c>
      <c r="J32" s="75">
        <v>106.1</v>
      </c>
      <c r="K32" s="75">
        <v>0.8</v>
      </c>
      <c r="L32" s="75">
        <v>0.2</v>
      </c>
      <c r="M32" s="75"/>
      <c r="N32" s="80">
        <v>0</v>
      </c>
      <c r="O32" s="80">
        <v>0</v>
      </c>
      <c r="P32" s="80">
        <v>0</v>
      </c>
      <c r="Q32" s="80">
        <v>0</v>
      </c>
      <c r="R32" s="80">
        <v>0</v>
      </c>
      <c r="S32" s="80">
        <v>0</v>
      </c>
      <c r="T32" s="80">
        <v>0</v>
      </c>
      <c r="U32" s="80">
        <v>0</v>
      </c>
      <c r="V32" s="81">
        <v>0</v>
      </c>
      <c r="W32" s="81">
        <v>0</v>
      </c>
      <c r="X32" s="81">
        <v>0</v>
      </c>
      <c r="Y32" s="81">
        <v>0</v>
      </c>
      <c r="Z32" s="81">
        <v>0</v>
      </c>
      <c r="AA32" s="81">
        <v>0</v>
      </c>
      <c r="AB32" s="81">
        <v>0</v>
      </c>
      <c r="AC32" s="81">
        <v>0</v>
      </c>
      <c r="AD32" s="81">
        <v>0</v>
      </c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</row>
    <row r="33" spans="2:64" ht="18" customHeight="1">
      <c r="B33" s="114" t="s">
        <v>96</v>
      </c>
      <c r="C33" s="91">
        <f t="shared" ref="C33:F33" si="42">+C34+C35</f>
        <v>1.8</v>
      </c>
      <c r="D33" s="91">
        <f t="shared" ref="D33" si="43">+D34+D35</f>
        <v>1.9</v>
      </c>
      <c r="E33" s="91">
        <f t="shared" ref="E33" si="44">+E34+E35</f>
        <v>3.9</v>
      </c>
      <c r="F33" s="91">
        <f t="shared" si="42"/>
        <v>5.0999999999999996</v>
      </c>
      <c r="G33" s="91">
        <f>+G34+G35</f>
        <v>3.9</v>
      </c>
      <c r="H33" s="91">
        <f>+H34+H35</f>
        <v>108.4</v>
      </c>
      <c r="I33" s="91">
        <f>+I34+I35</f>
        <v>595.69999999999993</v>
      </c>
      <c r="J33" s="91">
        <v>40.700000000000003</v>
      </c>
      <c r="K33" s="91">
        <v>69</v>
      </c>
      <c r="L33" s="91">
        <v>82.5</v>
      </c>
      <c r="M33" s="91">
        <v>128.1</v>
      </c>
      <c r="N33" s="91">
        <v>131.70000000000002</v>
      </c>
      <c r="O33" s="91">
        <v>146.30000000000001</v>
      </c>
      <c r="P33" s="91">
        <v>181.2</v>
      </c>
      <c r="Q33" s="91">
        <v>241.6</v>
      </c>
      <c r="R33" s="91">
        <v>33.800000000000004</v>
      </c>
      <c r="S33" s="91">
        <v>12.2</v>
      </c>
      <c r="T33" s="91">
        <v>7.6</v>
      </c>
      <c r="U33" s="95">
        <v>0</v>
      </c>
      <c r="V33" s="92">
        <v>0</v>
      </c>
      <c r="W33" s="92">
        <v>0</v>
      </c>
      <c r="X33" s="92">
        <v>0</v>
      </c>
      <c r="Y33" s="92">
        <v>0</v>
      </c>
      <c r="Z33" s="92">
        <v>0</v>
      </c>
      <c r="AA33" s="92">
        <v>0</v>
      </c>
      <c r="AB33" s="92">
        <v>0</v>
      </c>
      <c r="AC33" s="92">
        <v>0</v>
      </c>
      <c r="AD33" s="92">
        <v>0</v>
      </c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</row>
    <row r="34" spans="2:64" ht="18" customHeight="1">
      <c r="B34" s="117" t="s">
        <v>178</v>
      </c>
      <c r="C34" s="235">
        <v>0</v>
      </c>
      <c r="D34" s="235">
        <v>0</v>
      </c>
      <c r="E34" s="235">
        <v>0</v>
      </c>
      <c r="F34" s="235">
        <v>0</v>
      </c>
      <c r="G34" s="235">
        <v>0</v>
      </c>
      <c r="H34" s="75">
        <v>101.9</v>
      </c>
      <c r="I34" s="75">
        <v>560.9</v>
      </c>
      <c r="J34" s="80">
        <v>0</v>
      </c>
      <c r="K34" s="80">
        <v>0</v>
      </c>
      <c r="L34" s="80">
        <v>0</v>
      </c>
      <c r="M34" s="80">
        <v>0</v>
      </c>
      <c r="N34" s="80">
        <v>0</v>
      </c>
      <c r="O34" s="80">
        <v>0</v>
      </c>
      <c r="P34" s="80">
        <v>0</v>
      </c>
      <c r="Q34" s="80">
        <v>0</v>
      </c>
      <c r="R34" s="80">
        <v>0</v>
      </c>
      <c r="S34" s="80">
        <v>0</v>
      </c>
      <c r="T34" s="80">
        <v>0</v>
      </c>
      <c r="U34" s="80">
        <v>0</v>
      </c>
      <c r="V34" s="80">
        <v>0</v>
      </c>
      <c r="W34" s="80">
        <v>0</v>
      </c>
      <c r="X34" s="80">
        <v>0</v>
      </c>
      <c r="Y34" s="80">
        <v>0</v>
      </c>
      <c r="Z34" s="80">
        <v>0</v>
      </c>
      <c r="AA34" s="81">
        <v>0</v>
      </c>
      <c r="AB34" s="81">
        <v>0</v>
      </c>
      <c r="AC34" s="81">
        <v>0</v>
      </c>
      <c r="AD34" s="81">
        <v>0</v>
      </c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</row>
    <row r="35" spans="2:64" ht="18" customHeight="1">
      <c r="B35" s="117" t="s">
        <v>0</v>
      </c>
      <c r="C35" s="75">
        <v>1.8</v>
      </c>
      <c r="D35" s="75">
        <v>1.9</v>
      </c>
      <c r="E35" s="75">
        <v>3.9</v>
      </c>
      <c r="F35" s="75">
        <v>5.0999999999999996</v>
      </c>
      <c r="G35" s="75">
        <v>3.9</v>
      </c>
      <c r="H35" s="75">
        <v>6.5</v>
      </c>
      <c r="I35" s="75">
        <v>34.799999999999997</v>
      </c>
      <c r="J35" s="75">
        <v>40.700000000000003</v>
      </c>
      <c r="K35" s="75">
        <v>69</v>
      </c>
      <c r="L35" s="75">
        <v>82.5</v>
      </c>
      <c r="M35" s="75">
        <v>128.1</v>
      </c>
      <c r="N35" s="75">
        <v>131.70000000000002</v>
      </c>
      <c r="O35" s="75">
        <v>146.30000000000001</v>
      </c>
      <c r="P35" s="75">
        <v>181.2</v>
      </c>
      <c r="Q35" s="75">
        <v>241.6</v>
      </c>
      <c r="R35" s="75">
        <v>33.800000000000004</v>
      </c>
      <c r="S35" s="75">
        <v>12.2</v>
      </c>
      <c r="T35" s="75">
        <v>7.6</v>
      </c>
      <c r="U35" s="80">
        <v>0</v>
      </c>
      <c r="V35" s="81">
        <v>0</v>
      </c>
      <c r="W35" s="81">
        <v>0</v>
      </c>
      <c r="X35" s="81">
        <v>0</v>
      </c>
      <c r="Y35" s="81">
        <v>0</v>
      </c>
      <c r="Z35" s="81">
        <v>0</v>
      </c>
      <c r="AA35" s="81">
        <v>0</v>
      </c>
      <c r="AB35" s="81">
        <v>0</v>
      </c>
      <c r="AC35" s="81">
        <v>0</v>
      </c>
      <c r="AD35" s="81">
        <v>0</v>
      </c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</row>
    <row r="36" spans="2:64" ht="18" customHeight="1">
      <c r="B36" s="114" t="s">
        <v>97</v>
      </c>
      <c r="C36" s="37">
        <f t="shared" ref="C36:X36" si="45">SUM(C37:C40)</f>
        <v>30.8</v>
      </c>
      <c r="D36" s="37">
        <f t="shared" ref="D36" si="46">SUM(D37:D40)</f>
        <v>789.5</v>
      </c>
      <c r="E36" s="37">
        <f t="shared" ref="E36" si="47">SUM(E37:E40)</f>
        <v>3504.5</v>
      </c>
      <c r="F36" s="37">
        <f t="shared" ref="F36:K36" si="48">SUM(F37:F40)</f>
        <v>3330.2999999999997</v>
      </c>
      <c r="G36" s="37">
        <f t="shared" si="48"/>
        <v>3246.7000000000003</v>
      </c>
      <c r="H36" s="37">
        <f t="shared" si="48"/>
        <v>3620.8999999999996</v>
      </c>
      <c r="I36" s="37">
        <f t="shared" si="48"/>
        <v>16196.4</v>
      </c>
      <c r="J36" s="37">
        <f t="shared" si="48"/>
        <v>20739.099999999999</v>
      </c>
      <c r="K36" s="37">
        <f t="shared" si="48"/>
        <v>6106.7</v>
      </c>
      <c r="L36" s="37">
        <f>SUM(L37:L40)</f>
        <v>322.60000000000002</v>
      </c>
      <c r="M36" s="37">
        <f t="shared" si="45"/>
        <v>303.8</v>
      </c>
      <c r="N36" s="37">
        <f t="shared" si="45"/>
        <v>156.5</v>
      </c>
      <c r="O36" s="37">
        <f t="shared" si="45"/>
        <v>209.79999999999998</v>
      </c>
      <c r="P36" s="37">
        <f t="shared" si="45"/>
        <v>202</v>
      </c>
      <c r="Q36" s="37">
        <f t="shared" si="45"/>
        <v>179.3</v>
      </c>
      <c r="R36" s="37">
        <f t="shared" si="45"/>
        <v>259.8</v>
      </c>
      <c r="S36" s="37">
        <f t="shared" si="45"/>
        <v>239.7</v>
      </c>
      <c r="T36" s="37">
        <f t="shared" si="45"/>
        <v>206.6</v>
      </c>
      <c r="U36" s="37">
        <f t="shared" si="45"/>
        <v>172.2</v>
      </c>
      <c r="V36" s="37">
        <f t="shared" si="45"/>
        <v>214.6</v>
      </c>
      <c r="W36" s="38">
        <f t="shared" si="45"/>
        <v>278.10000000000002</v>
      </c>
      <c r="X36" s="38">
        <f t="shared" si="45"/>
        <v>352.30000000000007</v>
      </c>
      <c r="Y36" s="38">
        <f t="shared" ref="Y36:AD36" si="49">SUM(Y37:Y40)</f>
        <v>135</v>
      </c>
      <c r="Z36" s="38">
        <f t="shared" si="49"/>
        <v>278</v>
      </c>
      <c r="AA36" s="38">
        <f t="shared" si="49"/>
        <v>272.10000000000002</v>
      </c>
      <c r="AB36" s="38">
        <f t="shared" si="49"/>
        <v>207.7</v>
      </c>
      <c r="AC36" s="38">
        <f t="shared" si="49"/>
        <v>20.399999999999999</v>
      </c>
      <c r="AD36" s="38">
        <f t="shared" si="49"/>
        <v>34.200000000000003</v>
      </c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</row>
    <row r="37" spans="2:64" ht="18" customHeight="1">
      <c r="B37" s="121" t="s">
        <v>98</v>
      </c>
      <c r="C37" s="75">
        <v>18.600000000000001</v>
      </c>
      <c r="D37" s="75">
        <v>26.7</v>
      </c>
      <c r="E37" s="75">
        <v>23.4</v>
      </c>
      <c r="F37" s="75">
        <v>26</v>
      </c>
      <c r="G37" s="75">
        <v>18.5</v>
      </c>
      <c r="H37" s="75">
        <v>46.7</v>
      </c>
      <c r="I37" s="75">
        <v>48.1</v>
      </c>
      <c r="J37" s="75">
        <v>42.4</v>
      </c>
      <c r="K37" s="75">
        <v>48.8</v>
      </c>
      <c r="L37" s="75">
        <v>63.9</v>
      </c>
      <c r="M37" s="75">
        <v>70.3</v>
      </c>
      <c r="N37" s="75">
        <v>80.599999999999994</v>
      </c>
      <c r="O37" s="75">
        <v>100.3</v>
      </c>
      <c r="P37" s="75">
        <v>111.2</v>
      </c>
      <c r="Q37" s="75">
        <v>133.4</v>
      </c>
      <c r="R37" s="75">
        <v>182.9</v>
      </c>
      <c r="S37" s="75">
        <v>162.69999999999999</v>
      </c>
      <c r="T37" s="75">
        <v>138.29999999999998</v>
      </c>
      <c r="U37" s="75">
        <v>111.8</v>
      </c>
      <c r="V37" s="76">
        <v>163.9</v>
      </c>
      <c r="W37" s="76">
        <v>236.5</v>
      </c>
      <c r="X37" s="77">
        <v>314.20000000000005</v>
      </c>
      <c r="Y37" s="77">
        <v>112.49999999999999</v>
      </c>
      <c r="Z37" s="77">
        <v>266.2</v>
      </c>
      <c r="AA37" s="77">
        <v>253.1</v>
      </c>
      <c r="AB37" s="77">
        <v>190.89999999999998</v>
      </c>
      <c r="AC37" s="77">
        <v>6.5</v>
      </c>
      <c r="AD37" s="77">
        <v>22.099999999999998</v>
      </c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</row>
    <row r="38" spans="2:64" ht="18" customHeight="1">
      <c r="B38" s="121" t="s">
        <v>143</v>
      </c>
      <c r="C38" s="97">
        <v>0</v>
      </c>
      <c r="D38" s="97">
        <v>701.8</v>
      </c>
      <c r="E38" s="97">
        <v>3411.7</v>
      </c>
      <c r="F38" s="75">
        <v>3234.1</v>
      </c>
      <c r="G38" s="75">
        <v>2988.8</v>
      </c>
      <c r="H38" s="75">
        <v>3364.2</v>
      </c>
      <c r="I38" s="75">
        <v>15720.5</v>
      </c>
      <c r="J38" s="75">
        <v>19998.099999999999</v>
      </c>
      <c r="K38" s="97">
        <v>5660.5</v>
      </c>
      <c r="L38" s="80">
        <v>0</v>
      </c>
      <c r="M38" s="80">
        <v>0</v>
      </c>
      <c r="N38" s="80">
        <v>0</v>
      </c>
      <c r="O38" s="80">
        <v>0</v>
      </c>
      <c r="P38" s="80">
        <v>0</v>
      </c>
      <c r="Q38" s="80">
        <v>0</v>
      </c>
      <c r="R38" s="80">
        <v>0</v>
      </c>
      <c r="S38" s="80">
        <v>0</v>
      </c>
      <c r="T38" s="80">
        <v>0</v>
      </c>
      <c r="U38" s="80">
        <v>0</v>
      </c>
      <c r="V38" s="81">
        <v>0</v>
      </c>
      <c r="W38" s="81">
        <v>0</v>
      </c>
      <c r="X38" s="81">
        <v>0</v>
      </c>
      <c r="Y38" s="81">
        <v>0</v>
      </c>
      <c r="Z38" s="81">
        <v>0</v>
      </c>
      <c r="AA38" s="81">
        <v>0</v>
      </c>
      <c r="AB38" s="81">
        <v>0</v>
      </c>
      <c r="AC38" s="81">
        <v>0</v>
      </c>
      <c r="AD38" s="81">
        <v>0</v>
      </c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</row>
    <row r="39" spans="2:64" ht="18" customHeight="1">
      <c r="B39" s="121" t="s">
        <v>151</v>
      </c>
      <c r="C39" s="80">
        <v>0</v>
      </c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75">
        <v>232.6</v>
      </c>
      <c r="M39" s="75">
        <v>187</v>
      </c>
      <c r="N39" s="75">
        <v>44.7</v>
      </c>
      <c r="O39" s="75">
        <v>70.099999999999994</v>
      </c>
      <c r="P39" s="75">
        <v>56.2</v>
      </c>
      <c r="Q39" s="80">
        <v>0</v>
      </c>
      <c r="R39" s="97">
        <v>7.3</v>
      </c>
      <c r="S39" s="80">
        <v>0</v>
      </c>
      <c r="T39" s="80">
        <v>0</v>
      </c>
      <c r="U39" s="80">
        <v>0</v>
      </c>
      <c r="V39" s="81">
        <v>0</v>
      </c>
      <c r="W39" s="81">
        <v>0</v>
      </c>
      <c r="X39" s="81">
        <v>0</v>
      </c>
      <c r="Y39" s="81">
        <v>0</v>
      </c>
      <c r="Z39" s="81">
        <v>0</v>
      </c>
      <c r="AA39" s="81">
        <v>0</v>
      </c>
      <c r="AB39" s="81">
        <v>0</v>
      </c>
      <c r="AC39" s="81">
        <v>0</v>
      </c>
      <c r="AD39" s="81">
        <v>0</v>
      </c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</row>
    <row r="40" spans="2:64" ht="18" customHeight="1">
      <c r="B40" s="122" t="s">
        <v>0</v>
      </c>
      <c r="C40" s="75">
        <v>12.2</v>
      </c>
      <c r="D40" s="75">
        <v>61</v>
      </c>
      <c r="E40" s="75">
        <f>63.2+6.2</f>
        <v>69.400000000000006</v>
      </c>
      <c r="F40" s="75">
        <f>4.2+66</f>
        <v>70.2</v>
      </c>
      <c r="G40" s="75">
        <f>236.8+2.6</f>
        <v>239.4</v>
      </c>
      <c r="H40" s="75">
        <v>210</v>
      </c>
      <c r="I40" s="75">
        <v>427.8</v>
      </c>
      <c r="J40" s="75">
        <v>698.6</v>
      </c>
      <c r="K40" s="75">
        <v>397.4</v>
      </c>
      <c r="L40" s="75">
        <v>26.1</v>
      </c>
      <c r="M40" s="75">
        <v>46.5</v>
      </c>
      <c r="N40" s="75">
        <v>31.2</v>
      </c>
      <c r="O40" s="75">
        <v>39.4</v>
      </c>
      <c r="P40" s="75">
        <v>34.6</v>
      </c>
      <c r="Q40" s="75">
        <v>45.9</v>
      </c>
      <c r="R40" s="75">
        <v>69.599999999999994</v>
      </c>
      <c r="S40" s="75">
        <v>77.000000000000014</v>
      </c>
      <c r="T40" s="75">
        <v>68.300000000000011</v>
      </c>
      <c r="U40" s="75">
        <v>60.4</v>
      </c>
      <c r="V40" s="76">
        <v>50.699999999999996</v>
      </c>
      <c r="W40" s="76">
        <v>41.6</v>
      </c>
      <c r="X40" s="76">
        <v>38.1</v>
      </c>
      <c r="Y40" s="76">
        <v>22.500000000000004</v>
      </c>
      <c r="Z40" s="76">
        <v>11.8</v>
      </c>
      <c r="AA40" s="76">
        <v>19</v>
      </c>
      <c r="AB40" s="76">
        <v>16.8</v>
      </c>
      <c r="AC40" s="76">
        <v>13.9</v>
      </c>
      <c r="AD40" s="76">
        <v>12.100000000000003</v>
      </c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</row>
    <row r="41" spans="2:64" ht="18" customHeight="1">
      <c r="B41" s="112" t="s">
        <v>99</v>
      </c>
      <c r="C41" s="91">
        <v>19.600000000000001</v>
      </c>
      <c r="D41" s="91">
        <v>22.3</v>
      </c>
      <c r="E41" s="91">
        <v>24.3</v>
      </c>
      <c r="F41" s="91">
        <v>30.4</v>
      </c>
      <c r="G41" s="91">
        <v>31.6</v>
      </c>
      <c r="H41" s="91">
        <v>49.7</v>
      </c>
      <c r="I41" s="91">
        <v>64</v>
      </c>
      <c r="J41" s="91">
        <v>29.2</v>
      </c>
      <c r="K41" s="91">
        <v>6.2</v>
      </c>
      <c r="L41" s="91">
        <v>6.2</v>
      </c>
      <c r="M41" s="91">
        <v>6.3</v>
      </c>
      <c r="N41" s="91">
        <v>6.2</v>
      </c>
      <c r="O41" s="91">
        <v>5.0999999999999996</v>
      </c>
      <c r="P41" s="91">
        <v>5.9</v>
      </c>
      <c r="Q41" s="91">
        <v>7.1</v>
      </c>
      <c r="R41" s="91">
        <v>6.8</v>
      </c>
      <c r="S41" s="91">
        <v>0</v>
      </c>
      <c r="T41" s="91">
        <v>0</v>
      </c>
      <c r="U41" s="91">
        <v>0</v>
      </c>
      <c r="V41" s="79">
        <v>2.8000000000000003</v>
      </c>
      <c r="W41" s="79">
        <v>2.4000000000000004</v>
      </c>
      <c r="X41" s="79">
        <v>2.2999999999999998</v>
      </c>
      <c r="Y41" s="79">
        <v>2.2999999999999998</v>
      </c>
      <c r="Z41" s="79">
        <v>1.1000000000000001</v>
      </c>
      <c r="AA41" s="79">
        <v>0.5</v>
      </c>
      <c r="AB41" s="79">
        <v>1.7000000000000002</v>
      </c>
      <c r="AC41" s="79">
        <v>0.3</v>
      </c>
      <c r="AD41" s="79">
        <v>0</v>
      </c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</row>
    <row r="42" spans="2:64" ht="18" customHeight="1">
      <c r="B42" s="123" t="s">
        <v>84</v>
      </c>
      <c r="C42" s="38">
        <f t="shared" ref="C42:W42" si="50">+C43+C46</f>
        <v>26.8</v>
      </c>
      <c r="D42" s="38">
        <f t="shared" ref="D42" si="51">+D43+D46</f>
        <v>51.6</v>
      </c>
      <c r="E42" s="38">
        <f t="shared" ref="E42" si="52">+E43+E46</f>
        <v>0.3</v>
      </c>
      <c r="F42" s="38">
        <f t="shared" ref="F42:K42" si="53">+F43+F46</f>
        <v>5.9</v>
      </c>
      <c r="G42" s="38">
        <f t="shared" si="53"/>
        <v>5.3</v>
      </c>
      <c r="H42" s="38">
        <f t="shared" si="53"/>
        <v>30.099999999999998</v>
      </c>
      <c r="I42" s="38">
        <f t="shared" si="53"/>
        <v>9.3000000000000007</v>
      </c>
      <c r="J42" s="38">
        <f t="shared" si="53"/>
        <v>721</v>
      </c>
      <c r="K42" s="38">
        <f t="shared" si="53"/>
        <v>174</v>
      </c>
      <c r="L42" s="38">
        <f>+L43+L46</f>
        <v>158.5</v>
      </c>
      <c r="M42" s="38">
        <f t="shared" si="50"/>
        <v>226.5</v>
      </c>
      <c r="N42" s="38">
        <f>+N43+N46</f>
        <v>98.9</v>
      </c>
      <c r="O42" s="38">
        <f t="shared" si="50"/>
        <v>92.800000000000011</v>
      </c>
      <c r="P42" s="38">
        <f t="shared" si="50"/>
        <v>82.699999999999989</v>
      </c>
      <c r="Q42" s="38">
        <f t="shared" si="50"/>
        <v>46.8</v>
      </c>
      <c r="R42" s="38">
        <f t="shared" si="50"/>
        <v>45.6</v>
      </c>
      <c r="S42" s="38">
        <f t="shared" si="50"/>
        <v>67.099999999999994</v>
      </c>
      <c r="T42" s="38">
        <f t="shared" si="50"/>
        <v>82.399999999999991</v>
      </c>
      <c r="U42" s="38">
        <f t="shared" si="50"/>
        <v>74.500000000000014</v>
      </c>
      <c r="V42" s="38">
        <f t="shared" si="50"/>
        <v>699.5</v>
      </c>
      <c r="W42" s="38">
        <f t="shared" si="50"/>
        <v>1330.3999999999999</v>
      </c>
      <c r="X42" s="38">
        <f t="shared" ref="X42:AC42" si="54">+X43+X46</f>
        <v>1504.6</v>
      </c>
      <c r="Y42" s="38">
        <f t="shared" si="54"/>
        <v>1038.2</v>
      </c>
      <c r="Z42" s="38">
        <f t="shared" si="54"/>
        <v>2586.4999999999995</v>
      </c>
      <c r="AA42" s="38">
        <f t="shared" si="54"/>
        <v>4658.5</v>
      </c>
      <c r="AB42" s="38">
        <f t="shared" si="54"/>
        <v>1905.0999999999997</v>
      </c>
      <c r="AC42" s="38">
        <f t="shared" si="54"/>
        <v>2103.6</v>
      </c>
      <c r="AD42" s="38">
        <f t="shared" ref="AD42" si="55">+AD43+AD46</f>
        <v>2883.5</v>
      </c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</row>
    <row r="43" spans="2:64" ht="18" customHeight="1">
      <c r="B43" s="124" t="s">
        <v>50</v>
      </c>
      <c r="C43" s="37">
        <f t="shared" ref="C43:W43" si="56">+C45+C44</f>
        <v>26.8</v>
      </c>
      <c r="D43" s="37">
        <f t="shared" ref="D43" si="57">+D45+D44</f>
        <v>51.6</v>
      </c>
      <c r="E43" s="37">
        <f t="shared" ref="E43" si="58">+E45+E44</f>
        <v>0.3</v>
      </c>
      <c r="F43" s="37">
        <f t="shared" ref="F43:K43" si="59">+F45+F44</f>
        <v>5.9</v>
      </c>
      <c r="G43" s="37">
        <f t="shared" si="59"/>
        <v>5.3</v>
      </c>
      <c r="H43" s="37">
        <f t="shared" si="59"/>
        <v>30.099999999999998</v>
      </c>
      <c r="I43" s="37">
        <f t="shared" si="59"/>
        <v>9.3000000000000007</v>
      </c>
      <c r="J43" s="37">
        <f t="shared" si="59"/>
        <v>721</v>
      </c>
      <c r="K43" s="37">
        <f t="shared" si="59"/>
        <v>174</v>
      </c>
      <c r="L43" s="37">
        <f>+L45+L44</f>
        <v>158.5</v>
      </c>
      <c r="M43" s="37">
        <f t="shared" si="56"/>
        <v>226.5</v>
      </c>
      <c r="N43" s="37">
        <f t="shared" si="56"/>
        <v>87.9</v>
      </c>
      <c r="O43" s="37">
        <f t="shared" si="56"/>
        <v>92.800000000000011</v>
      </c>
      <c r="P43" s="37">
        <f t="shared" si="56"/>
        <v>82.699999999999989</v>
      </c>
      <c r="Q43" s="37">
        <f t="shared" si="56"/>
        <v>46.8</v>
      </c>
      <c r="R43" s="37">
        <f t="shared" si="56"/>
        <v>45.6</v>
      </c>
      <c r="S43" s="37">
        <f t="shared" si="56"/>
        <v>67.099999999999994</v>
      </c>
      <c r="T43" s="37">
        <f t="shared" si="56"/>
        <v>82.399999999999991</v>
      </c>
      <c r="U43" s="37">
        <f t="shared" si="56"/>
        <v>74.500000000000014</v>
      </c>
      <c r="V43" s="37">
        <f t="shared" si="56"/>
        <v>699.5</v>
      </c>
      <c r="W43" s="38">
        <f t="shared" si="56"/>
        <v>1330.3999999999999</v>
      </c>
      <c r="X43" s="38">
        <f t="shared" ref="X43:AC43" si="60">+X45+X44</f>
        <v>1504.6</v>
      </c>
      <c r="Y43" s="38">
        <f t="shared" si="60"/>
        <v>1038.2</v>
      </c>
      <c r="Z43" s="38">
        <f t="shared" si="60"/>
        <v>2586.4999999999995</v>
      </c>
      <c r="AA43" s="38">
        <f t="shared" si="60"/>
        <v>4658.5</v>
      </c>
      <c r="AB43" s="38">
        <f t="shared" si="60"/>
        <v>1905.0999999999997</v>
      </c>
      <c r="AC43" s="38">
        <f t="shared" si="60"/>
        <v>2103.6</v>
      </c>
      <c r="AD43" s="38">
        <f t="shared" ref="AD43" si="61">+AD45+AD44</f>
        <v>2883.5</v>
      </c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</row>
    <row r="44" spans="2:64" ht="18" customHeight="1">
      <c r="B44" s="125" t="s">
        <v>51</v>
      </c>
      <c r="C44" s="234">
        <v>0</v>
      </c>
      <c r="D44" s="234">
        <v>0</v>
      </c>
      <c r="E44" s="234">
        <v>0</v>
      </c>
      <c r="F44" s="234">
        <v>0</v>
      </c>
      <c r="G44" s="234">
        <v>0</v>
      </c>
      <c r="H44" s="98">
        <v>3.2</v>
      </c>
      <c r="I44" s="98">
        <v>2.9</v>
      </c>
      <c r="J44" s="98">
        <v>0.1</v>
      </c>
      <c r="K44" s="98">
        <v>3.8</v>
      </c>
      <c r="L44" s="98">
        <v>74</v>
      </c>
      <c r="M44" s="98">
        <v>128.4</v>
      </c>
      <c r="N44" s="98">
        <v>45.5</v>
      </c>
      <c r="O44" s="98">
        <v>48.2</v>
      </c>
      <c r="P44" s="98">
        <v>37.9</v>
      </c>
      <c r="Q44" s="99">
        <v>0</v>
      </c>
      <c r="R44" s="99">
        <v>0</v>
      </c>
      <c r="S44" s="99">
        <v>0</v>
      </c>
      <c r="T44" s="99">
        <v>0</v>
      </c>
      <c r="U44" s="99">
        <v>0</v>
      </c>
      <c r="V44" s="100">
        <v>0</v>
      </c>
      <c r="W44" s="100">
        <v>0</v>
      </c>
      <c r="X44" s="100">
        <v>0</v>
      </c>
      <c r="Y44" s="100">
        <v>0</v>
      </c>
      <c r="Z44" s="100">
        <v>0</v>
      </c>
      <c r="AA44" s="100">
        <v>0</v>
      </c>
      <c r="AB44" s="100">
        <v>0</v>
      </c>
      <c r="AC44" s="100">
        <v>0</v>
      </c>
      <c r="AD44" s="100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</row>
    <row r="45" spans="2:64" ht="18" customHeight="1">
      <c r="B45" s="125" t="s">
        <v>52</v>
      </c>
      <c r="C45" s="75">
        <v>26.8</v>
      </c>
      <c r="D45" s="75">
        <v>51.6</v>
      </c>
      <c r="E45" s="75">
        <v>0.3</v>
      </c>
      <c r="F45" s="75">
        <v>5.9</v>
      </c>
      <c r="G45" s="75">
        <f>5.3</f>
        <v>5.3</v>
      </c>
      <c r="H45" s="75">
        <f>21.9+5</f>
        <v>26.9</v>
      </c>
      <c r="I45" s="75">
        <v>6.4</v>
      </c>
      <c r="J45" s="75">
        <v>720.9</v>
      </c>
      <c r="K45" s="75">
        <v>170.2</v>
      </c>
      <c r="L45" s="75">
        <v>84.5</v>
      </c>
      <c r="M45" s="75">
        <v>98.1</v>
      </c>
      <c r="N45" s="75">
        <v>42.4</v>
      </c>
      <c r="O45" s="75">
        <v>44.6</v>
      </c>
      <c r="P45" s="75">
        <v>44.8</v>
      </c>
      <c r="Q45" s="75">
        <v>46.8</v>
      </c>
      <c r="R45" s="75">
        <v>45.6</v>
      </c>
      <c r="S45" s="75">
        <v>67.099999999999994</v>
      </c>
      <c r="T45" s="75">
        <v>82.399999999999991</v>
      </c>
      <c r="U45" s="75">
        <v>74.500000000000014</v>
      </c>
      <c r="V45" s="76">
        <v>699.5</v>
      </c>
      <c r="W45" s="76">
        <v>1330.3999999999999</v>
      </c>
      <c r="X45" s="77">
        <v>1504.6</v>
      </c>
      <c r="Y45" s="77">
        <v>1038.2</v>
      </c>
      <c r="Z45" s="77">
        <v>2586.4999999999995</v>
      </c>
      <c r="AA45" s="77">
        <v>4658.5</v>
      </c>
      <c r="AB45" s="77">
        <v>1905.0999999999997</v>
      </c>
      <c r="AC45" s="77">
        <v>2103.6</v>
      </c>
      <c r="AD45" s="77">
        <v>2883.5</v>
      </c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</row>
    <row r="46" spans="2:64" ht="18" customHeight="1">
      <c r="B46" s="126" t="s">
        <v>54</v>
      </c>
      <c r="C46" s="233">
        <v>0</v>
      </c>
      <c r="D46" s="233">
        <v>0</v>
      </c>
      <c r="E46" s="233">
        <v>0</v>
      </c>
      <c r="F46" s="233">
        <v>0</v>
      </c>
      <c r="G46" s="233">
        <v>0</v>
      </c>
      <c r="H46" s="233">
        <v>0</v>
      </c>
      <c r="I46" s="233">
        <v>0</v>
      </c>
      <c r="J46" s="233">
        <v>0</v>
      </c>
      <c r="K46" s="233">
        <v>0</v>
      </c>
      <c r="L46" s="233">
        <v>0</v>
      </c>
      <c r="M46" s="233">
        <v>0</v>
      </c>
      <c r="N46" s="91">
        <v>11</v>
      </c>
      <c r="O46" s="95">
        <v>0</v>
      </c>
      <c r="P46" s="95">
        <v>0</v>
      </c>
      <c r="Q46" s="95">
        <v>0</v>
      </c>
      <c r="R46" s="95">
        <v>0</v>
      </c>
      <c r="S46" s="95">
        <v>0</v>
      </c>
      <c r="T46" s="95">
        <v>0</v>
      </c>
      <c r="U46" s="95">
        <v>0</v>
      </c>
      <c r="V46" s="95">
        <v>0</v>
      </c>
      <c r="W46" s="95">
        <v>0</v>
      </c>
      <c r="X46" s="92">
        <v>0</v>
      </c>
      <c r="Y46" s="92">
        <v>0</v>
      </c>
      <c r="Z46" s="92">
        <v>0</v>
      </c>
      <c r="AA46" s="92">
        <v>0</v>
      </c>
      <c r="AB46" s="92">
        <v>0</v>
      </c>
      <c r="AC46" s="92">
        <v>0</v>
      </c>
      <c r="AD46" s="92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</row>
    <row r="47" spans="2:64" ht="18" customHeight="1">
      <c r="B47" s="127" t="s">
        <v>85</v>
      </c>
      <c r="C47" s="233">
        <v>0</v>
      </c>
      <c r="D47" s="233">
        <v>13.3</v>
      </c>
      <c r="E47" s="233">
        <v>0</v>
      </c>
      <c r="F47" s="233">
        <v>0</v>
      </c>
      <c r="G47" s="91">
        <v>102.9</v>
      </c>
      <c r="H47" s="233">
        <v>0</v>
      </c>
      <c r="I47" s="233">
        <v>0</v>
      </c>
      <c r="J47" s="233">
        <v>0</v>
      </c>
      <c r="K47" s="233">
        <v>0</v>
      </c>
      <c r="L47" s="233">
        <v>0</v>
      </c>
      <c r="M47" s="233">
        <v>0</v>
      </c>
      <c r="N47" s="233">
        <v>0</v>
      </c>
      <c r="O47" s="233">
        <v>0</v>
      </c>
      <c r="P47" s="37">
        <v>-1.3</v>
      </c>
      <c r="Q47" s="233">
        <v>0</v>
      </c>
      <c r="R47" s="233">
        <v>0</v>
      </c>
      <c r="S47" s="233">
        <v>0</v>
      </c>
      <c r="T47" s="91">
        <v>288.10000000000002</v>
      </c>
      <c r="U47" s="233">
        <v>0</v>
      </c>
      <c r="V47" s="79">
        <v>11.2</v>
      </c>
      <c r="W47" s="79">
        <v>422.20000000000005</v>
      </c>
      <c r="X47" s="93">
        <v>385.2</v>
      </c>
      <c r="Y47" s="93">
        <v>59.800000000000004</v>
      </c>
      <c r="Z47" s="93">
        <v>149.4</v>
      </c>
      <c r="AA47" s="93">
        <v>284.10000000000002</v>
      </c>
      <c r="AB47" s="93">
        <v>979.4000000000002</v>
      </c>
      <c r="AC47" s="93">
        <v>400</v>
      </c>
      <c r="AD47" s="93">
        <v>731.99999999999989</v>
      </c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</row>
    <row r="48" spans="2:64" ht="18" customHeight="1">
      <c r="B48" s="127" t="s">
        <v>146</v>
      </c>
      <c r="C48" s="95">
        <v>0</v>
      </c>
      <c r="D48" s="95">
        <v>0</v>
      </c>
      <c r="E48" s="95">
        <v>0</v>
      </c>
      <c r="F48" s="95">
        <v>0</v>
      </c>
      <c r="G48" s="95">
        <v>0</v>
      </c>
      <c r="H48" s="95">
        <v>0</v>
      </c>
      <c r="I48" s="95">
        <v>0</v>
      </c>
      <c r="J48" s="91">
        <v>0.2</v>
      </c>
      <c r="K48" s="95">
        <v>0</v>
      </c>
      <c r="L48" s="95">
        <v>0</v>
      </c>
      <c r="M48" s="95">
        <v>0</v>
      </c>
      <c r="N48" s="95">
        <v>0</v>
      </c>
      <c r="O48" s="95">
        <v>0</v>
      </c>
      <c r="P48" s="95">
        <v>0</v>
      </c>
      <c r="Q48" s="95">
        <v>0</v>
      </c>
      <c r="R48" s="95">
        <v>0</v>
      </c>
      <c r="S48" s="95">
        <v>0</v>
      </c>
      <c r="T48" s="95">
        <v>0</v>
      </c>
      <c r="U48" s="95">
        <v>0</v>
      </c>
      <c r="V48" s="95">
        <v>0</v>
      </c>
      <c r="W48" s="95">
        <v>0</v>
      </c>
      <c r="X48" s="92">
        <v>0</v>
      </c>
      <c r="Y48" s="92">
        <v>0</v>
      </c>
      <c r="Z48" s="92">
        <v>0</v>
      </c>
      <c r="AA48" s="92">
        <v>0</v>
      </c>
      <c r="AB48" s="92">
        <v>0</v>
      </c>
      <c r="AC48" s="92">
        <v>0</v>
      </c>
      <c r="AD48" s="92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</row>
    <row r="49" spans="1:64" ht="19.5" customHeight="1" thickBot="1">
      <c r="A49" s="11"/>
      <c r="B49" s="128" t="s">
        <v>100</v>
      </c>
      <c r="C49" s="52">
        <f t="shared" ref="C49:S49" si="62">+C14+C41+C42+C47</f>
        <v>13866.4</v>
      </c>
      <c r="D49" s="52">
        <f t="shared" ref="D49" si="63">+D14+D41+D42+D47</f>
        <v>17420.999999999996</v>
      </c>
      <c r="E49" s="52">
        <f t="shared" ref="E49" si="64">+E14+E41+E42+E47</f>
        <v>21898.399999999994</v>
      </c>
      <c r="F49" s="52">
        <f t="shared" ref="F49:K49" si="65">+F14+F41+F42+F47</f>
        <v>18624.200000000004</v>
      </c>
      <c r="G49" s="52">
        <f t="shared" si="65"/>
        <v>21308.1</v>
      </c>
      <c r="H49" s="52">
        <f t="shared" si="65"/>
        <v>23090.1</v>
      </c>
      <c r="I49" s="52">
        <f t="shared" si="65"/>
        <v>46237.3</v>
      </c>
      <c r="J49" s="52">
        <f>+J14+J41+J42+J47</f>
        <v>53938</v>
      </c>
      <c r="K49" s="52">
        <f t="shared" si="65"/>
        <v>51149.5</v>
      </c>
      <c r="L49" s="52">
        <f>+L14+L41+L42+L47</f>
        <v>52802.000000000007</v>
      </c>
      <c r="M49" s="52">
        <f t="shared" si="62"/>
        <v>58121.899999999994</v>
      </c>
      <c r="N49" s="52">
        <f t="shared" si="62"/>
        <v>48906.5</v>
      </c>
      <c r="O49" s="52">
        <f t="shared" si="62"/>
        <v>59470.400000000001</v>
      </c>
      <c r="P49" s="52">
        <f t="shared" si="62"/>
        <v>66187.099999999977</v>
      </c>
      <c r="Q49" s="52">
        <f t="shared" si="62"/>
        <v>63497.9</v>
      </c>
      <c r="R49" s="52">
        <f t="shared" si="62"/>
        <v>70646.399999999994</v>
      </c>
      <c r="S49" s="52">
        <f t="shared" si="62"/>
        <v>81353.899999999994</v>
      </c>
      <c r="T49" s="52">
        <f t="shared" ref="T49:Y49" si="66">+T14+T41+T42+T47</f>
        <v>95600</v>
      </c>
      <c r="U49" s="52">
        <f t="shared" si="66"/>
        <v>102673.59999999999</v>
      </c>
      <c r="V49" s="52">
        <f t="shared" si="66"/>
        <v>115335.3</v>
      </c>
      <c r="W49" s="52">
        <f t="shared" si="66"/>
        <v>137132.9</v>
      </c>
      <c r="X49" s="52">
        <f t="shared" si="66"/>
        <v>144226.80000000002</v>
      </c>
      <c r="Y49" s="52">
        <f t="shared" si="66"/>
        <v>127495.90000000001</v>
      </c>
      <c r="Z49" s="52">
        <f t="shared" ref="Z49:AA49" si="67">+Z14+Z41+Z42+Z47</f>
        <v>191990.3</v>
      </c>
      <c r="AA49" s="52">
        <f t="shared" si="67"/>
        <v>230911.4</v>
      </c>
      <c r="AB49" s="52">
        <f t="shared" ref="AB49:AC49" si="68">+AB14+AB41+AB42+AB47</f>
        <v>224938.80000000002</v>
      </c>
      <c r="AC49" s="52">
        <f t="shared" si="68"/>
        <v>254687.09999999995</v>
      </c>
      <c r="AD49" s="52">
        <f t="shared" ref="AD49" si="69">+AD14+AD41+AD42+AD47</f>
        <v>264089.5</v>
      </c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</row>
    <row r="50" spans="1:64" ht="19.5" customHeight="1" thickTop="1">
      <c r="A50" s="11"/>
      <c r="B50" s="129" t="s">
        <v>101</v>
      </c>
      <c r="C50" s="161">
        <f t="shared" ref="C50:S50" si="70">+C51</f>
        <v>0</v>
      </c>
      <c r="D50" s="161">
        <f t="shared" si="70"/>
        <v>0</v>
      </c>
      <c r="E50" s="161">
        <f t="shared" si="70"/>
        <v>0</v>
      </c>
      <c r="F50" s="161">
        <f t="shared" si="70"/>
        <v>0</v>
      </c>
      <c r="G50" s="161">
        <f t="shared" si="70"/>
        <v>0</v>
      </c>
      <c r="H50" s="161">
        <f t="shared" si="70"/>
        <v>0</v>
      </c>
      <c r="I50" s="161">
        <f t="shared" si="70"/>
        <v>0</v>
      </c>
      <c r="J50" s="161">
        <v>0</v>
      </c>
      <c r="K50" s="161">
        <v>0</v>
      </c>
      <c r="L50" s="161">
        <f t="shared" si="70"/>
        <v>0</v>
      </c>
      <c r="M50" s="161">
        <f t="shared" si="70"/>
        <v>0</v>
      </c>
      <c r="N50" s="161">
        <f t="shared" si="70"/>
        <v>0</v>
      </c>
      <c r="O50" s="161">
        <f t="shared" si="70"/>
        <v>0</v>
      </c>
      <c r="P50" s="161">
        <f t="shared" si="70"/>
        <v>0</v>
      </c>
      <c r="Q50" s="161">
        <f t="shared" si="70"/>
        <v>0</v>
      </c>
      <c r="R50" s="161">
        <f t="shared" si="70"/>
        <v>0</v>
      </c>
      <c r="S50" s="161">
        <f t="shared" si="70"/>
        <v>0</v>
      </c>
      <c r="T50" s="161">
        <f>+T51</f>
        <v>0.10000000000000003</v>
      </c>
      <c r="U50" s="161">
        <f>+U51</f>
        <v>0</v>
      </c>
      <c r="V50" s="161">
        <f>+V51</f>
        <v>0.3</v>
      </c>
      <c r="W50" s="161">
        <f>+W51</f>
        <v>0</v>
      </c>
      <c r="X50" s="161">
        <f>+X51</f>
        <v>0</v>
      </c>
      <c r="Y50" s="161">
        <v>0</v>
      </c>
      <c r="Z50" s="161">
        <v>0</v>
      </c>
      <c r="AA50" s="161">
        <v>0</v>
      </c>
      <c r="AB50" s="161">
        <v>0</v>
      </c>
      <c r="AC50" s="161">
        <v>0</v>
      </c>
      <c r="AD50" s="161">
        <v>0</v>
      </c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</row>
    <row r="51" spans="1:64" ht="27.75" customHeight="1">
      <c r="A51" s="11"/>
      <c r="B51" s="130" t="s">
        <v>21</v>
      </c>
      <c r="C51" s="232">
        <v>0</v>
      </c>
      <c r="D51" s="232">
        <v>0</v>
      </c>
      <c r="E51" s="232">
        <v>0</v>
      </c>
      <c r="F51" s="232">
        <v>0</v>
      </c>
      <c r="G51" s="232">
        <v>0</v>
      </c>
      <c r="H51" s="232">
        <v>0</v>
      </c>
      <c r="I51" s="232">
        <v>0</v>
      </c>
      <c r="J51" s="232">
        <v>0</v>
      </c>
      <c r="K51" s="232">
        <v>0</v>
      </c>
      <c r="L51" s="232">
        <v>0</v>
      </c>
      <c r="M51" s="232">
        <v>0</v>
      </c>
      <c r="N51" s="232">
        <v>0</v>
      </c>
      <c r="O51" s="232">
        <v>0</v>
      </c>
      <c r="P51" s="232">
        <v>0</v>
      </c>
      <c r="Q51" s="232">
        <v>0</v>
      </c>
      <c r="R51" s="232">
        <v>0</v>
      </c>
      <c r="S51" s="232">
        <v>0</v>
      </c>
      <c r="T51" s="232">
        <v>0.10000000000000003</v>
      </c>
      <c r="U51" s="232">
        <v>0</v>
      </c>
      <c r="V51" s="232">
        <v>0.3</v>
      </c>
      <c r="W51" s="232">
        <v>0</v>
      </c>
      <c r="X51" s="232">
        <v>0</v>
      </c>
      <c r="Y51" s="232">
        <v>0</v>
      </c>
      <c r="Z51" s="232">
        <v>0</v>
      </c>
      <c r="AA51" s="232">
        <v>0</v>
      </c>
      <c r="AB51" s="232">
        <v>0</v>
      </c>
      <c r="AC51" s="232">
        <v>0</v>
      </c>
      <c r="AD51" s="232">
        <v>0</v>
      </c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64" ht="20.25" customHeight="1" thickBot="1">
      <c r="A52" s="11"/>
      <c r="B52" s="50" t="s">
        <v>102</v>
      </c>
      <c r="C52" s="52">
        <f t="shared" ref="C52:S52" si="71">+C50+C49</f>
        <v>13866.4</v>
      </c>
      <c r="D52" s="52">
        <f t="shared" ref="D52" si="72">+D50+D49</f>
        <v>17420.999999999996</v>
      </c>
      <c r="E52" s="52">
        <f t="shared" ref="E52" si="73">+E50+E49</f>
        <v>21898.399999999994</v>
      </c>
      <c r="F52" s="52">
        <f t="shared" ref="F52:K52" si="74">+F50+F49</f>
        <v>18624.200000000004</v>
      </c>
      <c r="G52" s="52">
        <f t="shared" si="74"/>
        <v>21308.1</v>
      </c>
      <c r="H52" s="52">
        <f t="shared" si="74"/>
        <v>23090.1</v>
      </c>
      <c r="I52" s="52">
        <f t="shared" si="74"/>
        <v>46237.3</v>
      </c>
      <c r="J52" s="52">
        <f t="shared" si="74"/>
        <v>53938</v>
      </c>
      <c r="K52" s="52">
        <f t="shared" si="74"/>
        <v>51149.5</v>
      </c>
      <c r="L52" s="52">
        <f>+L50+L49</f>
        <v>52802.000000000007</v>
      </c>
      <c r="M52" s="52">
        <f t="shared" si="71"/>
        <v>58121.899999999994</v>
      </c>
      <c r="N52" s="52">
        <f t="shared" si="71"/>
        <v>48906.5</v>
      </c>
      <c r="O52" s="52">
        <f t="shared" si="71"/>
        <v>59470.400000000001</v>
      </c>
      <c r="P52" s="52">
        <f t="shared" si="71"/>
        <v>66187.099999999977</v>
      </c>
      <c r="Q52" s="52">
        <f t="shared" si="71"/>
        <v>63497.9</v>
      </c>
      <c r="R52" s="52">
        <f t="shared" si="71"/>
        <v>70646.399999999994</v>
      </c>
      <c r="S52" s="52">
        <f t="shared" si="71"/>
        <v>81353.899999999994</v>
      </c>
      <c r="T52" s="52">
        <f t="shared" ref="T52:Y52" si="75">+T50+T49</f>
        <v>95600.1</v>
      </c>
      <c r="U52" s="52">
        <f t="shared" si="75"/>
        <v>102673.59999999999</v>
      </c>
      <c r="V52" s="52">
        <f t="shared" si="75"/>
        <v>115335.6</v>
      </c>
      <c r="W52" s="52">
        <f t="shared" si="75"/>
        <v>137132.9</v>
      </c>
      <c r="X52" s="52">
        <f t="shared" si="75"/>
        <v>144226.80000000002</v>
      </c>
      <c r="Y52" s="52">
        <f t="shared" si="75"/>
        <v>127495.90000000001</v>
      </c>
      <c r="Z52" s="52">
        <f t="shared" ref="Z52:AA52" si="76">+Z50+Z49</f>
        <v>191990.3</v>
      </c>
      <c r="AA52" s="101">
        <f t="shared" si="76"/>
        <v>230911.4</v>
      </c>
      <c r="AB52" s="52">
        <f t="shared" ref="AB52:AC52" si="77">+AB50+AB49</f>
        <v>224938.80000000002</v>
      </c>
      <c r="AC52" s="52">
        <f t="shared" si="77"/>
        <v>254687.09999999995</v>
      </c>
      <c r="AD52" s="52">
        <f t="shared" ref="AD52" si="78">+AD50+AD49</f>
        <v>264089.5</v>
      </c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64" ht="18" customHeight="1" thickTop="1">
      <c r="A53" s="11"/>
      <c r="B53" s="61" t="s">
        <v>104</v>
      </c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4"/>
      <c r="O53" s="61"/>
      <c r="P53" s="61"/>
      <c r="Q53" s="61"/>
      <c r="R53" s="61"/>
      <c r="S53" s="103"/>
      <c r="T53" s="103"/>
      <c r="U53" s="63"/>
      <c r="V53" s="63"/>
      <c r="W53" s="63"/>
      <c r="X53" s="63"/>
      <c r="Y53" s="63"/>
      <c r="Z53" s="63"/>
      <c r="AA53" s="63"/>
      <c r="AB53" s="6"/>
      <c r="AC53" s="6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64">
      <c r="B54" s="104" t="s">
        <v>103</v>
      </c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61"/>
      <c r="O54" s="105"/>
      <c r="P54" s="105"/>
      <c r="Q54" s="105"/>
      <c r="R54" s="61"/>
      <c r="S54" s="63"/>
      <c r="T54" s="63"/>
      <c r="U54" s="63"/>
      <c r="V54" s="63"/>
      <c r="W54" s="63"/>
      <c r="X54" s="63"/>
      <c r="Y54" s="63"/>
      <c r="Z54" s="63"/>
      <c r="AA54" s="63"/>
      <c r="AB54" s="6"/>
      <c r="AC54" s="6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64" ht="12" customHeight="1">
      <c r="B55" s="106" t="s">
        <v>23</v>
      </c>
      <c r="C55" s="282"/>
      <c r="D55" s="282"/>
      <c r="E55" s="282"/>
      <c r="F55" s="282"/>
      <c r="G55" s="282"/>
      <c r="H55" s="282"/>
      <c r="I55" s="282"/>
      <c r="J55" s="282"/>
      <c r="K55" s="282"/>
      <c r="L55" s="282"/>
      <c r="M55" s="282"/>
      <c r="N55" s="282"/>
      <c r="O55" s="282"/>
      <c r="P55" s="282"/>
      <c r="Q55" s="107"/>
      <c r="R55" s="107"/>
      <c r="S55" s="63"/>
      <c r="T55" s="63"/>
      <c r="U55" s="63"/>
      <c r="V55" s="63"/>
      <c r="W55" s="63"/>
      <c r="X55" s="63"/>
      <c r="Y55" s="63"/>
      <c r="Z55" s="63"/>
      <c r="AA55" s="63"/>
      <c r="AB55" s="6"/>
      <c r="AC55" s="6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1:64" ht="12" customHeight="1">
      <c r="B56" s="106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</row>
    <row r="57" spans="1:64" ht="14.25">
      <c r="B57" s="70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71"/>
      <c r="N57" s="71"/>
      <c r="O57" s="71"/>
      <c r="P57" s="71"/>
      <c r="Q57" s="71"/>
      <c r="R57" s="71"/>
      <c r="S57" s="63"/>
      <c r="T57" s="63"/>
      <c r="U57" s="63"/>
      <c r="V57" s="63"/>
      <c r="W57" s="63"/>
      <c r="X57" s="63"/>
      <c r="Y57" s="63"/>
      <c r="Z57" s="63"/>
      <c r="AA57" s="63"/>
      <c r="AB57" s="6"/>
      <c r="AC57" s="6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</row>
    <row r="58" spans="1:64">
      <c r="B58" s="64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"/>
      <c r="AC58" s="6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</row>
    <row r="59" spans="1:64">
      <c r="B59" s="64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"/>
      <c r="AC59" s="6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</row>
    <row r="60" spans="1:64"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</row>
    <row r="61" spans="1:64"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64"/>
      <c r="T61" s="64"/>
      <c r="U61" s="64"/>
      <c r="V61" s="64"/>
      <c r="W61" s="64"/>
      <c r="X61" s="64"/>
      <c r="Y61" s="64"/>
      <c r="Z61" s="64"/>
      <c r="AA61" s="64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</row>
    <row r="62" spans="1:64"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64"/>
      <c r="T62" s="64"/>
      <c r="U62" s="64"/>
      <c r="V62" s="64"/>
      <c r="W62" s="64"/>
      <c r="X62" s="64"/>
      <c r="Y62" s="64"/>
      <c r="Z62" s="64"/>
      <c r="AA62" s="64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</row>
    <row r="63" spans="1:64"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</row>
    <row r="64" spans="1:64"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</row>
    <row r="65" spans="2:64"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</row>
    <row r="66" spans="2:64"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</row>
    <row r="67" spans="2:64"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</row>
    <row r="68" spans="2:64"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</row>
    <row r="69" spans="2:64"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</row>
    <row r="70" spans="2:64"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</row>
    <row r="71" spans="2:64"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</row>
    <row r="72" spans="2:64"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</row>
    <row r="73" spans="2:64"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</row>
    <row r="74" spans="2:64"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</row>
    <row r="75" spans="2:64"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</row>
    <row r="76" spans="2:64"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</row>
    <row r="77" spans="2:64"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</row>
    <row r="78" spans="2:64"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</row>
    <row r="79" spans="2:64"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</row>
    <row r="80" spans="2:64"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</row>
    <row r="81" spans="2:64"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</row>
    <row r="82" spans="2:64"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</row>
    <row r="83" spans="2:64"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</row>
    <row r="84" spans="2:64"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</row>
    <row r="85" spans="2:64"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</row>
    <row r="86" spans="2:64"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</row>
    <row r="87" spans="2:64" ht="14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</row>
    <row r="88" spans="2:64" ht="14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</row>
    <row r="89" spans="2:64" ht="14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</row>
    <row r="90" spans="2:64" ht="14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</row>
    <row r="91" spans="2:64" ht="14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</row>
    <row r="92" spans="2:64" ht="14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</row>
    <row r="93" spans="2:64" ht="14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</row>
    <row r="94" spans="2:64" ht="14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</row>
    <row r="95" spans="2:64" ht="14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</row>
    <row r="96" spans="2:64" ht="14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</row>
    <row r="97" spans="2:64" ht="14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</row>
    <row r="98" spans="2:64" ht="14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</row>
    <row r="99" spans="2:64" ht="14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</row>
    <row r="100" spans="2:64" ht="14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</row>
    <row r="101" spans="2:64" ht="14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</row>
    <row r="102" spans="2:64" ht="14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</row>
    <row r="103" spans="2:64" ht="14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</row>
    <row r="104" spans="2:64" ht="14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</row>
    <row r="105" spans="2:64" ht="14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</row>
    <row r="106" spans="2:64" ht="14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</row>
    <row r="107" spans="2:64" ht="14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</row>
    <row r="108" spans="2:64" ht="14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</row>
    <row r="109" spans="2:64" ht="14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</row>
    <row r="110" spans="2:64" ht="14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</row>
    <row r="111" spans="2:64" ht="14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</row>
    <row r="112" spans="2:64" ht="14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</row>
    <row r="113" spans="2:64" ht="14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</row>
    <row r="114" spans="2:64" ht="14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</row>
    <row r="115" spans="2:64" ht="14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</row>
    <row r="116" spans="2:64" ht="14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</row>
    <row r="117" spans="2:64" ht="14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</row>
    <row r="118" spans="2:64" ht="14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</row>
    <row r="119" spans="2:64" ht="14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</row>
    <row r="120" spans="2:64" ht="14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</row>
    <row r="121" spans="2:64" ht="14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</row>
    <row r="122" spans="2:64" ht="14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</row>
    <row r="123" spans="2:64" ht="14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</row>
    <row r="124" spans="2:64" ht="14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</row>
    <row r="125" spans="2:64" ht="14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</row>
    <row r="126" spans="2:64" ht="14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</row>
    <row r="127" spans="2:64" ht="14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</row>
    <row r="128" spans="2:64" ht="14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</row>
    <row r="129" spans="2:64" ht="14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</row>
    <row r="130" spans="2:64" ht="14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</row>
    <row r="131" spans="2:64" ht="14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</row>
    <row r="132" spans="2:64" ht="14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</row>
    <row r="133" spans="2:64" ht="14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</row>
    <row r="134" spans="2:64" ht="14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</row>
    <row r="135" spans="2:64" ht="14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</row>
    <row r="136" spans="2:64" ht="14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</row>
    <row r="137" spans="2:64" ht="14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</row>
    <row r="138" spans="2:64" ht="14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</row>
    <row r="139" spans="2:64" ht="14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</row>
    <row r="140" spans="2:64" ht="14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</row>
    <row r="141" spans="2:64" ht="14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</row>
    <row r="142" spans="2:64" ht="14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</row>
    <row r="143" spans="2:64" ht="14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</row>
    <row r="144" spans="2:64" ht="14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</row>
    <row r="145" spans="2:64" ht="14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</row>
    <row r="146" spans="2:64" ht="14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</row>
    <row r="147" spans="2:64" ht="14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</row>
    <row r="148" spans="2:64" ht="14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</row>
    <row r="149" spans="2:64" ht="14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</row>
    <row r="150" spans="2:64" ht="14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</row>
    <row r="151" spans="2:64" ht="14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</row>
    <row r="152" spans="2:64" ht="14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</row>
    <row r="153" spans="2:64" ht="14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</row>
    <row r="154" spans="2:64" ht="14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</row>
    <row r="155" spans="2:64" ht="14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</row>
    <row r="156" spans="2:64" ht="14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</row>
    <row r="157" spans="2:64" ht="14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</row>
    <row r="158" spans="2:64" ht="14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</row>
    <row r="159" spans="2:64" ht="14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</row>
    <row r="160" spans="2:64" ht="14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</row>
    <row r="161" spans="2:64" ht="14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</row>
    <row r="162" spans="2:64" ht="14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</row>
    <row r="163" spans="2:64" ht="14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</row>
    <row r="164" spans="2:64" ht="14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</row>
    <row r="165" spans="2:64" ht="14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</row>
    <row r="166" spans="2:64" ht="14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</row>
    <row r="167" spans="2:64" ht="14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</row>
    <row r="168" spans="2:64" ht="14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</row>
    <row r="169" spans="2:64" ht="14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</row>
    <row r="170" spans="2:64" ht="14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</row>
    <row r="171" spans="2:64" ht="14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</row>
    <row r="172" spans="2:64" ht="14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</row>
    <row r="173" spans="2:64" ht="14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</row>
    <row r="174" spans="2:64" ht="14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</row>
    <row r="175" spans="2:64" ht="14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</row>
    <row r="176" spans="2:64" ht="14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</row>
    <row r="177" spans="2:64" ht="14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</row>
    <row r="178" spans="2:64" ht="14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</row>
    <row r="179" spans="2:64" ht="14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</row>
    <row r="180" spans="2:64" ht="14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</row>
    <row r="181" spans="2:64" ht="14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</row>
    <row r="182" spans="2:64" ht="14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</row>
    <row r="183" spans="2:64" ht="14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</row>
    <row r="184" spans="2:64" ht="14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</row>
    <row r="185" spans="2:64" ht="14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</row>
    <row r="186" spans="2:64" ht="14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</row>
    <row r="187" spans="2:64" ht="14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</row>
    <row r="188" spans="2:64" ht="14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</row>
    <row r="189" spans="2:64" ht="14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</row>
    <row r="190" spans="2:64" ht="14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</row>
    <row r="191" spans="2:64" ht="14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</row>
    <row r="192" spans="2:64" ht="14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</row>
    <row r="193" spans="2:64" ht="14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</row>
    <row r="194" spans="2:64" ht="14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</row>
    <row r="195" spans="2:64" ht="14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</row>
    <row r="196" spans="2:64" ht="14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</row>
    <row r="197" spans="2:64" ht="14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</row>
    <row r="198" spans="2:64" ht="14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</row>
    <row r="199" spans="2:64" ht="14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</row>
    <row r="200" spans="2:64" ht="14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</row>
    <row r="201" spans="2:64" ht="14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</row>
    <row r="202" spans="2:64" ht="14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</row>
    <row r="203" spans="2:64" ht="14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</row>
    <row r="204" spans="2:64" ht="14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</row>
    <row r="205" spans="2:64" ht="14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</row>
    <row r="206" spans="2:64" ht="14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</row>
    <row r="207" spans="2:64" ht="14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</row>
    <row r="208" spans="2:64" ht="14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</row>
    <row r="209" spans="2:64" ht="14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</row>
    <row r="210" spans="2:64" ht="14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</row>
    <row r="211" spans="2:64" ht="14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</row>
    <row r="212" spans="2:64" ht="14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</row>
    <row r="213" spans="2:64"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</row>
    <row r="214" spans="2:64"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</row>
    <row r="215" spans="2:64"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</row>
    <row r="216" spans="2:64"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</row>
    <row r="217" spans="2:64"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</row>
    <row r="218" spans="2:64"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</row>
    <row r="219" spans="2:64"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</row>
    <row r="220" spans="2:64"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</row>
    <row r="221" spans="2:64"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</row>
    <row r="222" spans="2:64"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</row>
    <row r="223" spans="2:64"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</row>
    <row r="224" spans="2:64"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</row>
    <row r="225" spans="2:64"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</row>
    <row r="226" spans="2:64"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</row>
    <row r="227" spans="2:64"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</row>
    <row r="228" spans="2:64"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</row>
    <row r="229" spans="2:64"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</row>
    <row r="230" spans="2:64"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</row>
    <row r="231" spans="2:64"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</row>
    <row r="232" spans="2:64"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</row>
    <row r="233" spans="2:64"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</row>
    <row r="234" spans="2:64"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</row>
  </sheetData>
  <mergeCells count="7">
    <mergeCell ref="B1:U1"/>
    <mergeCell ref="B6:Z6"/>
    <mergeCell ref="B11:AC11"/>
    <mergeCell ref="B9:AC9"/>
    <mergeCell ref="B8:AC8"/>
    <mergeCell ref="B7:AC7"/>
    <mergeCell ref="B10:AC10"/>
  </mergeCells>
  <printOptions horizontalCentered="1"/>
  <pageMargins left="0" right="0" top="0.19685039370078741" bottom="0.19685039370078741" header="0" footer="0.19685039370078741"/>
  <pageSetup scale="33" orientation="portrait" r:id="rId1"/>
  <headerFooter alignWithMargins="0"/>
  <ignoredErrors>
    <ignoredError sqref="M37:Y37 C36 AE36:BF37 F18:AB18 Q36:AB36 F35:P36 C18 AC36:AD36 AC18:AD1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AR378"/>
  <sheetViews>
    <sheetView showGridLines="0" tabSelected="1" topLeftCell="B60" zoomScaleNormal="100" workbookViewId="0">
      <pane xSplit="2" topLeftCell="Y1" activePane="topRight" state="frozen"/>
      <selection activeCell="B12" sqref="B12"/>
      <selection pane="topRight" activeCell="AE72" sqref="AE72"/>
    </sheetView>
  </sheetViews>
  <sheetFormatPr baseColWidth="10" defaultColWidth="11.42578125" defaultRowHeight="14.25"/>
  <cols>
    <col min="1" max="1" width="3.42578125" hidden="1" customWidth="1"/>
    <col min="2" max="2" width="3.42578125" customWidth="1"/>
    <col min="3" max="3" width="97.85546875" style="2" customWidth="1"/>
    <col min="4" max="7" width="12.28515625" style="2" customWidth="1"/>
    <col min="8" max="8" width="12.85546875" style="2" customWidth="1"/>
    <col min="9" max="9" width="13.42578125" style="2" customWidth="1"/>
    <col min="10" max="10" width="13.140625" style="2" customWidth="1"/>
    <col min="11" max="13" width="13.7109375" style="2" customWidth="1"/>
    <col min="14" max="14" width="13.42578125" style="2" customWidth="1"/>
    <col min="15" max="16" width="14.42578125" style="2" customWidth="1"/>
    <col min="17" max="20" width="14.7109375" style="2" customWidth="1"/>
    <col min="21" max="21" width="15" style="2" customWidth="1"/>
    <col min="22" max="23" width="14.7109375" style="2" customWidth="1"/>
    <col min="24" max="24" width="14.7109375" customWidth="1"/>
    <col min="25" max="27" width="15" customWidth="1"/>
    <col min="28" max="28" width="15" style="64" customWidth="1"/>
    <col min="29" max="29" width="15" customWidth="1"/>
    <col min="30" max="30" width="13.7109375" customWidth="1"/>
    <col min="31" max="31" width="12.5703125" bestFit="1" customWidth="1"/>
    <col min="239" max="239" width="3.42578125" customWidth="1"/>
    <col min="240" max="240" width="77.85546875" customWidth="1"/>
    <col min="241" max="248" width="8.42578125" customWidth="1"/>
    <col min="249" max="251" width="10.42578125" customWidth="1"/>
    <col min="252" max="252" width="11.140625" customWidth="1"/>
    <col min="253" max="253" width="10" customWidth="1"/>
    <col min="254" max="254" width="9.85546875" customWidth="1"/>
    <col min="255" max="255" width="8.85546875" customWidth="1"/>
    <col min="256" max="256" width="9" customWidth="1"/>
    <col min="257" max="257" width="8.42578125" customWidth="1"/>
    <col min="258" max="258" width="8.7109375" customWidth="1"/>
    <col min="259" max="259" width="8.5703125" customWidth="1"/>
    <col min="260" max="261" width="9.140625" customWidth="1"/>
    <col min="262" max="264" width="11" customWidth="1"/>
    <col min="265" max="265" width="10.140625" customWidth="1"/>
    <col min="266" max="267" width="10" customWidth="1"/>
    <col min="268" max="268" width="8.85546875" customWidth="1"/>
    <col min="269" max="269" width="11.42578125" customWidth="1"/>
    <col min="270" max="270" width="6.5703125" customWidth="1"/>
    <col min="495" max="495" width="3.42578125" customWidth="1"/>
    <col min="496" max="496" width="77.85546875" customWidth="1"/>
    <col min="497" max="504" width="8.42578125" customWidth="1"/>
    <col min="505" max="507" width="10.42578125" customWidth="1"/>
    <col min="508" max="508" width="11.140625" customWidth="1"/>
    <col min="509" max="509" width="10" customWidth="1"/>
    <col min="510" max="510" width="9.85546875" customWidth="1"/>
    <col min="511" max="511" width="8.85546875" customWidth="1"/>
    <col min="512" max="512" width="9" customWidth="1"/>
    <col min="513" max="513" width="8.42578125" customWidth="1"/>
    <col min="514" max="514" width="8.7109375" customWidth="1"/>
    <col min="515" max="515" width="8.5703125" customWidth="1"/>
    <col min="516" max="517" width="9.140625" customWidth="1"/>
    <col min="518" max="520" width="11" customWidth="1"/>
    <col min="521" max="521" width="10.140625" customWidth="1"/>
    <col min="522" max="523" width="10" customWidth="1"/>
    <col min="524" max="524" width="8.85546875" customWidth="1"/>
    <col min="525" max="525" width="11.42578125" customWidth="1"/>
    <col min="526" max="526" width="6.5703125" customWidth="1"/>
    <col min="751" max="751" width="3.42578125" customWidth="1"/>
    <col min="752" max="752" width="77.85546875" customWidth="1"/>
    <col min="753" max="760" width="8.42578125" customWidth="1"/>
    <col min="761" max="763" width="10.42578125" customWidth="1"/>
    <col min="764" max="764" width="11.140625" customWidth="1"/>
    <col min="765" max="765" width="10" customWidth="1"/>
    <col min="766" max="766" width="9.85546875" customWidth="1"/>
    <col min="767" max="767" width="8.85546875" customWidth="1"/>
    <col min="768" max="768" width="9" customWidth="1"/>
    <col min="769" max="769" width="8.42578125" customWidth="1"/>
    <col min="770" max="770" width="8.7109375" customWidth="1"/>
    <col min="771" max="771" width="8.5703125" customWidth="1"/>
    <col min="772" max="773" width="9.140625" customWidth="1"/>
    <col min="774" max="776" width="11" customWidth="1"/>
    <col min="777" max="777" width="10.140625" customWidth="1"/>
    <col min="778" max="779" width="10" customWidth="1"/>
    <col min="780" max="780" width="8.85546875" customWidth="1"/>
    <col min="781" max="781" width="11.42578125" customWidth="1"/>
    <col min="782" max="782" width="6.5703125" customWidth="1"/>
    <col min="1007" max="1007" width="3.42578125" customWidth="1"/>
    <col min="1008" max="1008" width="77.85546875" customWidth="1"/>
    <col min="1009" max="1016" width="8.42578125" customWidth="1"/>
    <col min="1017" max="1019" width="10.42578125" customWidth="1"/>
    <col min="1020" max="1020" width="11.140625" customWidth="1"/>
    <col min="1021" max="1021" width="10" customWidth="1"/>
    <col min="1022" max="1022" width="9.85546875" customWidth="1"/>
    <col min="1023" max="1023" width="8.85546875" customWidth="1"/>
    <col min="1024" max="1024" width="9" customWidth="1"/>
    <col min="1025" max="1025" width="8.42578125" customWidth="1"/>
    <col min="1026" max="1026" width="8.7109375" customWidth="1"/>
    <col min="1027" max="1027" width="8.5703125" customWidth="1"/>
    <col min="1028" max="1029" width="9.140625" customWidth="1"/>
    <col min="1030" max="1032" width="11" customWidth="1"/>
    <col min="1033" max="1033" width="10.140625" customWidth="1"/>
    <col min="1034" max="1035" width="10" customWidth="1"/>
    <col min="1036" max="1036" width="8.85546875" customWidth="1"/>
    <col min="1037" max="1037" width="11.42578125" customWidth="1"/>
    <col min="1038" max="1038" width="6.5703125" customWidth="1"/>
    <col min="1263" max="1263" width="3.42578125" customWidth="1"/>
    <col min="1264" max="1264" width="77.85546875" customWidth="1"/>
    <col min="1265" max="1272" width="8.42578125" customWidth="1"/>
    <col min="1273" max="1275" width="10.42578125" customWidth="1"/>
    <col min="1276" max="1276" width="11.140625" customWidth="1"/>
    <col min="1277" max="1277" width="10" customWidth="1"/>
    <col min="1278" max="1278" width="9.85546875" customWidth="1"/>
    <col min="1279" max="1279" width="8.85546875" customWidth="1"/>
    <col min="1280" max="1280" width="9" customWidth="1"/>
    <col min="1281" max="1281" width="8.42578125" customWidth="1"/>
    <col min="1282" max="1282" width="8.7109375" customWidth="1"/>
    <col min="1283" max="1283" width="8.5703125" customWidth="1"/>
    <col min="1284" max="1285" width="9.140625" customWidth="1"/>
    <col min="1286" max="1288" width="11" customWidth="1"/>
    <col min="1289" max="1289" width="10.140625" customWidth="1"/>
    <col min="1290" max="1291" width="10" customWidth="1"/>
    <col min="1292" max="1292" width="8.85546875" customWidth="1"/>
    <col min="1293" max="1293" width="11.42578125" customWidth="1"/>
    <col min="1294" max="1294" width="6.5703125" customWidth="1"/>
    <col min="1519" max="1519" width="3.42578125" customWidth="1"/>
    <col min="1520" max="1520" width="77.85546875" customWidth="1"/>
    <col min="1521" max="1528" width="8.42578125" customWidth="1"/>
    <col min="1529" max="1531" width="10.42578125" customWidth="1"/>
    <col min="1532" max="1532" width="11.140625" customWidth="1"/>
    <col min="1533" max="1533" width="10" customWidth="1"/>
    <col min="1534" max="1534" width="9.85546875" customWidth="1"/>
    <col min="1535" max="1535" width="8.85546875" customWidth="1"/>
    <col min="1536" max="1536" width="9" customWidth="1"/>
    <col min="1537" max="1537" width="8.42578125" customWidth="1"/>
    <col min="1538" max="1538" width="8.7109375" customWidth="1"/>
    <col min="1539" max="1539" width="8.5703125" customWidth="1"/>
    <col min="1540" max="1541" width="9.140625" customWidth="1"/>
    <col min="1542" max="1544" width="11" customWidth="1"/>
    <col min="1545" max="1545" width="10.140625" customWidth="1"/>
    <col min="1546" max="1547" width="10" customWidth="1"/>
    <col min="1548" max="1548" width="8.85546875" customWidth="1"/>
    <col min="1549" max="1549" width="11.42578125" customWidth="1"/>
    <col min="1550" max="1550" width="6.5703125" customWidth="1"/>
    <col min="1775" max="1775" width="3.42578125" customWidth="1"/>
    <col min="1776" max="1776" width="77.85546875" customWidth="1"/>
    <col min="1777" max="1784" width="8.42578125" customWidth="1"/>
    <col min="1785" max="1787" width="10.42578125" customWidth="1"/>
    <col min="1788" max="1788" width="11.140625" customWidth="1"/>
    <col min="1789" max="1789" width="10" customWidth="1"/>
    <col min="1790" max="1790" width="9.85546875" customWidth="1"/>
    <col min="1791" max="1791" width="8.85546875" customWidth="1"/>
    <col min="1792" max="1792" width="9" customWidth="1"/>
    <col min="1793" max="1793" width="8.42578125" customWidth="1"/>
    <col min="1794" max="1794" width="8.7109375" customWidth="1"/>
    <col min="1795" max="1795" width="8.5703125" customWidth="1"/>
    <col min="1796" max="1797" width="9.140625" customWidth="1"/>
    <col min="1798" max="1800" width="11" customWidth="1"/>
    <col min="1801" max="1801" width="10.140625" customWidth="1"/>
    <col min="1802" max="1803" width="10" customWidth="1"/>
    <col min="1804" max="1804" width="8.85546875" customWidth="1"/>
    <col min="1805" max="1805" width="11.42578125" customWidth="1"/>
    <col min="1806" max="1806" width="6.5703125" customWidth="1"/>
    <col min="2031" max="2031" width="3.42578125" customWidth="1"/>
    <col min="2032" max="2032" width="77.85546875" customWidth="1"/>
    <col min="2033" max="2040" width="8.42578125" customWidth="1"/>
    <col min="2041" max="2043" width="10.42578125" customWidth="1"/>
    <col min="2044" max="2044" width="11.140625" customWidth="1"/>
    <col min="2045" max="2045" width="10" customWidth="1"/>
    <col min="2046" max="2046" width="9.85546875" customWidth="1"/>
    <col min="2047" max="2047" width="8.85546875" customWidth="1"/>
    <col min="2048" max="2048" width="9" customWidth="1"/>
    <col min="2049" max="2049" width="8.42578125" customWidth="1"/>
    <col min="2050" max="2050" width="8.7109375" customWidth="1"/>
    <col min="2051" max="2051" width="8.5703125" customWidth="1"/>
    <col min="2052" max="2053" width="9.140625" customWidth="1"/>
    <col min="2054" max="2056" width="11" customWidth="1"/>
    <col min="2057" max="2057" width="10.140625" customWidth="1"/>
    <col min="2058" max="2059" width="10" customWidth="1"/>
    <col min="2060" max="2060" width="8.85546875" customWidth="1"/>
    <col min="2061" max="2061" width="11.42578125" customWidth="1"/>
    <col min="2062" max="2062" width="6.5703125" customWidth="1"/>
    <col min="2287" max="2287" width="3.42578125" customWidth="1"/>
    <col min="2288" max="2288" width="77.85546875" customWidth="1"/>
    <col min="2289" max="2296" width="8.42578125" customWidth="1"/>
    <col min="2297" max="2299" width="10.42578125" customWidth="1"/>
    <col min="2300" max="2300" width="11.140625" customWidth="1"/>
    <col min="2301" max="2301" width="10" customWidth="1"/>
    <col min="2302" max="2302" width="9.85546875" customWidth="1"/>
    <col min="2303" max="2303" width="8.85546875" customWidth="1"/>
    <col min="2304" max="2304" width="9" customWidth="1"/>
    <col min="2305" max="2305" width="8.42578125" customWidth="1"/>
    <col min="2306" max="2306" width="8.7109375" customWidth="1"/>
    <col min="2307" max="2307" width="8.5703125" customWidth="1"/>
    <col min="2308" max="2309" width="9.140625" customWidth="1"/>
    <col min="2310" max="2312" width="11" customWidth="1"/>
    <col min="2313" max="2313" width="10.140625" customWidth="1"/>
    <col min="2314" max="2315" width="10" customWidth="1"/>
    <col min="2316" max="2316" width="8.85546875" customWidth="1"/>
    <col min="2317" max="2317" width="11.42578125" customWidth="1"/>
    <col min="2318" max="2318" width="6.5703125" customWidth="1"/>
    <col min="2543" max="2543" width="3.42578125" customWidth="1"/>
    <col min="2544" max="2544" width="77.85546875" customWidth="1"/>
    <col min="2545" max="2552" width="8.42578125" customWidth="1"/>
    <col min="2553" max="2555" width="10.42578125" customWidth="1"/>
    <col min="2556" max="2556" width="11.140625" customWidth="1"/>
    <col min="2557" max="2557" width="10" customWidth="1"/>
    <col min="2558" max="2558" width="9.85546875" customWidth="1"/>
    <col min="2559" max="2559" width="8.85546875" customWidth="1"/>
    <col min="2560" max="2560" width="9" customWidth="1"/>
    <col min="2561" max="2561" width="8.42578125" customWidth="1"/>
    <col min="2562" max="2562" width="8.7109375" customWidth="1"/>
    <col min="2563" max="2563" width="8.5703125" customWidth="1"/>
    <col min="2564" max="2565" width="9.140625" customWidth="1"/>
    <col min="2566" max="2568" width="11" customWidth="1"/>
    <col min="2569" max="2569" width="10.140625" customWidth="1"/>
    <col min="2570" max="2571" width="10" customWidth="1"/>
    <col min="2572" max="2572" width="8.85546875" customWidth="1"/>
    <col min="2573" max="2573" width="11.42578125" customWidth="1"/>
    <col min="2574" max="2574" width="6.5703125" customWidth="1"/>
    <col min="2799" max="2799" width="3.42578125" customWidth="1"/>
    <col min="2800" max="2800" width="77.85546875" customWidth="1"/>
    <col min="2801" max="2808" width="8.42578125" customWidth="1"/>
    <col min="2809" max="2811" width="10.42578125" customWidth="1"/>
    <col min="2812" max="2812" width="11.140625" customWidth="1"/>
    <col min="2813" max="2813" width="10" customWidth="1"/>
    <col min="2814" max="2814" width="9.85546875" customWidth="1"/>
    <col min="2815" max="2815" width="8.85546875" customWidth="1"/>
    <col min="2816" max="2816" width="9" customWidth="1"/>
    <col min="2817" max="2817" width="8.42578125" customWidth="1"/>
    <col min="2818" max="2818" width="8.7109375" customWidth="1"/>
    <col min="2819" max="2819" width="8.5703125" customWidth="1"/>
    <col min="2820" max="2821" width="9.140625" customWidth="1"/>
    <col min="2822" max="2824" width="11" customWidth="1"/>
    <col min="2825" max="2825" width="10.140625" customWidth="1"/>
    <col min="2826" max="2827" width="10" customWidth="1"/>
    <col min="2828" max="2828" width="8.85546875" customWidth="1"/>
    <col min="2829" max="2829" width="11.42578125" customWidth="1"/>
    <col min="2830" max="2830" width="6.5703125" customWidth="1"/>
    <col min="3055" max="3055" width="3.42578125" customWidth="1"/>
    <col min="3056" max="3056" width="77.85546875" customWidth="1"/>
    <col min="3057" max="3064" width="8.42578125" customWidth="1"/>
    <col min="3065" max="3067" width="10.42578125" customWidth="1"/>
    <col min="3068" max="3068" width="11.140625" customWidth="1"/>
    <col min="3069" max="3069" width="10" customWidth="1"/>
    <col min="3070" max="3070" width="9.85546875" customWidth="1"/>
    <col min="3071" max="3071" width="8.85546875" customWidth="1"/>
    <col min="3072" max="3072" width="9" customWidth="1"/>
    <col min="3073" max="3073" width="8.42578125" customWidth="1"/>
    <col min="3074" max="3074" width="8.7109375" customWidth="1"/>
    <col min="3075" max="3075" width="8.5703125" customWidth="1"/>
    <col min="3076" max="3077" width="9.140625" customWidth="1"/>
    <col min="3078" max="3080" width="11" customWidth="1"/>
    <col min="3081" max="3081" width="10.140625" customWidth="1"/>
    <col min="3082" max="3083" width="10" customWidth="1"/>
    <col min="3084" max="3084" width="8.85546875" customWidth="1"/>
    <col min="3085" max="3085" width="11.42578125" customWidth="1"/>
    <col min="3086" max="3086" width="6.5703125" customWidth="1"/>
    <col min="3311" max="3311" width="3.42578125" customWidth="1"/>
    <col min="3312" max="3312" width="77.85546875" customWidth="1"/>
    <col min="3313" max="3320" width="8.42578125" customWidth="1"/>
    <col min="3321" max="3323" width="10.42578125" customWidth="1"/>
    <col min="3324" max="3324" width="11.140625" customWidth="1"/>
    <col min="3325" max="3325" width="10" customWidth="1"/>
    <col min="3326" max="3326" width="9.85546875" customWidth="1"/>
    <col min="3327" max="3327" width="8.85546875" customWidth="1"/>
    <col min="3328" max="3328" width="9" customWidth="1"/>
    <col min="3329" max="3329" width="8.42578125" customWidth="1"/>
    <col min="3330" max="3330" width="8.7109375" customWidth="1"/>
    <col min="3331" max="3331" width="8.5703125" customWidth="1"/>
    <col min="3332" max="3333" width="9.140625" customWidth="1"/>
    <col min="3334" max="3336" width="11" customWidth="1"/>
    <col min="3337" max="3337" width="10.140625" customWidth="1"/>
    <col min="3338" max="3339" width="10" customWidth="1"/>
    <col min="3340" max="3340" width="8.85546875" customWidth="1"/>
    <col min="3341" max="3341" width="11.42578125" customWidth="1"/>
    <col min="3342" max="3342" width="6.5703125" customWidth="1"/>
    <col min="3567" max="3567" width="3.42578125" customWidth="1"/>
    <col min="3568" max="3568" width="77.85546875" customWidth="1"/>
    <col min="3569" max="3576" width="8.42578125" customWidth="1"/>
    <col min="3577" max="3579" width="10.42578125" customWidth="1"/>
    <col min="3580" max="3580" width="11.140625" customWidth="1"/>
    <col min="3581" max="3581" width="10" customWidth="1"/>
    <col min="3582" max="3582" width="9.85546875" customWidth="1"/>
    <col min="3583" max="3583" width="8.85546875" customWidth="1"/>
    <col min="3584" max="3584" width="9" customWidth="1"/>
    <col min="3585" max="3585" width="8.42578125" customWidth="1"/>
    <col min="3586" max="3586" width="8.7109375" customWidth="1"/>
    <col min="3587" max="3587" width="8.5703125" customWidth="1"/>
    <col min="3588" max="3589" width="9.140625" customWidth="1"/>
    <col min="3590" max="3592" width="11" customWidth="1"/>
    <col min="3593" max="3593" width="10.140625" customWidth="1"/>
    <col min="3594" max="3595" width="10" customWidth="1"/>
    <col min="3596" max="3596" width="8.85546875" customWidth="1"/>
    <col min="3597" max="3597" width="11.42578125" customWidth="1"/>
    <col min="3598" max="3598" width="6.5703125" customWidth="1"/>
    <col min="3823" max="3823" width="3.42578125" customWidth="1"/>
    <col min="3824" max="3824" width="77.85546875" customWidth="1"/>
    <col min="3825" max="3832" width="8.42578125" customWidth="1"/>
    <col min="3833" max="3835" width="10.42578125" customWidth="1"/>
    <col min="3836" max="3836" width="11.140625" customWidth="1"/>
    <col min="3837" max="3837" width="10" customWidth="1"/>
    <col min="3838" max="3838" width="9.85546875" customWidth="1"/>
    <col min="3839" max="3839" width="8.85546875" customWidth="1"/>
    <col min="3840" max="3840" width="9" customWidth="1"/>
    <col min="3841" max="3841" width="8.42578125" customWidth="1"/>
    <col min="3842" max="3842" width="8.7109375" customWidth="1"/>
    <col min="3843" max="3843" width="8.5703125" customWidth="1"/>
    <col min="3844" max="3845" width="9.140625" customWidth="1"/>
    <col min="3846" max="3848" width="11" customWidth="1"/>
    <col min="3849" max="3849" width="10.140625" customWidth="1"/>
    <col min="3850" max="3851" width="10" customWidth="1"/>
    <col min="3852" max="3852" width="8.85546875" customWidth="1"/>
    <col min="3853" max="3853" width="11.42578125" customWidth="1"/>
    <col min="3854" max="3854" width="6.5703125" customWidth="1"/>
    <col min="4079" max="4079" width="3.42578125" customWidth="1"/>
    <col min="4080" max="4080" width="77.85546875" customWidth="1"/>
    <col min="4081" max="4088" width="8.42578125" customWidth="1"/>
    <col min="4089" max="4091" width="10.42578125" customWidth="1"/>
    <col min="4092" max="4092" width="11.140625" customWidth="1"/>
    <col min="4093" max="4093" width="10" customWidth="1"/>
    <col min="4094" max="4094" width="9.85546875" customWidth="1"/>
    <col min="4095" max="4095" width="8.85546875" customWidth="1"/>
    <col min="4096" max="4096" width="9" customWidth="1"/>
    <col min="4097" max="4097" width="8.42578125" customWidth="1"/>
    <col min="4098" max="4098" width="8.7109375" customWidth="1"/>
    <col min="4099" max="4099" width="8.5703125" customWidth="1"/>
    <col min="4100" max="4101" width="9.140625" customWidth="1"/>
    <col min="4102" max="4104" width="11" customWidth="1"/>
    <col min="4105" max="4105" width="10.140625" customWidth="1"/>
    <col min="4106" max="4107" width="10" customWidth="1"/>
    <col min="4108" max="4108" width="8.85546875" customWidth="1"/>
    <col min="4109" max="4109" width="11.42578125" customWidth="1"/>
    <col min="4110" max="4110" width="6.5703125" customWidth="1"/>
    <col min="4335" max="4335" width="3.42578125" customWidth="1"/>
    <col min="4336" max="4336" width="77.85546875" customWidth="1"/>
    <col min="4337" max="4344" width="8.42578125" customWidth="1"/>
    <col min="4345" max="4347" width="10.42578125" customWidth="1"/>
    <col min="4348" max="4348" width="11.140625" customWidth="1"/>
    <col min="4349" max="4349" width="10" customWidth="1"/>
    <col min="4350" max="4350" width="9.85546875" customWidth="1"/>
    <col min="4351" max="4351" width="8.85546875" customWidth="1"/>
    <col min="4352" max="4352" width="9" customWidth="1"/>
    <col min="4353" max="4353" width="8.42578125" customWidth="1"/>
    <col min="4354" max="4354" width="8.7109375" customWidth="1"/>
    <col min="4355" max="4355" width="8.5703125" customWidth="1"/>
    <col min="4356" max="4357" width="9.140625" customWidth="1"/>
    <col min="4358" max="4360" width="11" customWidth="1"/>
    <col min="4361" max="4361" width="10.140625" customWidth="1"/>
    <col min="4362" max="4363" width="10" customWidth="1"/>
    <col min="4364" max="4364" width="8.85546875" customWidth="1"/>
    <col min="4365" max="4365" width="11.42578125" customWidth="1"/>
    <col min="4366" max="4366" width="6.5703125" customWidth="1"/>
    <col min="4591" max="4591" width="3.42578125" customWidth="1"/>
    <col min="4592" max="4592" width="77.85546875" customWidth="1"/>
    <col min="4593" max="4600" width="8.42578125" customWidth="1"/>
    <col min="4601" max="4603" width="10.42578125" customWidth="1"/>
    <col min="4604" max="4604" width="11.140625" customWidth="1"/>
    <col min="4605" max="4605" width="10" customWidth="1"/>
    <col min="4606" max="4606" width="9.85546875" customWidth="1"/>
    <col min="4607" max="4607" width="8.85546875" customWidth="1"/>
    <col min="4608" max="4608" width="9" customWidth="1"/>
    <col min="4609" max="4609" width="8.42578125" customWidth="1"/>
    <col min="4610" max="4610" width="8.7109375" customWidth="1"/>
    <col min="4611" max="4611" width="8.5703125" customWidth="1"/>
    <col min="4612" max="4613" width="9.140625" customWidth="1"/>
    <col min="4614" max="4616" width="11" customWidth="1"/>
    <col min="4617" max="4617" width="10.140625" customWidth="1"/>
    <col min="4618" max="4619" width="10" customWidth="1"/>
    <col min="4620" max="4620" width="8.85546875" customWidth="1"/>
    <col min="4621" max="4621" width="11.42578125" customWidth="1"/>
    <col min="4622" max="4622" width="6.5703125" customWidth="1"/>
    <col min="4847" max="4847" width="3.42578125" customWidth="1"/>
    <col min="4848" max="4848" width="77.85546875" customWidth="1"/>
    <col min="4849" max="4856" width="8.42578125" customWidth="1"/>
    <col min="4857" max="4859" width="10.42578125" customWidth="1"/>
    <col min="4860" max="4860" width="11.140625" customWidth="1"/>
    <col min="4861" max="4861" width="10" customWidth="1"/>
    <col min="4862" max="4862" width="9.85546875" customWidth="1"/>
    <col min="4863" max="4863" width="8.85546875" customWidth="1"/>
    <col min="4864" max="4864" width="9" customWidth="1"/>
    <col min="4865" max="4865" width="8.42578125" customWidth="1"/>
    <col min="4866" max="4866" width="8.7109375" customWidth="1"/>
    <col min="4867" max="4867" width="8.5703125" customWidth="1"/>
    <col min="4868" max="4869" width="9.140625" customWidth="1"/>
    <col min="4870" max="4872" width="11" customWidth="1"/>
    <col min="4873" max="4873" width="10.140625" customWidth="1"/>
    <col min="4874" max="4875" width="10" customWidth="1"/>
    <col min="4876" max="4876" width="8.85546875" customWidth="1"/>
    <col min="4877" max="4877" width="11.42578125" customWidth="1"/>
    <col min="4878" max="4878" width="6.5703125" customWidth="1"/>
    <col min="5103" max="5103" width="3.42578125" customWidth="1"/>
    <col min="5104" max="5104" width="77.85546875" customWidth="1"/>
    <col min="5105" max="5112" width="8.42578125" customWidth="1"/>
    <col min="5113" max="5115" width="10.42578125" customWidth="1"/>
    <col min="5116" max="5116" width="11.140625" customWidth="1"/>
    <col min="5117" max="5117" width="10" customWidth="1"/>
    <col min="5118" max="5118" width="9.85546875" customWidth="1"/>
    <col min="5119" max="5119" width="8.85546875" customWidth="1"/>
    <col min="5120" max="5120" width="9" customWidth="1"/>
    <col min="5121" max="5121" width="8.42578125" customWidth="1"/>
    <col min="5122" max="5122" width="8.7109375" customWidth="1"/>
    <col min="5123" max="5123" width="8.5703125" customWidth="1"/>
    <col min="5124" max="5125" width="9.140625" customWidth="1"/>
    <col min="5126" max="5128" width="11" customWidth="1"/>
    <col min="5129" max="5129" width="10.140625" customWidth="1"/>
    <col min="5130" max="5131" width="10" customWidth="1"/>
    <col min="5132" max="5132" width="8.85546875" customWidth="1"/>
    <col min="5133" max="5133" width="11.42578125" customWidth="1"/>
    <col min="5134" max="5134" width="6.5703125" customWidth="1"/>
    <col min="5359" max="5359" width="3.42578125" customWidth="1"/>
    <col min="5360" max="5360" width="77.85546875" customWidth="1"/>
    <col min="5361" max="5368" width="8.42578125" customWidth="1"/>
    <col min="5369" max="5371" width="10.42578125" customWidth="1"/>
    <col min="5372" max="5372" width="11.140625" customWidth="1"/>
    <col min="5373" max="5373" width="10" customWidth="1"/>
    <col min="5374" max="5374" width="9.85546875" customWidth="1"/>
    <col min="5375" max="5375" width="8.85546875" customWidth="1"/>
    <col min="5376" max="5376" width="9" customWidth="1"/>
    <col min="5377" max="5377" width="8.42578125" customWidth="1"/>
    <col min="5378" max="5378" width="8.7109375" customWidth="1"/>
    <col min="5379" max="5379" width="8.5703125" customWidth="1"/>
    <col min="5380" max="5381" width="9.140625" customWidth="1"/>
    <col min="5382" max="5384" width="11" customWidth="1"/>
    <col min="5385" max="5385" width="10.140625" customWidth="1"/>
    <col min="5386" max="5387" width="10" customWidth="1"/>
    <col min="5388" max="5388" width="8.85546875" customWidth="1"/>
    <col min="5389" max="5389" width="11.42578125" customWidth="1"/>
    <col min="5390" max="5390" width="6.5703125" customWidth="1"/>
    <col min="5615" max="5615" width="3.42578125" customWidth="1"/>
    <col min="5616" max="5616" width="77.85546875" customWidth="1"/>
    <col min="5617" max="5624" width="8.42578125" customWidth="1"/>
    <col min="5625" max="5627" width="10.42578125" customWidth="1"/>
    <col min="5628" max="5628" width="11.140625" customWidth="1"/>
    <col min="5629" max="5629" width="10" customWidth="1"/>
    <col min="5630" max="5630" width="9.85546875" customWidth="1"/>
    <col min="5631" max="5631" width="8.85546875" customWidth="1"/>
    <col min="5632" max="5632" width="9" customWidth="1"/>
    <col min="5633" max="5633" width="8.42578125" customWidth="1"/>
    <col min="5634" max="5634" width="8.7109375" customWidth="1"/>
    <col min="5635" max="5635" width="8.5703125" customWidth="1"/>
    <col min="5636" max="5637" width="9.140625" customWidth="1"/>
    <col min="5638" max="5640" width="11" customWidth="1"/>
    <col min="5641" max="5641" width="10.140625" customWidth="1"/>
    <col min="5642" max="5643" width="10" customWidth="1"/>
    <col min="5644" max="5644" width="8.85546875" customWidth="1"/>
    <col min="5645" max="5645" width="11.42578125" customWidth="1"/>
    <col min="5646" max="5646" width="6.5703125" customWidth="1"/>
    <col min="5871" max="5871" width="3.42578125" customWidth="1"/>
    <col min="5872" max="5872" width="77.85546875" customWidth="1"/>
    <col min="5873" max="5880" width="8.42578125" customWidth="1"/>
    <col min="5881" max="5883" width="10.42578125" customWidth="1"/>
    <col min="5884" max="5884" width="11.140625" customWidth="1"/>
    <col min="5885" max="5885" width="10" customWidth="1"/>
    <col min="5886" max="5886" width="9.85546875" customWidth="1"/>
    <col min="5887" max="5887" width="8.85546875" customWidth="1"/>
    <col min="5888" max="5888" width="9" customWidth="1"/>
    <col min="5889" max="5889" width="8.42578125" customWidth="1"/>
    <col min="5890" max="5890" width="8.7109375" customWidth="1"/>
    <col min="5891" max="5891" width="8.5703125" customWidth="1"/>
    <col min="5892" max="5893" width="9.140625" customWidth="1"/>
    <col min="5894" max="5896" width="11" customWidth="1"/>
    <col min="5897" max="5897" width="10.140625" customWidth="1"/>
    <col min="5898" max="5899" width="10" customWidth="1"/>
    <col min="5900" max="5900" width="8.85546875" customWidth="1"/>
    <col min="5901" max="5901" width="11.42578125" customWidth="1"/>
    <col min="5902" max="5902" width="6.5703125" customWidth="1"/>
    <col min="6127" max="6127" width="3.42578125" customWidth="1"/>
    <col min="6128" max="6128" width="77.85546875" customWidth="1"/>
    <col min="6129" max="6136" width="8.42578125" customWidth="1"/>
    <col min="6137" max="6139" width="10.42578125" customWidth="1"/>
    <col min="6140" max="6140" width="11.140625" customWidth="1"/>
    <col min="6141" max="6141" width="10" customWidth="1"/>
    <col min="6142" max="6142" width="9.85546875" customWidth="1"/>
    <col min="6143" max="6143" width="8.85546875" customWidth="1"/>
    <col min="6144" max="6144" width="9" customWidth="1"/>
    <col min="6145" max="6145" width="8.42578125" customWidth="1"/>
    <col min="6146" max="6146" width="8.7109375" customWidth="1"/>
    <col min="6147" max="6147" width="8.5703125" customWidth="1"/>
    <col min="6148" max="6149" width="9.140625" customWidth="1"/>
    <col min="6150" max="6152" width="11" customWidth="1"/>
    <col min="6153" max="6153" width="10.140625" customWidth="1"/>
    <col min="6154" max="6155" width="10" customWidth="1"/>
    <col min="6156" max="6156" width="8.85546875" customWidth="1"/>
    <col min="6157" max="6157" width="11.42578125" customWidth="1"/>
    <col min="6158" max="6158" width="6.5703125" customWidth="1"/>
    <col min="6383" max="6383" width="3.42578125" customWidth="1"/>
    <col min="6384" max="6384" width="77.85546875" customWidth="1"/>
    <col min="6385" max="6392" width="8.42578125" customWidth="1"/>
    <col min="6393" max="6395" width="10.42578125" customWidth="1"/>
    <col min="6396" max="6396" width="11.140625" customWidth="1"/>
    <col min="6397" max="6397" width="10" customWidth="1"/>
    <col min="6398" max="6398" width="9.85546875" customWidth="1"/>
    <col min="6399" max="6399" width="8.85546875" customWidth="1"/>
    <col min="6400" max="6400" width="9" customWidth="1"/>
    <col min="6401" max="6401" width="8.42578125" customWidth="1"/>
    <col min="6402" max="6402" width="8.7109375" customWidth="1"/>
    <col min="6403" max="6403" width="8.5703125" customWidth="1"/>
    <col min="6404" max="6405" width="9.140625" customWidth="1"/>
    <col min="6406" max="6408" width="11" customWidth="1"/>
    <col min="6409" max="6409" width="10.140625" customWidth="1"/>
    <col min="6410" max="6411" width="10" customWidth="1"/>
    <col min="6412" max="6412" width="8.85546875" customWidth="1"/>
    <col min="6413" max="6413" width="11.42578125" customWidth="1"/>
    <col min="6414" max="6414" width="6.5703125" customWidth="1"/>
    <col min="6639" max="6639" width="3.42578125" customWidth="1"/>
    <col min="6640" max="6640" width="77.85546875" customWidth="1"/>
    <col min="6641" max="6648" width="8.42578125" customWidth="1"/>
    <col min="6649" max="6651" width="10.42578125" customWidth="1"/>
    <col min="6652" max="6652" width="11.140625" customWidth="1"/>
    <col min="6653" max="6653" width="10" customWidth="1"/>
    <col min="6654" max="6654" width="9.85546875" customWidth="1"/>
    <col min="6655" max="6655" width="8.85546875" customWidth="1"/>
    <col min="6656" max="6656" width="9" customWidth="1"/>
    <col min="6657" max="6657" width="8.42578125" customWidth="1"/>
    <col min="6658" max="6658" width="8.7109375" customWidth="1"/>
    <col min="6659" max="6659" width="8.5703125" customWidth="1"/>
    <col min="6660" max="6661" width="9.140625" customWidth="1"/>
    <col min="6662" max="6664" width="11" customWidth="1"/>
    <col min="6665" max="6665" width="10.140625" customWidth="1"/>
    <col min="6666" max="6667" width="10" customWidth="1"/>
    <col min="6668" max="6668" width="8.85546875" customWidth="1"/>
    <col min="6669" max="6669" width="11.42578125" customWidth="1"/>
    <col min="6670" max="6670" width="6.5703125" customWidth="1"/>
    <col min="6895" max="6895" width="3.42578125" customWidth="1"/>
    <col min="6896" max="6896" width="77.85546875" customWidth="1"/>
    <col min="6897" max="6904" width="8.42578125" customWidth="1"/>
    <col min="6905" max="6907" width="10.42578125" customWidth="1"/>
    <col min="6908" max="6908" width="11.140625" customWidth="1"/>
    <col min="6909" max="6909" width="10" customWidth="1"/>
    <col min="6910" max="6910" width="9.85546875" customWidth="1"/>
    <col min="6911" max="6911" width="8.85546875" customWidth="1"/>
    <col min="6912" max="6912" width="9" customWidth="1"/>
    <col min="6913" max="6913" width="8.42578125" customWidth="1"/>
    <col min="6914" max="6914" width="8.7109375" customWidth="1"/>
    <col min="6915" max="6915" width="8.5703125" customWidth="1"/>
    <col min="6916" max="6917" width="9.140625" customWidth="1"/>
    <col min="6918" max="6920" width="11" customWidth="1"/>
    <col min="6921" max="6921" width="10.140625" customWidth="1"/>
    <col min="6922" max="6923" width="10" customWidth="1"/>
    <col min="6924" max="6924" width="8.85546875" customWidth="1"/>
    <col min="6925" max="6925" width="11.42578125" customWidth="1"/>
    <col min="6926" max="6926" width="6.5703125" customWidth="1"/>
    <col min="7151" max="7151" width="3.42578125" customWidth="1"/>
    <col min="7152" max="7152" width="77.85546875" customWidth="1"/>
    <col min="7153" max="7160" width="8.42578125" customWidth="1"/>
    <col min="7161" max="7163" width="10.42578125" customWidth="1"/>
    <col min="7164" max="7164" width="11.140625" customWidth="1"/>
    <col min="7165" max="7165" width="10" customWidth="1"/>
    <col min="7166" max="7166" width="9.85546875" customWidth="1"/>
    <col min="7167" max="7167" width="8.85546875" customWidth="1"/>
    <col min="7168" max="7168" width="9" customWidth="1"/>
    <col min="7169" max="7169" width="8.42578125" customWidth="1"/>
    <col min="7170" max="7170" width="8.7109375" customWidth="1"/>
    <col min="7171" max="7171" width="8.5703125" customWidth="1"/>
    <col min="7172" max="7173" width="9.140625" customWidth="1"/>
    <col min="7174" max="7176" width="11" customWidth="1"/>
    <col min="7177" max="7177" width="10.140625" customWidth="1"/>
    <col min="7178" max="7179" width="10" customWidth="1"/>
    <col min="7180" max="7180" width="8.85546875" customWidth="1"/>
    <col min="7181" max="7181" width="11.42578125" customWidth="1"/>
    <col min="7182" max="7182" width="6.5703125" customWidth="1"/>
    <col min="7407" max="7407" width="3.42578125" customWidth="1"/>
    <col min="7408" max="7408" width="77.85546875" customWidth="1"/>
    <col min="7409" max="7416" width="8.42578125" customWidth="1"/>
    <col min="7417" max="7419" width="10.42578125" customWidth="1"/>
    <col min="7420" max="7420" width="11.140625" customWidth="1"/>
    <col min="7421" max="7421" width="10" customWidth="1"/>
    <col min="7422" max="7422" width="9.85546875" customWidth="1"/>
    <col min="7423" max="7423" width="8.85546875" customWidth="1"/>
    <col min="7424" max="7424" width="9" customWidth="1"/>
    <col min="7425" max="7425" width="8.42578125" customWidth="1"/>
    <col min="7426" max="7426" width="8.7109375" customWidth="1"/>
    <col min="7427" max="7427" width="8.5703125" customWidth="1"/>
    <col min="7428" max="7429" width="9.140625" customWidth="1"/>
    <col min="7430" max="7432" width="11" customWidth="1"/>
    <col min="7433" max="7433" width="10.140625" customWidth="1"/>
    <col min="7434" max="7435" width="10" customWidth="1"/>
    <col min="7436" max="7436" width="8.85546875" customWidth="1"/>
    <col min="7437" max="7437" width="11.42578125" customWidth="1"/>
    <col min="7438" max="7438" width="6.5703125" customWidth="1"/>
    <col min="7663" max="7663" width="3.42578125" customWidth="1"/>
    <col min="7664" max="7664" width="77.85546875" customWidth="1"/>
    <col min="7665" max="7672" width="8.42578125" customWidth="1"/>
    <col min="7673" max="7675" width="10.42578125" customWidth="1"/>
    <col min="7676" max="7676" width="11.140625" customWidth="1"/>
    <col min="7677" max="7677" width="10" customWidth="1"/>
    <col min="7678" max="7678" width="9.85546875" customWidth="1"/>
    <col min="7679" max="7679" width="8.85546875" customWidth="1"/>
    <col min="7680" max="7680" width="9" customWidth="1"/>
    <col min="7681" max="7681" width="8.42578125" customWidth="1"/>
    <col min="7682" max="7682" width="8.7109375" customWidth="1"/>
    <col min="7683" max="7683" width="8.5703125" customWidth="1"/>
    <col min="7684" max="7685" width="9.140625" customWidth="1"/>
    <col min="7686" max="7688" width="11" customWidth="1"/>
    <col min="7689" max="7689" width="10.140625" customWidth="1"/>
    <col min="7690" max="7691" width="10" customWidth="1"/>
    <col min="7692" max="7692" width="8.85546875" customWidth="1"/>
    <col min="7693" max="7693" width="11.42578125" customWidth="1"/>
    <col min="7694" max="7694" width="6.5703125" customWidth="1"/>
    <col min="7919" max="7919" width="3.42578125" customWidth="1"/>
    <col min="7920" max="7920" width="77.85546875" customWidth="1"/>
    <col min="7921" max="7928" width="8.42578125" customWidth="1"/>
    <col min="7929" max="7931" width="10.42578125" customWidth="1"/>
    <col min="7932" max="7932" width="11.140625" customWidth="1"/>
    <col min="7933" max="7933" width="10" customWidth="1"/>
    <col min="7934" max="7934" width="9.85546875" customWidth="1"/>
    <col min="7935" max="7935" width="8.85546875" customWidth="1"/>
    <col min="7936" max="7936" width="9" customWidth="1"/>
    <col min="7937" max="7937" width="8.42578125" customWidth="1"/>
    <col min="7938" max="7938" width="8.7109375" customWidth="1"/>
    <col min="7939" max="7939" width="8.5703125" customWidth="1"/>
    <col min="7940" max="7941" width="9.140625" customWidth="1"/>
    <col min="7942" max="7944" width="11" customWidth="1"/>
    <col min="7945" max="7945" width="10.140625" customWidth="1"/>
    <col min="7946" max="7947" width="10" customWidth="1"/>
    <col min="7948" max="7948" width="8.85546875" customWidth="1"/>
    <col min="7949" max="7949" width="11.42578125" customWidth="1"/>
    <col min="7950" max="7950" width="6.5703125" customWidth="1"/>
    <col min="8175" max="8175" width="3.42578125" customWidth="1"/>
    <col min="8176" max="8176" width="77.85546875" customWidth="1"/>
    <col min="8177" max="8184" width="8.42578125" customWidth="1"/>
    <col min="8185" max="8187" width="10.42578125" customWidth="1"/>
    <col min="8188" max="8188" width="11.140625" customWidth="1"/>
    <col min="8189" max="8189" width="10" customWidth="1"/>
    <col min="8190" max="8190" width="9.85546875" customWidth="1"/>
    <col min="8191" max="8191" width="8.85546875" customWidth="1"/>
    <col min="8192" max="8192" width="9" customWidth="1"/>
    <col min="8193" max="8193" width="8.42578125" customWidth="1"/>
    <col min="8194" max="8194" width="8.7109375" customWidth="1"/>
    <col min="8195" max="8195" width="8.5703125" customWidth="1"/>
    <col min="8196" max="8197" width="9.140625" customWidth="1"/>
    <col min="8198" max="8200" width="11" customWidth="1"/>
    <col min="8201" max="8201" width="10.140625" customWidth="1"/>
    <col min="8202" max="8203" width="10" customWidth="1"/>
    <col min="8204" max="8204" width="8.85546875" customWidth="1"/>
    <col min="8205" max="8205" width="11.42578125" customWidth="1"/>
    <col min="8206" max="8206" width="6.5703125" customWidth="1"/>
    <col min="8431" max="8431" width="3.42578125" customWidth="1"/>
    <col min="8432" max="8432" width="77.85546875" customWidth="1"/>
    <col min="8433" max="8440" width="8.42578125" customWidth="1"/>
    <col min="8441" max="8443" width="10.42578125" customWidth="1"/>
    <col min="8444" max="8444" width="11.140625" customWidth="1"/>
    <col min="8445" max="8445" width="10" customWidth="1"/>
    <col min="8446" max="8446" width="9.85546875" customWidth="1"/>
    <col min="8447" max="8447" width="8.85546875" customWidth="1"/>
    <col min="8448" max="8448" width="9" customWidth="1"/>
    <col min="8449" max="8449" width="8.42578125" customWidth="1"/>
    <col min="8450" max="8450" width="8.7109375" customWidth="1"/>
    <col min="8451" max="8451" width="8.5703125" customWidth="1"/>
    <col min="8452" max="8453" width="9.140625" customWidth="1"/>
    <col min="8454" max="8456" width="11" customWidth="1"/>
    <col min="8457" max="8457" width="10.140625" customWidth="1"/>
    <col min="8458" max="8459" width="10" customWidth="1"/>
    <col min="8460" max="8460" width="8.85546875" customWidth="1"/>
    <col min="8461" max="8461" width="11.42578125" customWidth="1"/>
    <col min="8462" max="8462" width="6.5703125" customWidth="1"/>
    <col min="8687" max="8687" width="3.42578125" customWidth="1"/>
    <col min="8688" max="8688" width="77.85546875" customWidth="1"/>
    <col min="8689" max="8696" width="8.42578125" customWidth="1"/>
    <col min="8697" max="8699" width="10.42578125" customWidth="1"/>
    <col min="8700" max="8700" width="11.140625" customWidth="1"/>
    <col min="8701" max="8701" width="10" customWidth="1"/>
    <col min="8702" max="8702" width="9.85546875" customWidth="1"/>
    <col min="8703" max="8703" width="8.85546875" customWidth="1"/>
    <col min="8704" max="8704" width="9" customWidth="1"/>
    <col min="8705" max="8705" width="8.42578125" customWidth="1"/>
    <col min="8706" max="8706" width="8.7109375" customWidth="1"/>
    <col min="8707" max="8707" width="8.5703125" customWidth="1"/>
    <col min="8708" max="8709" width="9.140625" customWidth="1"/>
    <col min="8710" max="8712" width="11" customWidth="1"/>
    <col min="8713" max="8713" width="10.140625" customWidth="1"/>
    <col min="8714" max="8715" width="10" customWidth="1"/>
    <col min="8716" max="8716" width="8.85546875" customWidth="1"/>
    <col min="8717" max="8717" width="11.42578125" customWidth="1"/>
    <col min="8718" max="8718" width="6.5703125" customWidth="1"/>
    <col min="8943" max="8943" width="3.42578125" customWidth="1"/>
    <col min="8944" max="8944" width="77.85546875" customWidth="1"/>
    <col min="8945" max="8952" width="8.42578125" customWidth="1"/>
    <col min="8953" max="8955" width="10.42578125" customWidth="1"/>
    <col min="8956" max="8956" width="11.140625" customWidth="1"/>
    <col min="8957" max="8957" width="10" customWidth="1"/>
    <col min="8958" max="8958" width="9.85546875" customWidth="1"/>
    <col min="8959" max="8959" width="8.85546875" customWidth="1"/>
    <col min="8960" max="8960" width="9" customWidth="1"/>
    <col min="8961" max="8961" width="8.42578125" customWidth="1"/>
    <col min="8962" max="8962" width="8.7109375" customWidth="1"/>
    <col min="8963" max="8963" width="8.5703125" customWidth="1"/>
    <col min="8964" max="8965" width="9.140625" customWidth="1"/>
    <col min="8966" max="8968" width="11" customWidth="1"/>
    <col min="8969" max="8969" width="10.140625" customWidth="1"/>
    <col min="8970" max="8971" width="10" customWidth="1"/>
    <col min="8972" max="8972" width="8.85546875" customWidth="1"/>
    <col min="8973" max="8973" width="11.42578125" customWidth="1"/>
    <col min="8974" max="8974" width="6.5703125" customWidth="1"/>
    <col min="9199" max="9199" width="3.42578125" customWidth="1"/>
    <col min="9200" max="9200" width="77.85546875" customWidth="1"/>
    <col min="9201" max="9208" width="8.42578125" customWidth="1"/>
    <col min="9209" max="9211" width="10.42578125" customWidth="1"/>
    <col min="9212" max="9212" width="11.140625" customWidth="1"/>
    <col min="9213" max="9213" width="10" customWidth="1"/>
    <col min="9214" max="9214" width="9.85546875" customWidth="1"/>
    <col min="9215" max="9215" width="8.85546875" customWidth="1"/>
    <col min="9216" max="9216" width="9" customWidth="1"/>
    <col min="9217" max="9217" width="8.42578125" customWidth="1"/>
    <col min="9218" max="9218" width="8.7109375" customWidth="1"/>
    <col min="9219" max="9219" width="8.5703125" customWidth="1"/>
    <col min="9220" max="9221" width="9.140625" customWidth="1"/>
    <col min="9222" max="9224" width="11" customWidth="1"/>
    <col min="9225" max="9225" width="10.140625" customWidth="1"/>
    <col min="9226" max="9227" width="10" customWidth="1"/>
    <col min="9228" max="9228" width="8.85546875" customWidth="1"/>
    <col min="9229" max="9229" width="11.42578125" customWidth="1"/>
    <col min="9230" max="9230" width="6.5703125" customWidth="1"/>
    <col min="9455" max="9455" width="3.42578125" customWidth="1"/>
    <col min="9456" max="9456" width="77.85546875" customWidth="1"/>
    <col min="9457" max="9464" width="8.42578125" customWidth="1"/>
    <col min="9465" max="9467" width="10.42578125" customWidth="1"/>
    <col min="9468" max="9468" width="11.140625" customWidth="1"/>
    <col min="9469" max="9469" width="10" customWidth="1"/>
    <col min="9470" max="9470" width="9.85546875" customWidth="1"/>
    <col min="9471" max="9471" width="8.85546875" customWidth="1"/>
    <col min="9472" max="9472" width="9" customWidth="1"/>
    <col min="9473" max="9473" width="8.42578125" customWidth="1"/>
    <col min="9474" max="9474" width="8.7109375" customWidth="1"/>
    <col min="9475" max="9475" width="8.5703125" customWidth="1"/>
    <col min="9476" max="9477" width="9.140625" customWidth="1"/>
    <col min="9478" max="9480" width="11" customWidth="1"/>
    <col min="9481" max="9481" width="10.140625" customWidth="1"/>
    <col min="9482" max="9483" width="10" customWidth="1"/>
    <col min="9484" max="9484" width="8.85546875" customWidth="1"/>
    <col min="9485" max="9485" width="11.42578125" customWidth="1"/>
    <col min="9486" max="9486" width="6.5703125" customWidth="1"/>
    <col min="9711" max="9711" width="3.42578125" customWidth="1"/>
    <col min="9712" max="9712" width="77.85546875" customWidth="1"/>
    <col min="9713" max="9720" width="8.42578125" customWidth="1"/>
    <col min="9721" max="9723" width="10.42578125" customWidth="1"/>
    <col min="9724" max="9724" width="11.140625" customWidth="1"/>
    <col min="9725" max="9725" width="10" customWidth="1"/>
    <col min="9726" max="9726" width="9.85546875" customWidth="1"/>
    <col min="9727" max="9727" width="8.85546875" customWidth="1"/>
    <col min="9728" max="9728" width="9" customWidth="1"/>
    <col min="9729" max="9729" width="8.42578125" customWidth="1"/>
    <col min="9730" max="9730" width="8.7109375" customWidth="1"/>
    <col min="9731" max="9731" width="8.5703125" customWidth="1"/>
    <col min="9732" max="9733" width="9.140625" customWidth="1"/>
    <col min="9734" max="9736" width="11" customWidth="1"/>
    <col min="9737" max="9737" width="10.140625" customWidth="1"/>
    <col min="9738" max="9739" width="10" customWidth="1"/>
    <col min="9740" max="9740" width="8.85546875" customWidth="1"/>
    <col min="9741" max="9741" width="11.42578125" customWidth="1"/>
    <col min="9742" max="9742" width="6.5703125" customWidth="1"/>
    <col min="9967" max="9967" width="3.42578125" customWidth="1"/>
    <col min="9968" max="9968" width="77.85546875" customWidth="1"/>
    <col min="9969" max="9976" width="8.42578125" customWidth="1"/>
    <col min="9977" max="9979" width="10.42578125" customWidth="1"/>
    <col min="9980" max="9980" width="11.140625" customWidth="1"/>
    <col min="9981" max="9981" width="10" customWidth="1"/>
    <col min="9982" max="9982" width="9.85546875" customWidth="1"/>
    <col min="9983" max="9983" width="8.85546875" customWidth="1"/>
    <col min="9984" max="9984" width="9" customWidth="1"/>
    <col min="9985" max="9985" width="8.42578125" customWidth="1"/>
    <col min="9986" max="9986" width="8.7109375" customWidth="1"/>
    <col min="9987" max="9987" width="8.5703125" customWidth="1"/>
    <col min="9988" max="9989" width="9.140625" customWidth="1"/>
    <col min="9990" max="9992" width="11" customWidth="1"/>
    <col min="9993" max="9993" width="10.140625" customWidth="1"/>
    <col min="9994" max="9995" width="10" customWidth="1"/>
    <col min="9996" max="9996" width="8.85546875" customWidth="1"/>
    <col min="9997" max="9997" width="11.42578125" customWidth="1"/>
    <col min="9998" max="9998" width="6.5703125" customWidth="1"/>
    <col min="10223" max="10223" width="3.42578125" customWidth="1"/>
    <col min="10224" max="10224" width="77.85546875" customWidth="1"/>
    <col min="10225" max="10232" width="8.42578125" customWidth="1"/>
    <col min="10233" max="10235" width="10.42578125" customWidth="1"/>
    <col min="10236" max="10236" width="11.140625" customWidth="1"/>
    <col min="10237" max="10237" width="10" customWidth="1"/>
    <col min="10238" max="10238" width="9.85546875" customWidth="1"/>
    <col min="10239" max="10239" width="8.85546875" customWidth="1"/>
    <col min="10240" max="10240" width="9" customWidth="1"/>
    <col min="10241" max="10241" width="8.42578125" customWidth="1"/>
    <col min="10242" max="10242" width="8.7109375" customWidth="1"/>
    <col min="10243" max="10243" width="8.5703125" customWidth="1"/>
    <col min="10244" max="10245" width="9.140625" customWidth="1"/>
    <col min="10246" max="10248" width="11" customWidth="1"/>
    <col min="10249" max="10249" width="10.140625" customWidth="1"/>
    <col min="10250" max="10251" width="10" customWidth="1"/>
    <col min="10252" max="10252" width="8.85546875" customWidth="1"/>
    <col min="10253" max="10253" width="11.42578125" customWidth="1"/>
    <col min="10254" max="10254" width="6.5703125" customWidth="1"/>
    <col min="10479" max="10479" width="3.42578125" customWidth="1"/>
    <col min="10480" max="10480" width="77.85546875" customWidth="1"/>
    <col min="10481" max="10488" width="8.42578125" customWidth="1"/>
    <col min="10489" max="10491" width="10.42578125" customWidth="1"/>
    <col min="10492" max="10492" width="11.140625" customWidth="1"/>
    <col min="10493" max="10493" width="10" customWidth="1"/>
    <col min="10494" max="10494" width="9.85546875" customWidth="1"/>
    <col min="10495" max="10495" width="8.85546875" customWidth="1"/>
    <col min="10496" max="10496" width="9" customWidth="1"/>
    <col min="10497" max="10497" width="8.42578125" customWidth="1"/>
    <col min="10498" max="10498" width="8.7109375" customWidth="1"/>
    <col min="10499" max="10499" width="8.5703125" customWidth="1"/>
    <col min="10500" max="10501" width="9.140625" customWidth="1"/>
    <col min="10502" max="10504" width="11" customWidth="1"/>
    <col min="10505" max="10505" width="10.140625" customWidth="1"/>
    <col min="10506" max="10507" width="10" customWidth="1"/>
    <col min="10508" max="10508" width="8.85546875" customWidth="1"/>
    <col min="10509" max="10509" width="11.42578125" customWidth="1"/>
    <col min="10510" max="10510" width="6.5703125" customWidth="1"/>
    <col min="10735" max="10735" width="3.42578125" customWidth="1"/>
    <col min="10736" max="10736" width="77.85546875" customWidth="1"/>
    <col min="10737" max="10744" width="8.42578125" customWidth="1"/>
    <col min="10745" max="10747" width="10.42578125" customWidth="1"/>
    <col min="10748" max="10748" width="11.140625" customWidth="1"/>
    <col min="10749" max="10749" width="10" customWidth="1"/>
    <col min="10750" max="10750" width="9.85546875" customWidth="1"/>
    <col min="10751" max="10751" width="8.85546875" customWidth="1"/>
    <col min="10752" max="10752" width="9" customWidth="1"/>
    <col min="10753" max="10753" width="8.42578125" customWidth="1"/>
    <col min="10754" max="10754" width="8.7109375" customWidth="1"/>
    <col min="10755" max="10755" width="8.5703125" customWidth="1"/>
    <col min="10756" max="10757" width="9.140625" customWidth="1"/>
    <col min="10758" max="10760" width="11" customWidth="1"/>
    <col min="10761" max="10761" width="10.140625" customWidth="1"/>
    <col min="10762" max="10763" width="10" customWidth="1"/>
    <col min="10764" max="10764" width="8.85546875" customWidth="1"/>
    <col min="10765" max="10765" width="11.42578125" customWidth="1"/>
    <col min="10766" max="10766" width="6.5703125" customWidth="1"/>
    <col min="10991" max="10991" width="3.42578125" customWidth="1"/>
    <col min="10992" max="10992" width="77.85546875" customWidth="1"/>
    <col min="10993" max="11000" width="8.42578125" customWidth="1"/>
    <col min="11001" max="11003" width="10.42578125" customWidth="1"/>
    <col min="11004" max="11004" width="11.140625" customWidth="1"/>
    <col min="11005" max="11005" width="10" customWidth="1"/>
    <col min="11006" max="11006" width="9.85546875" customWidth="1"/>
    <col min="11007" max="11007" width="8.85546875" customWidth="1"/>
    <col min="11008" max="11008" width="9" customWidth="1"/>
    <col min="11009" max="11009" width="8.42578125" customWidth="1"/>
    <col min="11010" max="11010" width="8.7109375" customWidth="1"/>
    <col min="11011" max="11011" width="8.5703125" customWidth="1"/>
    <col min="11012" max="11013" width="9.140625" customWidth="1"/>
    <col min="11014" max="11016" width="11" customWidth="1"/>
    <col min="11017" max="11017" width="10.140625" customWidth="1"/>
    <col min="11018" max="11019" width="10" customWidth="1"/>
    <col min="11020" max="11020" width="8.85546875" customWidth="1"/>
    <col min="11021" max="11021" width="11.42578125" customWidth="1"/>
    <col min="11022" max="11022" width="6.5703125" customWidth="1"/>
    <col min="11247" max="11247" width="3.42578125" customWidth="1"/>
    <col min="11248" max="11248" width="77.85546875" customWidth="1"/>
    <col min="11249" max="11256" width="8.42578125" customWidth="1"/>
    <col min="11257" max="11259" width="10.42578125" customWidth="1"/>
    <col min="11260" max="11260" width="11.140625" customWidth="1"/>
    <col min="11261" max="11261" width="10" customWidth="1"/>
    <col min="11262" max="11262" width="9.85546875" customWidth="1"/>
    <col min="11263" max="11263" width="8.85546875" customWidth="1"/>
    <col min="11264" max="11264" width="9" customWidth="1"/>
    <col min="11265" max="11265" width="8.42578125" customWidth="1"/>
    <col min="11266" max="11266" width="8.7109375" customWidth="1"/>
    <col min="11267" max="11267" width="8.5703125" customWidth="1"/>
    <col min="11268" max="11269" width="9.140625" customWidth="1"/>
    <col min="11270" max="11272" width="11" customWidth="1"/>
    <col min="11273" max="11273" width="10.140625" customWidth="1"/>
    <col min="11274" max="11275" width="10" customWidth="1"/>
    <col min="11276" max="11276" width="8.85546875" customWidth="1"/>
    <col min="11277" max="11277" width="11.42578125" customWidth="1"/>
    <col min="11278" max="11278" width="6.5703125" customWidth="1"/>
    <col min="11503" max="11503" width="3.42578125" customWidth="1"/>
    <col min="11504" max="11504" width="77.85546875" customWidth="1"/>
    <col min="11505" max="11512" width="8.42578125" customWidth="1"/>
    <col min="11513" max="11515" width="10.42578125" customWidth="1"/>
    <col min="11516" max="11516" width="11.140625" customWidth="1"/>
    <col min="11517" max="11517" width="10" customWidth="1"/>
    <col min="11518" max="11518" width="9.85546875" customWidth="1"/>
    <col min="11519" max="11519" width="8.85546875" customWidth="1"/>
    <col min="11520" max="11520" width="9" customWidth="1"/>
    <col min="11521" max="11521" width="8.42578125" customWidth="1"/>
    <col min="11522" max="11522" width="8.7109375" customWidth="1"/>
    <col min="11523" max="11523" width="8.5703125" customWidth="1"/>
    <col min="11524" max="11525" width="9.140625" customWidth="1"/>
    <col min="11526" max="11528" width="11" customWidth="1"/>
    <col min="11529" max="11529" width="10.140625" customWidth="1"/>
    <col min="11530" max="11531" width="10" customWidth="1"/>
    <col min="11532" max="11532" width="8.85546875" customWidth="1"/>
    <col min="11533" max="11533" width="11.42578125" customWidth="1"/>
    <col min="11534" max="11534" width="6.5703125" customWidth="1"/>
    <col min="11759" max="11759" width="3.42578125" customWidth="1"/>
    <col min="11760" max="11760" width="77.85546875" customWidth="1"/>
    <col min="11761" max="11768" width="8.42578125" customWidth="1"/>
    <col min="11769" max="11771" width="10.42578125" customWidth="1"/>
    <col min="11772" max="11772" width="11.140625" customWidth="1"/>
    <col min="11773" max="11773" width="10" customWidth="1"/>
    <col min="11774" max="11774" width="9.85546875" customWidth="1"/>
    <col min="11775" max="11775" width="8.85546875" customWidth="1"/>
    <col min="11776" max="11776" width="9" customWidth="1"/>
    <col min="11777" max="11777" width="8.42578125" customWidth="1"/>
    <col min="11778" max="11778" width="8.7109375" customWidth="1"/>
    <col min="11779" max="11779" width="8.5703125" customWidth="1"/>
    <col min="11780" max="11781" width="9.140625" customWidth="1"/>
    <col min="11782" max="11784" width="11" customWidth="1"/>
    <col min="11785" max="11785" width="10.140625" customWidth="1"/>
    <col min="11786" max="11787" width="10" customWidth="1"/>
    <col min="11788" max="11788" width="8.85546875" customWidth="1"/>
    <col min="11789" max="11789" width="11.42578125" customWidth="1"/>
    <col min="11790" max="11790" width="6.5703125" customWidth="1"/>
    <col min="12015" max="12015" width="3.42578125" customWidth="1"/>
    <col min="12016" max="12016" width="77.85546875" customWidth="1"/>
    <col min="12017" max="12024" width="8.42578125" customWidth="1"/>
    <col min="12025" max="12027" width="10.42578125" customWidth="1"/>
    <col min="12028" max="12028" width="11.140625" customWidth="1"/>
    <col min="12029" max="12029" width="10" customWidth="1"/>
    <col min="12030" max="12030" width="9.85546875" customWidth="1"/>
    <col min="12031" max="12031" width="8.85546875" customWidth="1"/>
    <col min="12032" max="12032" width="9" customWidth="1"/>
    <col min="12033" max="12033" width="8.42578125" customWidth="1"/>
    <col min="12034" max="12034" width="8.7109375" customWidth="1"/>
    <col min="12035" max="12035" width="8.5703125" customWidth="1"/>
    <col min="12036" max="12037" width="9.140625" customWidth="1"/>
    <col min="12038" max="12040" width="11" customWidth="1"/>
    <col min="12041" max="12041" width="10.140625" customWidth="1"/>
    <col min="12042" max="12043" width="10" customWidth="1"/>
    <col min="12044" max="12044" width="8.85546875" customWidth="1"/>
    <col min="12045" max="12045" width="11.42578125" customWidth="1"/>
    <col min="12046" max="12046" width="6.5703125" customWidth="1"/>
    <col min="12271" max="12271" width="3.42578125" customWidth="1"/>
    <col min="12272" max="12272" width="77.85546875" customWidth="1"/>
    <col min="12273" max="12280" width="8.42578125" customWidth="1"/>
    <col min="12281" max="12283" width="10.42578125" customWidth="1"/>
    <col min="12284" max="12284" width="11.140625" customWidth="1"/>
    <col min="12285" max="12285" width="10" customWidth="1"/>
    <col min="12286" max="12286" width="9.85546875" customWidth="1"/>
    <col min="12287" max="12287" width="8.85546875" customWidth="1"/>
    <col min="12288" max="12288" width="9" customWidth="1"/>
    <col min="12289" max="12289" width="8.42578125" customWidth="1"/>
    <col min="12290" max="12290" width="8.7109375" customWidth="1"/>
    <col min="12291" max="12291" width="8.5703125" customWidth="1"/>
    <col min="12292" max="12293" width="9.140625" customWidth="1"/>
    <col min="12294" max="12296" width="11" customWidth="1"/>
    <col min="12297" max="12297" width="10.140625" customWidth="1"/>
    <col min="12298" max="12299" width="10" customWidth="1"/>
    <col min="12300" max="12300" width="8.85546875" customWidth="1"/>
    <col min="12301" max="12301" width="11.42578125" customWidth="1"/>
    <col min="12302" max="12302" width="6.5703125" customWidth="1"/>
    <col min="12527" max="12527" width="3.42578125" customWidth="1"/>
    <col min="12528" max="12528" width="77.85546875" customWidth="1"/>
    <col min="12529" max="12536" width="8.42578125" customWidth="1"/>
    <col min="12537" max="12539" width="10.42578125" customWidth="1"/>
    <col min="12540" max="12540" width="11.140625" customWidth="1"/>
    <col min="12541" max="12541" width="10" customWidth="1"/>
    <col min="12542" max="12542" width="9.85546875" customWidth="1"/>
    <col min="12543" max="12543" width="8.85546875" customWidth="1"/>
    <col min="12544" max="12544" width="9" customWidth="1"/>
    <col min="12545" max="12545" width="8.42578125" customWidth="1"/>
    <col min="12546" max="12546" width="8.7109375" customWidth="1"/>
    <col min="12547" max="12547" width="8.5703125" customWidth="1"/>
    <col min="12548" max="12549" width="9.140625" customWidth="1"/>
    <col min="12550" max="12552" width="11" customWidth="1"/>
    <col min="12553" max="12553" width="10.140625" customWidth="1"/>
    <col min="12554" max="12555" width="10" customWidth="1"/>
    <col min="12556" max="12556" width="8.85546875" customWidth="1"/>
    <col min="12557" max="12557" width="11.42578125" customWidth="1"/>
    <col min="12558" max="12558" width="6.5703125" customWidth="1"/>
    <col min="12783" max="12783" width="3.42578125" customWidth="1"/>
    <col min="12784" max="12784" width="77.85546875" customWidth="1"/>
    <col min="12785" max="12792" width="8.42578125" customWidth="1"/>
    <col min="12793" max="12795" width="10.42578125" customWidth="1"/>
    <col min="12796" max="12796" width="11.140625" customWidth="1"/>
    <col min="12797" max="12797" width="10" customWidth="1"/>
    <col min="12798" max="12798" width="9.85546875" customWidth="1"/>
    <col min="12799" max="12799" width="8.85546875" customWidth="1"/>
    <col min="12800" max="12800" width="9" customWidth="1"/>
    <col min="12801" max="12801" width="8.42578125" customWidth="1"/>
    <col min="12802" max="12802" width="8.7109375" customWidth="1"/>
    <col min="12803" max="12803" width="8.5703125" customWidth="1"/>
    <col min="12804" max="12805" width="9.140625" customWidth="1"/>
    <col min="12806" max="12808" width="11" customWidth="1"/>
    <col min="12809" max="12809" width="10.140625" customWidth="1"/>
    <col min="12810" max="12811" width="10" customWidth="1"/>
    <col min="12812" max="12812" width="8.85546875" customWidth="1"/>
    <col min="12813" max="12813" width="11.42578125" customWidth="1"/>
    <col min="12814" max="12814" width="6.5703125" customWidth="1"/>
    <col min="13039" max="13039" width="3.42578125" customWidth="1"/>
    <col min="13040" max="13040" width="77.85546875" customWidth="1"/>
    <col min="13041" max="13048" width="8.42578125" customWidth="1"/>
    <col min="13049" max="13051" width="10.42578125" customWidth="1"/>
    <col min="13052" max="13052" width="11.140625" customWidth="1"/>
    <col min="13053" max="13053" width="10" customWidth="1"/>
    <col min="13054" max="13054" width="9.85546875" customWidth="1"/>
    <col min="13055" max="13055" width="8.85546875" customWidth="1"/>
    <col min="13056" max="13056" width="9" customWidth="1"/>
    <col min="13057" max="13057" width="8.42578125" customWidth="1"/>
    <col min="13058" max="13058" width="8.7109375" customWidth="1"/>
    <col min="13059" max="13059" width="8.5703125" customWidth="1"/>
    <col min="13060" max="13061" width="9.140625" customWidth="1"/>
    <col min="13062" max="13064" width="11" customWidth="1"/>
    <col min="13065" max="13065" width="10.140625" customWidth="1"/>
    <col min="13066" max="13067" width="10" customWidth="1"/>
    <col min="13068" max="13068" width="8.85546875" customWidth="1"/>
    <col min="13069" max="13069" width="11.42578125" customWidth="1"/>
    <col min="13070" max="13070" width="6.5703125" customWidth="1"/>
    <col min="13295" max="13295" width="3.42578125" customWidth="1"/>
    <col min="13296" max="13296" width="77.85546875" customWidth="1"/>
    <col min="13297" max="13304" width="8.42578125" customWidth="1"/>
    <col min="13305" max="13307" width="10.42578125" customWidth="1"/>
    <col min="13308" max="13308" width="11.140625" customWidth="1"/>
    <col min="13309" max="13309" width="10" customWidth="1"/>
    <col min="13310" max="13310" width="9.85546875" customWidth="1"/>
    <col min="13311" max="13311" width="8.85546875" customWidth="1"/>
    <col min="13312" max="13312" width="9" customWidth="1"/>
    <col min="13313" max="13313" width="8.42578125" customWidth="1"/>
    <col min="13314" max="13314" width="8.7109375" customWidth="1"/>
    <col min="13315" max="13315" width="8.5703125" customWidth="1"/>
    <col min="13316" max="13317" width="9.140625" customWidth="1"/>
    <col min="13318" max="13320" width="11" customWidth="1"/>
    <col min="13321" max="13321" width="10.140625" customWidth="1"/>
    <col min="13322" max="13323" width="10" customWidth="1"/>
    <col min="13324" max="13324" width="8.85546875" customWidth="1"/>
    <col min="13325" max="13325" width="11.42578125" customWidth="1"/>
    <col min="13326" max="13326" width="6.5703125" customWidth="1"/>
    <col min="13551" max="13551" width="3.42578125" customWidth="1"/>
    <col min="13552" max="13552" width="77.85546875" customWidth="1"/>
    <col min="13553" max="13560" width="8.42578125" customWidth="1"/>
    <col min="13561" max="13563" width="10.42578125" customWidth="1"/>
    <col min="13564" max="13564" width="11.140625" customWidth="1"/>
    <col min="13565" max="13565" width="10" customWidth="1"/>
    <col min="13566" max="13566" width="9.85546875" customWidth="1"/>
    <col min="13567" max="13567" width="8.85546875" customWidth="1"/>
    <col min="13568" max="13568" width="9" customWidth="1"/>
    <col min="13569" max="13569" width="8.42578125" customWidth="1"/>
    <col min="13570" max="13570" width="8.7109375" customWidth="1"/>
    <col min="13571" max="13571" width="8.5703125" customWidth="1"/>
    <col min="13572" max="13573" width="9.140625" customWidth="1"/>
    <col min="13574" max="13576" width="11" customWidth="1"/>
    <col min="13577" max="13577" width="10.140625" customWidth="1"/>
    <col min="13578" max="13579" width="10" customWidth="1"/>
    <col min="13580" max="13580" width="8.85546875" customWidth="1"/>
    <col min="13581" max="13581" width="11.42578125" customWidth="1"/>
    <col min="13582" max="13582" width="6.5703125" customWidth="1"/>
    <col min="13807" max="13807" width="3.42578125" customWidth="1"/>
    <col min="13808" max="13808" width="77.85546875" customWidth="1"/>
    <col min="13809" max="13816" width="8.42578125" customWidth="1"/>
    <col min="13817" max="13819" width="10.42578125" customWidth="1"/>
    <col min="13820" max="13820" width="11.140625" customWidth="1"/>
    <col min="13821" max="13821" width="10" customWidth="1"/>
    <col min="13822" max="13822" width="9.85546875" customWidth="1"/>
    <col min="13823" max="13823" width="8.85546875" customWidth="1"/>
    <col min="13824" max="13824" width="9" customWidth="1"/>
    <col min="13825" max="13825" width="8.42578125" customWidth="1"/>
    <col min="13826" max="13826" width="8.7109375" customWidth="1"/>
    <col min="13827" max="13827" width="8.5703125" customWidth="1"/>
    <col min="13828" max="13829" width="9.140625" customWidth="1"/>
    <col min="13830" max="13832" width="11" customWidth="1"/>
    <col min="13833" max="13833" width="10.140625" customWidth="1"/>
    <col min="13834" max="13835" width="10" customWidth="1"/>
    <col min="13836" max="13836" width="8.85546875" customWidth="1"/>
    <col min="13837" max="13837" width="11.42578125" customWidth="1"/>
    <col min="13838" max="13838" width="6.5703125" customWidth="1"/>
    <col min="14063" max="14063" width="3.42578125" customWidth="1"/>
    <col min="14064" max="14064" width="77.85546875" customWidth="1"/>
    <col min="14065" max="14072" width="8.42578125" customWidth="1"/>
    <col min="14073" max="14075" width="10.42578125" customWidth="1"/>
    <col min="14076" max="14076" width="11.140625" customWidth="1"/>
    <col min="14077" max="14077" width="10" customWidth="1"/>
    <col min="14078" max="14078" width="9.85546875" customWidth="1"/>
    <col min="14079" max="14079" width="8.85546875" customWidth="1"/>
    <col min="14080" max="14080" width="9" customWidth="1"/>
    <col min="14081" max="14081" width="8.42578125" customWidth="1"/>
    <col min="14082" max="14082" width="8.7109375" customWidth="1"/>
    <col min="14083" max="14083" width="8.5703125" customWidth="1"/>
    <col min="14084" max="14085" width="9.140625" customWidth="1"/>
    <col min="14086" max="14088" width="11" customWidth="1"/>
    <col min="14089" max="14089" width="10.140625" customWidth="1"/>
    <col min="14090" max="14091" width="10" customWidth="1"/>
    <col min="14092" max="14092" width="8.85546875" customWidth="1"/>
    <col min="14093" max="14093" width="11.42578125" customWidth="1"/>
    <col min="14094" max="14094" width="6.5703125" customWidth="1"/>
    <col min="14319" max="14319" width="3.42578125" customWidth="1"/>
    <col min="14320" max="14320" width="77.85546875" customWidth="1"/>
    <col min="14321" max="14328" width="8.42578125" customWidth="1"/>
    <col min="14329" max="14331" width="10.42578125" customWidth="1"/>
    <col min="14332" max="14332" width="11.140625" customWidth="1"/>
    <col min="14333" max="14333" width="10" customWidth="1"/>
    <col min="14334" max="14334" width="9.85546875" customWidth="1"/>
    <col min="14335" max="14335" width="8.85546875" customWidth="1"/>
    <col min="14336" max="14336" width="9" customWidth="1"/>
    <col min="14337" max="14337" width="8.42578125" customWidth="1"/>
    <col min="14338" max="14338" width="8.7109375" customWidth="1"/>
    <col min="14339" max="14339" width="8.5703125" customWidth="1"/>
    <col min="14340" max="14341" width="9.140625" customWidth="1"/>
    <col min="14342" max="14344" width="11" customWidth="1"/>
    <col min="14345" max="14345" width="10.140625" customWidth="1"/>
    <col min="14346" max="14347" width="10" customWidth="1"/>
    <col min="14348" max="14348" width="8.85546875" customWidth="1"/>
    <col min="14349" max="14349" width="11.42578125" customWidth="1"/>
    <col min="14350" max="14350" width="6.5703125" customWidth="1"/>
    <col min="14575" max="14575" width="3.42578125" customWidth="1"/>
    <col min="14576" max="14576" width="77.85546875" customWidth="1"/>
    <col min="14577" max="14584" width="8.42578125" customWidth="1"/>
    <col min="14585" max="14587" width="10.42578125" customWidth="1"/>
    <col min="14588" max="14588" width="11.140625" customWidth="1"/>
    <col min="14589" max="14589" width="10" customWidth="1"/>
    <col min="14590" max="14590" width="9.85546875" customWidth="1"/>
    <col min="14591" max="14591" width="8.85546875" customWidth="1"/>
    <col min="14592" max="14592" width="9" customWidth="1"/>
    <col min="14593" max="14593" width="8.42578125" customWidth="1"/>
    <col min="14594" max="14594" width="8.7109375" customWidth="1"/>
    <col min="14595" max="14595" width="8.5703125" customWidth="1"/>
    <col min="14596" max="14597" width="9.140625" customWidth="1"/>
    <col min="14598" max="14600" width="11" customWidth="1"/>
    <col min="14601" max="14601" width="10.140625" customWidth="1"/>
    <col min="14602" max="14603" width="10" customWidth="1"/>
    <col min="14604" max="14604" width="8.85546875" customWidth="1"/>
    <col min="14605" max="14605" width="11.42578125" customWidth="1"/>
    <col min="14606" max="14606" width="6.5703125" customWidth="1"/>
    <col min="14831" max="14831" width="3.42578125" customWidth="1"/>
    <col min="14832" max="14832" width="77.85546875" customWidth="1"/>
    <col min="14833" max="14840" width="8.42578125" customWidth="1"/>
    <col min="14841" max="14843" width="10.42578125" customWidth="1"/>
    <col min="14844" max="14844" width="11.140625" customWidth="1"/>
    <col min="14845" max="14845" width="10" customWidth="1"/>
    <col min="14846" max="14846" width="9.85546875" customWidth="1"/>
    <col min="14847" max="14847" width="8.85546875" customWidth="1"/>
    <col min="14848" max="14848" width="9" customWidth="1"/>
    <col min="14849" max="14849" width="8.42578125" customWidth="1"/>
    <col min="14850" max="14850" width="8.7109375" customWidth="1"/>
    <col min="14851" max="14851" width="8.5703125" customWidth="1"/>
    <col min="14852" max="14853" width="9.140625" customWidth="1"/>
    <col min="14854" max="14856" width="11" customWidth="1"/>
    <col min="14857" max="14857" width="10.140625" customWidth="1"/>
    <col min="14858" max="14859" width="10" customWidth="1"/>
    <col min="14860" max="14860" width="8.85546875" customWidth="1"/>
    <col min="14861" max="14861" width="11.42578125" customWidth="1"/>
    <col min="14862" max="14862" width="6.5703125" customWidth="1"/>
    <col min="15087" max="15087" width="3.42578125" customWidth="1"/>
    <col min="15088" max="15088" width="77.85546875" customWidth="1"/>
    <col min="15089" max="15096" width="8.42578125" customWidth="1"/>
    <col min="15097" max="15099" width="10.42578125" customWidth="1"/>
    <col min="15100" max="15100" width="11.140625" customWidth="1"/>
    <col min="15101" max="15101" width="10" customWidth="1"/>
    <col min="15102" max="15102" width="9.85546875" customWidth="1"/>
    <col min="15103" max="15103" width="8.85546875" customWidth="1"/>
    <col min="15104" max="15104" width="9" customWidth="1"/>
    <col min="15105" max="15105" width="8.42578125" customWidth="1"/>
    <col min="15106" max="15106" width="8.7109375" customWidth="1"/>
    <col min="15107" max="15107" width="8.5703125" customWidth="1"/>
    <col min="15108" max="15109" width="9.140625" customWidth="1"/>
    <col min="15110" max="15112" width="11" customWidth="1"/>
    <col min="15113" max="15113" width="10.140625" customWidth="1"/>
    <col min="15114" max="15115" width="10" customWidth="1"/>
    <col min="15116" max="15116" width="8.85546875" customWidth="1"/>
    <col min="15117" max="15117" width="11.42578125" customWidth="1"/>
    <col min="15118" max="15118" width="6.5703125" customWidth="1"/>
    <col min="15343" max="15343" width="3.42578125" customWidth="1"/>
    <col min="15344" max="15344" width="77.85546875" customWidth="1"/>
    <col min="15345" max="15352" width="8.42578125" customWidth="1"/>
    <col min="15353" max="15355" width="10.42578125" customWidth="1"/>
    <col min="15356" max="15356" width="11.140625" customWidth="1"/>
    <col min="15357" max="15357" width="10" customWidth="1"/>
    <col min="15358" max="15358" width="9.85546875" customWidth="1"/>
    <col min="15359" max="15359" width="8.85546875" customWidth="1"/>
    <col min="15360" max="15360" width="9" customWidth="1"/>
    <col min="15361" max="15361" width="8.42578125" customWidth="1"/>
    <col min="15362" max="15362" width="8.7109375" customWidth="1"/>
    <col min="15363" max="15363" width="8.5703125" customWidth="1"/>
    <col min="15364" max="15365" width="9.140625" customWidth="1"/>
    <col min="15366" max="15368" width="11" customWidth="1"/>
    <col min="15369" max="15369" width="10.140625" customWidth="1"/>
    <col min="15370" max="15371" width="10" customWidth="1"/>
    <col min="15372" max="15372" width="8.85546875" customWidth="1"/>
    <col min="15373" max="15373" width="11.42578125" customWidth="1"/>
    <col min="15374" max="15374" width="6.5703125" customWidth="1"/>
    <col min="15599" max="15599" width="3.42578125" customWidth="1"/>
    <col min="15600" max="15600" width="77.85546875" customWidth="1"/>
    <col min="15601" max="15608" width="8.42578125" customWidth="1"/>
    <col min="15609" max="15611" width="10.42578125" customWidth="1"/>
    <col min="15612" max="15612" width="11.140625" customWidth="1"/>
    <col min="15613" max="15613" width="10" customWidth="1"/>
    <col min="15614" max="15614" width="9.85546875" customWidth="1"/>
    <col min="15615" max="15615" width="8.85546875" customWidth="1"/>
    <col min="15616" max="15616" width="9" customWidth="1"/>
    <col min="15617" max="15617" width="8.42578125" customWidth="1"/>
    <col min="15618" max="15618" width="8.7109375" customWidth="1"/>
    <col min="15619" max="15619" width="8.5703125" customWidth="1"/>
    <col min="15620" max="15621" width="9.140625" customWidth="1"/>
    <col min="15622" max="15624" width="11" customWidth="1"/>
    <col min="15625" max="15625" width="10.140625" customWidth="1"/>
    <col min="15626" max="15627" width="10" customWidth="1"/>
    <col min="15628" max="15628" width="8.85546875" customWidth="1"/>
    <col min="15629" max="15629" width="11.42578125" customWidth="1"/>
    <col min="15630" max="15630" width="6.5703125" customWidth="1"/>
    <col min="15855" max="15855" width="3.42578125" customWidth="1"/>
    <col min="15856" max="15856" width="77.85546875" customWidth="1"/>
    <col min="15857" max="15864" width="8.42578125" customWidth="1"/>
    <col min="15865" max="15867" width="10.42578125" customWidth="1"/>
    <col min="15868" max="15868" width="11.140625" customWidth="1"/>
    <col min="15869" max="15869" width="10" customWidth="1"/>
    <col min="15870" max="15870" width="9.85546875" customWidth="1"/>
    <col min="15871" max="15871" width="8.85546875" customWidth="1"/>
    <col min="15872" max="15872" width="9" customWidth="1"/>
    <col min="15873" max="15873" width="8.42578125" customWidth="1"/>
    <col min="15874" max="15874" width="8.7109375" customWidth="1"/>
    <col min="15875" max="15875" width="8.5703125" customWidth="1"/>
    <col min="15876" max="15877" width="9.140625" customWidth="1"/>
    <col min="15878" max="15880" width="11" customWidth="1"/>
    <col min="15881" max="15881" width="10.140625" customWidth="1"/>
    <col min="15882" max="15883" width="10" customWidth="1"/>
    <col min="15884" max="15884" width="8.85546875" customWidth="1"/>
    <col min="15885" max="15885" width="11.42578125" customWidth="1"/>
    <col min="15886" max="15886" width="6.5703125" customWidth="1"/>
    <col min="16111" max="16111" width="3.42578125" customWidth="1"/>
    <col min="16112" max="16112" width="77.85546875" customWidth="1"/>
    <col min="16113" max="16120" width="8.42578125" customWidth="1"/>
    <col min="16121" max="16123" width="10.42578125" customWidth="1"/>
    <col min="16124" max="16124" width="11.140625" customWidth="1"/>
    <col min="16125" max="16125" width="10" customWidth="1"/>
    <col min="16126" max="16126" width="9.85546875" customWidth="1"/>
    <col min="16127" max="16127" width="8.85546875" customWidth="1"/>
    <col min="16128" max="16128" width="9" customWidth="1"/>
    <col min="16129" max="16129" width="8.42578125" customWidth="1"/>
    <col min="16130" max="16130" width="8.7109375" customWidth="1"/>
    <col min="16131" max="16131" width="8.5703125" customWidth="1"/>
    <col min="16132" max="16133" width="9.140625" customWidth="1"/>
    <col min="16134" max="16136" width="11" customWidth="1"/>
    <col min="16137" max="16137" width="10.140625" customWidth="1"/>
    <col min="16138" max="16139" width="10" customWidth="1"/>
    <col min="16140" max="16140" width="8.85546875" customWidth="1"/>
    <col min="16141" max="16141" width="11.42578125" customWidth="1"/>
    <col min="16142" max="16142" width="6.5703125" customWidth="1"/>
  </cols>
  <sheetData>
    <row r="5" spans="3:44" ht="30.75" customHeight="1"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5"/>
      <c r="Y5" s="5"/>
      <c r="Z5" s="5"/>
      <c r="AA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</row>
    <row r="6" spans="3:44" ht="18.75" customHeight="1">
      <c r="C6" s="288" t="s">
        <v>71</v>
      </c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  <c r="O6" s="288"/>
      <c r="P6" s="288"/>
      <c r="Q6" s="288"/>
      <c r="R6" s="288"/>
      <c r="S6" s="288"/>
      <c r="T6" s="288"/>
      <c r="U6" s="288"/>
      <c r="V6" s="288"/>
      <c r="W6" s="288"/>
      <c r="X6" s="288"/>
      <c r="Y6" s="288"/>
      <c r="Z6" s="288"/>
      <c r="AA6" s="288"/>
      <c r="AB6" s="288"/>
      <c r="AC6" s="288"/>
      <c r="AD6" s="288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</row>
    <row r="7" spans="3:44" ht="23.25" customHeight="1">
      <c r="C7" s="288" t="s">
        <v>215</v>
      </c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288"/>
      <c r="O7" s="288"/>
      <c r="P7" s="288"/>
      <c r="Q7" s="288"/>
      <c r="R7" s="288"/>
      <c r="S7" s="288"/>
      <c r="T7" s="288"/>
      <c r="U7" s="288"/>
      <c r="V7" s="288"/>
      <c r="W7" s="288"/>
      <c r="X7" s="288"/>
      <c r="Y7" s="288"/>
      <c r="Z7" s="288"/>
      <c r="AA7" s="288"/>
      <c r="AB7" s="288"/>
      <c r="AC7" s="288"/>
      <c r="AD7" s="288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</row>
    <row r="8" spans="3:44" s="11" customFormat="1" ht="18" customHeight="1">
      <c r="C8" s="287" t="s">
        <v>73</v>
      </c>
      <c r="D8" s="287"/>
      <c r="E8" s="287"/>
      <c r="F8" s="287"/>
      <c r="G8" s="287"/>
      <c r="H8" s="287"/>
      <c r="I8" s="287"/>
      <c r="J8" s="287"/>
      <c r="K8" s="287"/>
      <c r="L8" s="287"/>
      <c r="M8" s="287"/>
      <c r="N8" s="287"/>
      <c r="O8" s="287"/>
      <c r="P8" s="287"/>
      <c r="Q8" s="287"/>
      <c r="R8" s="287"/>
      <c r="S8" s="287"/>
      <c r="T8" s="287"/>
      <c r="U8" s="287"/>
      <c r="V8" s="287"/>
      <c r="W8" s="287"/>
      <c r="X8" s="287"/>
      <c r="Y8" s="287"/>
      <c r="Z8" s="287"/>
      <c r="AA8" s="287"/>
      <c r="AB8" s="287"/>
      <c r="AC8" s="287"/>
      <c r="AD8" s="287"/>
    </row>
    <row r="9" spans="3:44" s="11" customFormat="1" ht="14.25" customHeight="1">
      <c r="C9" s="286" t="s">
        <v>214</v>
      </c>
      <c r="D9" s="286"/>
      <c r="E9" s="286"/>
      <c r="F9" s="286"/>
      <c r="G9" s="286"/>
      <c r="H9" s="286"/>
      <c r="I9" s="286"/>
      <c r="J9" s="286"/>
      <c r="K9" s="286"/>
      <c r="L9" s="286"/>
      <c r="M9" s="286"/>
      <c r="N9" s="286"/>
      <c r="O9" s="286"/>
      <c r="P9" s="286"/>
      <c r="Q9" s="286"/>
      <c r="R9" s="286"/>
      <c r="S9" s="286"/>
      <c r="T9" s="286"/>
      <c r="U9" s="286"/>
      <c r="V9" s="286"/>
      <c r="W9" s="286"/>
      <c r="X9" s="286"/>
      <c r="Y9" s="286"/>
      <c r="Z9" s="286"/>
      <c r="AA9" s="286"/>
      <c r="AB9" s="286"/>
      <c r="AC9" s="286"/>
      <c r="AD9" s="286"/>
    </row>
    <row r="10" spans="3:44" s="11" customFormat="1" ht="20.25" customHeight="1">
      <c r="C10" s="285" t="s">
        <v>72</v>
      </c>
      <c r="D10" s="285"/>
      <c r="E10" s="285"/>
      <c r="F10" s="285"/>
      <c r="G10" s="285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U10" s="285"/>
      <c r="V10" s="285"/>
      <c r="W10" s="285"/>
      <c r="X10" s="285"/>
      <c r="Y10" s="285"/>
      <c r="Z10" s="285"/>
      <c r="AA10" s="285"/>
      <c r="AB10" s="285"/>
      <c r="AC10" s="285"/>
      <c r="AD10" s="285"/>
    </row>
    <row r="11" spans="3:44" s="11" customFormat="1" ht="27.75" customHeight="1" thickBot="1">
      <c r="C11" s="195" t="s">
        <v>74</v>
      </c>
      <c r="D11" s="34">
        <v>1998</v>
      </c>
      <c r="E11" s="34">
        <v>1999</v>
      </c>
      <c r="F11" s="34">
        <v>2000</v>
      </c>
      <c r="G11" s="34">
        <v>2001</v>
      </c>
      <c r="H11" s="34">
        <v>2002</v>
      </c>
      <c r="I11" s="34">
        <v>2003</v>
      </c>
      <c r="J11" s="34">
        <v>2004</v>
      </c>
      <c r="K11" s="34">
        <v>2005</v>
      </c>
      <c r="L11" s="34">
        <v>2006</v>
      </c>
      <c r="M11" s="34">
        <v>2007</v>
      </c>
      <c r="N11" s="34">
        <v>2008</v>
      </c>
      <c r="O11" s="34">
        <v>2009</v>
      </c>
      <c r="P11" s="34">
        <v>2010</v>
      </c>
      <c r="Q11" s="34">
        <v>2011</v>
      </c>
      <c r="R11" s="34">
        <v>2012</v>
      </c>
      <c r="S11" s="34">
        <v>2013</v>
      </c>
      <c r="T11" s="35">
        <v>2014</v>
      </c>
      <c r="U11" s="35">
        <v>2015</v>
      </c>
      <c r="V11" s="35">
        <v>2016</v>
      </c>
      <c r="W11" s="35">
        <v>2017</v>
      </c>
      <c r="X11" s="35">
        <v>2018</v>
      </c>
      <c r="Y11" s="35">
        <v>2019</v>
      </c>
      <c r="Z11" s="35">
        <v>2020</v>
      </c>
      <c r="AA11" s="35">
        <v>2021</v>
      </c>
      <c r="AB11" s="35">
        <v>2022</v>
      </c>
      <c r="AC11" s="35">
        <v>2023</v>
      </c>
      <c r="AD11" s="35">
        <v>2024</v>
      </c>
      <c r="AE11" s="35">
        <v>2025</v>
      </c>
    </row>
    <row r="12" spans="3:44" ht="21" customHeight="1" thickTop="1">
      <c r="C12" s="196" t="s">
        <v>105</v>
      </c>
      <c r="D12" s="255">
        <f t="shared" ref="D12:AD12" si="0">+D13+D32+D33+D41+D65</f>
        <v>7951.7000000000016</v>
      </c>
      <c r="E12" s="255">
        <f t="shared" si="0"/>
        <v>6107.7</v>
      </c>
      <c r="F12" s="255">
        <f t="shared" si="0"/>
        <v>5981.6</v>
      </c>
      <c r="G12" s="255">
        <f t="shared" si="0"/>
        <v>9977.4</v>
      </c>
      <c r="H12" s="255">
        <f t="shared" si="0"/>
        <v>11329.1</v>
      </c>
      <c r="I12" s="255">
        <f t="shared" si="0"/>
        <v>13249.1</v>
      </c>
      <c r="J12" s="255">
        <f t="shared" si="0"/>
        <v>19162.8</v>
      </c>
      <c r="K12" s="255">
        <f t="shared" si="0"/>
        <v>21709.4</v>
      </c>
      <c r="L12" s="255">
        <f t="shared" si="0"/>
        <v>26977.4</v>
      </c>
      <c r="M12" s="255">
        <f t="shared" si="0"/>
        <v>35790.800000000003</v>
      </c>
      <c r="N12" s="255">
        <f t="shared" si="0"/>
        <v>29215.900000000005</v>
      </c>
      <c r="O12" s="255">
        <f t="shared" si="0"/>
        <v>25311.000000000004</v>
      </c>
      <c r="P12" s="255">
        <f t="shared" si="0"/>
        <v>12089.1</v>
      </c>
      <c r="Q12" s="255">
        <f t="shared" si="0"/>
        <v>8065.4957599999998</v>
      </c>
      <c r="R12" s="255">
        <f t="shared" si="0"/>
        <v>6248.1</v>
      </c>
      <c r="S12" s="255">
        <f t="shared" si="0"/>
        <v>9482.1</v>
      </c>
      <c r="T12" s="256">
        <f t="shared" si="0"/>
        <v>16729</v>
      </c>
      <c r="U12" s="256">
        <f t="shared" si="0"/>
        <v>20895</v>
      </c>
      <c r="V12" s="256">
        <f t="shared" si="0"/>
        <v>25065.7</v>
      </c>
      <c r="W12" s="256">
        <f t="shared" si="0"/>
        <v>27918.7</v>
      </c>
      <c r="X12" s="256">
        <f t="shared" si="0"/>
        <v>30279.200000000001</v>
      </c>
      <c r="Y12" s="256">
        <f t="shared" si="0"/>
        <v>28318.399999999998</v>
      </c>
      <c r="Z12" s="256">
        <f t="shared" si="0"/>
        <v>48627.199999999997</v>
      </c>
      <c r="AA12" s="256">
        <f t="shared" si="0"/>
        <v>31089.399999999998</v>
      </c>
      <c r="AB12" s="256">
        <f t="shared" si="0"/>
        <v>56493.8</v>
      </c>
      <c r="AC12" s="256">
        <f t="shared" si="0"/>
        <v>70432.399999999994</v>
      </c>
      <c r="AD12" s="256">
        <f t="shared" si="0"/>
        <v>108009.79999999999</v>
      </c>
      <c r="AE12" s="256">
        <f t="shared" ref="AE12" si="1">+AE13+AE32+AE33+AE41+AE65</f>
        <v>67221.800000000017</v>
      </c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</row>
    <row r="13" spans="3:44" ht="16.5" customHeight="1">
      <c r="C13" s="197" t="s">
        <v>76</v>
      </c>
      <c r="D13" s="255">
        <f>+D15+D29</f>
        <v>6366.5000000000009</v>
      </c>
      <c r="E13" s="255">
        <f>+E15+E29</f>
        <v>4254.3999999999996</v>
      </c>
      <c r="F13" s="255">
        <f>+F15+F29</f>
        <v>3212.2</v>
      </c>
      <c r="G13" s="255">
        <f t="shared" ref="G13:L13" si="2">+G15+G29</f>
        <v>7584</v>
      </c>
      <c r="H13" s="255">
        <f t="shared" si="2"/>
        <v>8193.1</v>
      </c>
      <c r="I13" s="255">
        <f t="shared" si="2"/>
        <v>8528.3000000000011</v>
      </c>
      <c r="J13" s="255">
        <f t="shared" si="2"/>
        <v>11607.999999999998</v>
      </c>
      <c r="K13" s="255">
        <f t="shared" si="2"/>
        <v>15471.5</v>
      </c>
      <c r="L13" s="255">
        <f t="shared" si="2"/>
        <v>16316.2</v>
      </c>
      <c r="M13" s="255">
        <f>+M15+M29</f>
        <v>18489.8</v>
      </c>
      <c r="N13" s="255">
        <f>+N15+N29+N14</f>
        <v>19287.200000000004</v>
      </c>
      <c r="O13" s="255">
        <f t="shared" ref="O13:Z13" si="3">+O15+O29</f>
        <v>19899.800000000003</v>
      </c>
      <c r="P13" s="255">
        <f t="shared" si="3"/>
        <v>638.40000000000009</v>
      </c>
      <c r="Q13" s="255">
        <f t="shared" si="3"/>
        <v>1087.3957599999999</v>
      </c>
      <c r="R13" s="255">
        <f t="shared" si="3"/>
        <v>935.1</v>
      </c>
      <c r="S13" s="255">
        <f t="shared" si="3"/>
        <v>1020.7000000000002</v>
      </c>
      <c r="T13" s="255">
        <f t="shared" si="3"/>
        <v>941.2</v>
      </c>
      <c r="U13" s="255">
        <f t="shared" si="3"/>
        <v>1032.5999999999999</v>
      </c>
      <c r="V13" s="255">
        <f t="shared" si="3"/>
        <v>975.09999999999991</v>
      </c>
      <c r="W13" s="256">
        <f t="shared" si="3"/>
        <v>1684.7000000000003</v>
      </c>
      <c r="X13" s="256">
        <f t="shared" si="3"/>
        <v>2526.1</v>
      </c>
      <c r="Y13" s="256">
        <f t="shared" si="3"/>
        <v>1684.7</v>
      </c>
      <c r="Z13" s="256">
        <f t="shared" si="3"/>
        <v>1439.4</v>
      </c>
      <c r="AA13" s="256">
        <f t="shared" ref="AA13:AB13" si="4">+AA15+AA29</f>
        <v>1840.2999999999997</v>
      </c>
      <c r="AB13" s="256">
        <f t="shared" si="4"/>
        <v>1896.2000000000003</v>
      </c>
      <c r="AC13" s="256">
        <f t="shared" ref="AC13:AD13" si="5">+AC15+AC29</f>
        <v>1849.5999999999997</v>
      </c>
      <c r="AD13" s="256">
        <f t="shared" si="5"/>
        <v>1238.2</v>
      </c>
      <c r="AE13" s="256">
        <f t="shared" ref="AE13" si="6">+AE15+AE29</f>
        <v>938.6</v>
      </c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</row>
    <row r="14" spans="3:44" ht="16.5" customHeight="1">
      <c r="C14" s="198" t="s">
        <v>77</v>
      </c>
      <c r="D14" s="255">
        <v>0</v>
      </c>
      <c r="E14" s="255">
        <v>0</v>
      </c>
      <c r="F14" s="255">
        <v>0</v>
      </c>
      <c r="G14" s="255">
        <v>0</v>
      </c>
      <c r="H14" s="255">
        <v>0</v>
      </c>
      <c r="I14" s="255">
        <v>0</v>
      </c>
      <c r="J14" s="255">
        <v>0</v>
      </c>
      <c r="K14" s="255">
        <v>0</v>
      </c>
      <c r="L14" s="255">
        <v>0</v>
      </c>
      <c r="M14" s="255">
        <v>0</v>
      </c>
      <c r="N14" s="255">
        <v>830.7</v>
      </c>
      <c r="O14" s="255">
        <v>0</v>
      </c>
      <c r="P14" s="255">
        <v>0</v>
      </c>
      <c r="Q14" s="255">
        <v>0</v>
      </c>
      <c r="R14" s="255">
        <v>0</v>
      </c>
      <c r="S14" s="255">
        <v>0</v>
      </c>
      <c r="T14" s="255">
        <v>0</v>
      </c>
      <c r="U14" s="255">
        <v>0</v>
      </c>
      <c r="V14" s="255">
        <v>0</v>
      </c>
      <c r="W14" s="255">
        <v>0</v>
      </c>
      <c r="X14" s="256">
        <v>0</v>
      </c>
      <c r="Y14" s="256">
        <v>0</v>
      </c>
      <c r="Z14" s="256">
        <v>0</v>
      </c>
      <c r="AA14" s="256">
        <v>0</v>
      </c>
      <c r="AB14" s="256">
        <v>0</v>
      </c>
      <c r="AC14" s="256">
        <v>0</v>
      </c>
      <c r="AD14" s="256">
        <v>0</v>
      </c>
      <c r="AE14" s="256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</row>
    <row r="15" spans="3:44" ht="18" customHeight="1">
      <c r="C15" s="198" t="s">
        <v>80</v>
      </c>
      <c r="D15" s="255">
        <f t="shared" ref="D15:X15" si="7">+D16+D23</f>
        <v>6366.5000000000009</v>
      </c>
      <c r="E15" s="255">
        <f t="shared" ref="E15" si="8">+E16+E23</f>
        <v>4254.3999999999996</v>
      </c>
      <c r="F15" s="255">
        <f t="shared" ref="F15" si="9">+F16+F23</f>
        <v>3212.2</v>
      </c>
      <c r="G15" s="255">
        <f t="shared" ref="G15:L15" si="10">+G16+G23</f>
        <v>7584</v>
      </c>
      <c r="H15" s="255">
        <f>+H16+H23</f>
        <v>8193.1</v>
      </c>
      <c r="I15" s="255">
        <f t="shared" si="10"/>
        <v>8428.3000000000011</v>
      </c>
      <c r="J15" s="255">
        <f t="shared" si="10"/>
        <v>11222.699999999999</v>
      </c>
      <c r="K15" s="255">
        <f t="shared" si="10"/>
        <v>15372</v>
      </c>
      <c r="L15" s="255">
        <f t="shared" si="10"/>
        <v>16218</v>
      </c>
      <c r="M15" s="255">
        <f>+M16+M23</f>
        <v>18371</v>
      </c>
      <c r="N15" s="255">
        <f t="shared" si="7"/>
        <v>18315.600000000002</v>
      </c>
      <c r="O15" s="255">
        <f t="shared" si="7"/>
        <v>19761.400000000001</v>
      </c>
      <c r="P15" s="255">
        <f t="shared" si="7"/>
        <v>506.20000000000005</v>
      </c>
      <c r="Q15" s="255">
        <f t="shared" si="7"/>
        <v>949.5</v>
      </c>
      <c r="R15" s="255">
        <f t="shared" si="7"/>
        <v>805.6</v>
      </c>
      <c r="S15" s="255">
        <f t="shared" si="7"/>
        <v>878.00000000000011</v>
      </c>
      <c r="T15" s="255">
        <f t="shared" si="7"/>
        <v>799.6</v>
      </c>
      <c r="U15" s="255">
        <f t="shared" si="7"/>
        <v>896.09999999999991</v>
      </c>
      <c r="V15" s="255">
        <f t="shared" si="7"/>
        <v>826.19999999999993</v>
      </c>
      <c r="W15" s="255">
        <f t="shared" si="7"/>
        <v>1531.8000000000002</v>
      </c>
      <c r="X15" s="256">
        <f t="shared" si="7"/>
        <v>2372.9</v>
      </c>
      <c r="Y15" s="256">
        <f t="shared" ref="Y15:AD15" si="11">+Y16+Y23</f>
        <v>1529.3</v>
      </c>
      <c r="Z15" s="256">
        <f t="shared" si="11"/>
        <v>1367.4</v>
      </c>
      <c r="AA15" s="256">
        <f t="shared" si="11"/>
        <v>1775.6999999999998</v>
      </c>
      <c r="AB15" s="256">
        <f t="shared" si="11"/>
        <v>1763.7000000000003</v>
      </c>
      <c r="AC15" s="256">
        <f t="shared" si="11"/>
        <v>1671.2999999999997</v>
      </c>
      <c r="AD15" s="256">
        <f t="shared" si="11"/>
        <v>1064.3</v>
      </c>
      <c r="AE15" s="256">
        <f t="shared" ref="AE15" si="12">+AE16+AE23</f>
        <v>748.30000000000007</v>
      </c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</row>
    <row r="16" spans="3:44" ht="18" customHeight="1">
      <c r="C16" s="199" t="s">
        <v>37</v>
      </c>
      <c r="D16" s="255">
        <f>SUM(D17:D22)</f>
        <v>6260.3000000000011</v>
      </c>
      <c r="E16" s="255">
        <f>SUM(E17:E22)</f>
        <v>4161.7</v>
      </c>
      <c r="F16" s="255">
        <f>SUM(F17:F22)</f>
        <v>3143.7999999999997</v>
      </c>
      <c r="G16" s="255">
        <f t="shared" ref="G16:P16" si="13">+G17</f>
        <v>7511.1</v>
      </c>
      <c r="H16" s="255">
        <f t="shared" si="13"/>
        <v>8100.9</v>
      </c>
      <c r="I16" s="255">
        <f t="shared" si="13"/>
        <v>8277.6</v>
      </c>
      <c r="J16" s="255">
        <f t="shared" si="13"/>
        <v>11082.3</v>
      </c>
      <c r="K16" s="255">
        <f t="shared" si="13"/>
        <v>14712.2</v>
      </c>
      <c r="L16" s="255">
        <f>+L17+L20</f>
        <v>15736.1</v>
      </c>
      <c r="M16" s="255">
        <f t="shared" si="13"/>
        <v>17838.3</v>
      </c>
      <c r="N16" s="255">
        <f t="shared" si="13"/>
        <v>17915.000000000004</v>
      </c>
      <c r="O16" s="255">
        <f>+O17+O22</f>
        <v>19216.7</v>
      </c>
      <c r="P16" s="255">
        <f t="shared" si="13"/>
        <v>0</v>
      </c>
      <c r="Q16" s="255">
        <f t="shared" ref="Q16:V16" si="14">+Q17+Q20</f>
        <v>581.9</v>
      </c>
      <c r="R16" s="255">
        <f t="shared" si="14"/>
        <v>612</v>
      </c>
      <c r="S16" s="255">
        <f t="shared" si="14"/>
        <v>638.50000000000011</v>
      </c>
      <c r="T16" s="255">
        <f t="shared" si="14"/>
        <v>599.5</v>
      </c>
      <c r="U16" s="255">
        <f t="shared" si="14"/>
        <v>725.3</v>
      </c>
      <c r="V16" s="255">
        <f t="shared" si="14"/>
        <v>636.29999999999995</v>
      </c>
      <c r="W16" s="255">
        <f t="shared" ref="W16:AB16" si="15">+W17+W20+W21</f>
        <v>1355.9</v>
      </c>
      <c r="X16" s="256">
        <f t="shared" si="15"/>
        <v>2181.3000000000002</v>
      </c>
      <c r="Y16" s="256">
        <f t="shared" si="15"/>
        <v>1347.3</v>
      </c>
      <c r="Z16" s="256">
        <f t="shared" si="15"/>
        <v>1205.9000000000001</v>
      </c>
      <c r="AA16" s="256">
        <f t="shared" si="15"/>
        <v>1607.1999999999998</v>
      </c>
      <c r="AB16" s="256">
        <f t="shared" si="15"/>
        <v>1487.8000000000002</v>
      </c>
      <c r="AC16" s="256">
        <f t="shared" ref="AC16:AD16" si="16">+AC17+AC20+AC21</f>
        <v>1397.6999999999998</v>
      </c>
      <c r="AD16" s="256">
        <f t="shared" si="16"/>
        <v>679.9</v>
      </c>
      <c r="AE16" s="256">
        <f t="shared" ref="AE16" si="17">+AE17+AE20+AE21</f>
        <v>455.80000000000007</v>
      </c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</row>
    <row r="17" spans="3:44" ht="18" customHeight="1">
      <c r="C17" s="200" t="s">
        <v>38</v>
      </c>
      <c r="D17" s="48">
        <v>0</v>
      </c>
      <c r="E17" s="48">
        <v>0</v>
      </c>
      <c r="F17" s="48">
        <v>0</v>
      </c>
      <c r="G17" s="48">
        <v>7511.1</v>
      </c>
      <c r="H17" s="48">
        <v>8100.9</v>
      </c>
      <c r="I17" s="48">
        <v>8277.6</v>
      </c>
      <c r="J17" s="48">
        <v>11082.3</v>
      </c>
      <c r="K17" s="48">
        <v>14712.2</v>
      </c>
      <c r="L17" s="48">
        <v>15735.9</v>
      </c>
      <c r="M17" s="48">
        <v>17838.3</v>
      </c>
      <c r="N17" s="48">
        <v>17915.000000000004</v>
      </c>
      <c r="O17" s="48">
        <v>19213.100000000002</v>
      </c>
      <c r="P17" s="48">
        <v>0</v>
      </c>
      <c r="Q17" s="48">
        <v>0</v>
      </c>
      <c r="R17" s="48">
        <v>0</v>
      </c>
      <c r="S17" s="48">
        <v>0</v>
      </c>
      <c r="T17" s="48">
        <v>0</v>
      </c>
      <c r="U17" s="48">
        <v>0</v>
      </c>
      <c r="V17" s="48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</row>
    <row r="18" spans="3:44" ht="18" customHeight="1">
      <c r="C18" s="200" t="s">
        <v>185</v>
      </c>
      <c r="D18" s="48">
        <v>5701.1</v>
      </c>
      <c r="E18" s="48">
        <v>3647.7</v>
      </c>
      <c r="F18" s="48">
        <v>2627.1</v>
      </c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0</v>
      </c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</row>
    <row r="19" spans="3:44" ht="18" customHeight="1">
      <c r="C19" s="200" t="s">
        <v>186</v>
      </c>
      <c r="D19" s="48">
        <v>559.1</v>
      </c>
      <c r="E19" s="48">
        <v>501.2</v>
      </c>
      <c r="F19" s="48">
        <v>516.1</v>
      </c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</row>
    <row r="20" spans="3:44" ht="18" customHeight="1">
      <c r="C20" s="200" t="s">
        <v>106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0.2</v>
      </c>
      <c r="M20" s="48">
        <v>0</v>
      </c>
      <c r="N20" s="48">
        <v>0</v>
      </c>
      <c r="O20" s="48">
        <v>0</v>
      </c>
      <c r="P20" s="48">
        <v>0</v>
      </c>
      <c r="Q20" s="48">
        <v>581.9</v>
      </c>
      <c r="R20" s="48">
        <v>612</v>
      </c>
      <c r="S20" s="48">
        <v>638.50000000000011</v>
      </c>
      <c r="T20" s="48">
        <v>599.5</v>
      </c>
      <c r="U20" s="48">
        <v>725.3</v>
      </c>
      <c r="V20" s="48">
        <v>636.29999999999995</v>
      </c>
      <c r="W20" s="45">
        <v>646.10000000000014</v>
      </c>
      <c r="X20" s="45">
        <v>481.80000000000007</v>
      </c>
      <c r="Y20" s="46">
        <v>121.5</v>
      </c>
      <c r="Z20" s="46">
        <v>0</v>
      </c>
      <c r="AA20" s="46">
        <v>747.89999999999986</v>
      </c>
      <c r="AB20" s="46">
        <v>802.1</v>
      </c>
      <c r="AC20" s="46">
        <v>830.99999999999989</v>
      </c>
      <c r="AD20" s="46">
        <v>311.2</v>
      </c>
      <c r="AE20" s="46">
        <v>0</v>
      </c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</row>
    <row r="21" spans="3:44" ht="17.25" customHeight="1">
      <c r="C21" s="201" t="s">
        <v>107</v>
      </c>
      <c r="D21" s="41">
        <v>0</v>
      </c>
      <c r="E21" s="41">
        <v>0</v>
      </c>
      <c r="F21" s="41">
        <v>0</v>
      </c>
      <c r="G21" s="41">
        <v>0</v>
      </c>
      <c r="H21" s="41">
        <v>0</v>
      </c>
      <c r="I21" s="41">
        <v>0</v>
      </c>
      <c r="J21" s="41">
        <v>0</v>
      </c>
      <c r="K21" s="41">
        <v>0</v>
      </c>
      <c r="L21" s="41">
        <v>0</v>
      </c>
      <c r="M21" s="41">
        <v>0</v>
      </c>
      <c r="N21" s="41">
        <v>0</v>
      </c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252">
        <v>709.8</v>
      </c>
      <c r="X21" s="252">
        <v>1699.5</v>
      </c>
      <c r="Y21" s="257">
        <v>1225.8</v>
      </c>
      <c r="Z21" s="257">
        <v>1205.9000000000001</v>
      </c>
      <c r="AA21" s="257">
        <v>859.30000000000007</v>
      </c>
      <c r="AB21" s="257">
        <v>685.7</v>
      </c>
      <c r="AC21" s="257">
        <v>566.70000000000005</v>
      </c>
      <c r="AD21" s="257">
        <v>368.7</v>
      </c>
      <c r="AE21" s="257">
        <v>455.80000000000007</v>
      </c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</row>
    <row r="22" spans="3:44" ht="15" customHeight="1">
      <c r="C22" s="201" t="s">
        <v>0</v>
      </c>
      <c r="D22" s="41">
        <v>0.1</v>
      </c>
      <c r="E22" s="41">
        <v>12.8</v>
      </c>
      <c r="F22" s="41">
        <v>0.6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8">
        <v>3.6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252">
        <v>0</v>
      </c>
      <c r="X22" s="252">
        <v>0</v>
      </c>
      <c r="Y22" s="252">
        <v>0</v>
      </c>
      <c r="Z22" s="252">
        <v>0</v>
      </c>
      <c r="AA22" s="252">
        <v>0</v>
      </c>
      <c r="AB22" s="252">
        <v>0</v>
      </c>
      <c r="AC22" s="252">
        <v>0</v>
      </c>
      <c r="AD22" s="252">
        <v>0</v>
      </c>
      <c r="AE22" s="252">
        <v>0</v>
      </c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</row>
    <row r="23" spans="3:44" ht="18" customHeight="1">
      <c r="C23" s="199" t="s">
        <v>46</v>
      </c>
      <c r="D23" s="237">
        <f t="shared" ref="D23:Y23" si="18">+D24+D27+D28</f>
        <v>106.2</v>
      </c>
      <c r="E23" s="237">
        <f t="shared" ref="E23" si="19">+E24+E27+E28</f>
        <v>92.7</v>
      </c>
      <c r="F23" s="237">
        <f t="shared" ref="F23" si="20">+F24+F27+F28</f>
        <v>68.400000000000006</v>
      </c>
      <c r="G23" s="237">
        <f t="shared" ref="G23:L23" si="21">+G24+G27+G28</f>
        <v>72.900000000000006</v>
      </c>
      <c r="H23" s="237">
        <f t="shared" si="21"/>
        <v>92.2</v>
      </c>
      <c r="I23" s="237">
        <f>+I24+I27+I28</f>
        <v>150.69999999999999</v>
      </c>
      <c r="J23" s="237">
        <f t="shared" si="21"/>
        <v>140.4</v>
      </c>
      <c r="K23" s="237">
        <f t="shared" si="21"/>
        <v>659.8</v>
      </c>
      <c r="L23" s="237">
        <f t="shared" si="21"/>
        <v>481.90000000000003</v>
      </c>
      <c r="M23" s="237">
        <f>+M24+M27+M28</f>
        <v>532.70000000000005</v>
      </c>
      <c r="N23" s="237">
        <f t="shared" si="18"/>
        <v>400.6</v>
      </c>
      <c r="O23" s="237">
        <f t="shared" si="18"/>
        <v>544.70000000000005</v>
      </c>
      <c r="P23" s="237">
        <f t="shared" si="18"/>
        <v>506.20000000000005</v>
      </c>
      <c r="Q23" s="237">
        <f t="shared" si="18"/>
        <v>367.6</v>
      </c>
      <c r="R23" s="237">
        <f t="shared" si="18"/>
        <v>193.6</v>
      </c>
      <c r="S23" s="237">
        <f t="shared" si="18"/>
        <v>239.5</v>
      </c>
      <c r="T23" s="237">
        <f t="shared" si="18"/>
        <v>200.1</v>
      </c>
      <c r="U23" s="237">
        <f t="shared" si="18"/>
        <v>170.8</v>
      </c>
      <c r="V23" s="237">
        <f t="shared" si="18"/>
        <v>189.89999999999998</v>
      </c>
      <c r="W23" s="237">
        <f t="shared" si="18"/>
        <v>175.9</v>
      </c>
      <c r="X23" s="238">
        <f t="shared" si="18"/>
        <v>191.59999999999994</v>
      </c>
      <c r="Y23" s="238">
        <f t="shared" si="18"/>
        <v>182</v>
      </c>
      <c r="Z23" s="238">
        <f t="shared" ref="Z23:AE23" si="22">+Z24+Z27+Z28</f>
        <v>161.5</v>
      </c>
      <c r="AA23" s="238">
        <f t="shared" si="22"/>
        <v>168.5</v>
      </c>
      <c r="AB23" s="238">
        <f t="shared" si="22"/>
        <v>275.89999999999998</v>
      </c>
      <c r="AC23" s="238">
        <f t="shared" si="22"/>
        <v>273.59999999999997</v>
      </c>
      <c r="AD23" s="238">
        <f t="shared" si="22"/>
        <v>384.4</v>
      </c>
      <c r="AE23" s="238">
        <f t="shared" si="22"/>
        <v>292.5</v>
      </c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</row>
    <row r="24" spans="3:44" ht="18" customHeight="1">
      <c r="C24" s="202" t="s">
        <v>108</v>
      </c>
      <c r="D24" s="258">
        <f t="shared" ref="D24:Y24" si="23">+D25+D26</f>
        <v>106.2</v>
      </c>
      <c r="E24" s="258">
        <f t="shared" ref="E24" si="24">+E25+E26</f>
        <v>92.7</v>
      </c>
      <c r="F24" s="258">
        <f t="shared" ref="F24" si="25">+F25+F26</f>
        <v>68.400000000000006</v>
      </c>
      <c r="G24" s="258">
        <f t="shared" ref="G24:L24" si="26">+G25+G26</f>
        <v>72.900000000000006</v>
      </c>
      <c r="H24" s="258">
        <f t="shared" si="26"/>
        <v>92.2</v>
      </c>
      <c r="I24" s="258">
        <f>+I25+I26</f>
        <v>92</v>
      </c>
      <c r="J24" s="258">
        <f t="shared" si="26"/>
        <v>91.8</v>
      </c>
      <c r="K24" s="258">
        <f t="shared" si="26"/>
        <v>244</v>
      </c>
      <c r="L24" s="258">
        <f t="shared" si="26"/>
        <v>238.5</v>
      </c>
      <c r="M24" s="258">
        <f>+M25+M26</f>
        <v>315.5</v>
      </c>
      <c r="N24" s="258">
        <f t="shared" si="23"/>
        <v>214.1</v>
      </c>
      <c r="O24" s="258">
        <f t="shared" si="23"/>
        <v>345.7</v>
      </c>
      <c r="P24" s="258">
        <f t="shared" si="23"/>
        <v>295.60000000000002</v>
      </c>
      <c r="Q24" s="258">
        <f t="shared" si="23"/>
        <v>252.7</v>
      </c>
      <c r="R24" s="258">
        <f t="shared" si="23"/>
        <v>193.6</v>
      </c>
      <c r="S24" s="258">
        <f t="shared" si="23"/>
        <v>239.5</v>
      </c>
      <c r="T24" s="258">
        <f t="shared" si="23"/>
        <v>200.1</v>
      </c>
      <c r="U24" s="258">
        <f t="shared" si="23"/>
        <v>170.8</v>
      </c>
      <c r="V24" s="258">
        <f t="shared" si="23"/>
        <v>189.89999999999998</v>
      </c>
      <c r="W24" s="258">
        <f t="shared" si="23"/>
        <v>175.9</v>
      </c>
      <c r="X24" s="258">
        <f t="shared" si="23"/>
        <v>191.49999999999994</v>
      </c>
      <c r="Y24" s="259">
        <f t="shared" si="23"/>
        <v>182</v>
      </c>
      <c r="Z24" s="259">
        <f t="shared" ref="Z24:AE24" si="27">+Z25+Z26</f>
        <v>161.5</v>
      </c>
      <c r="AA24" s="259">
        <f t="shared" si="27"/>
        <v>168.5</v>
      </c>
      <c r="AB24" s="259">
        <f t="shared" si="27"/>
        <v>275.89999999999998</v>
      </c>
      <c r="AC24" s="259">
        <f t="shared" si="27"/>
        <v>273.59999999999997</v>
      </c>
      <c r="AD24" s="259">
        <f t="shared" si="27"/>
        <v>384.4</v>
      </c>
      <c r="AE24" s="259">
        <f t="shared" si="27"/>
        <v>292.5</v>
      </c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</row>
    <row r="25" spans="3:44" ht="18" customHeight="1">
      <c r="C25" s="203" t="s">
        <v>152</v>
      </c>
      <c r="D25" s="48">
        <v>106.2</v>
      </c>
      <c r="E25" s="48">
        <v>92.7</v>
      </c>
      <c r="F25" s="48">
        <v>68.400000000000006</v>
      </c>
      <c r="G25" s="48">
        <v>72.900000000000006</v>
      </c>
      <c r="H25" s="48">
        <v>92.2</v>
      </c>
      <c r="I25" s="48">
        <v>92</v>
      </c>
      <c r="J25" s="48">
        <v>91.8</v>
      </c>
      <c r="K25" s="48">
        <v>244</v>
      </c>
      <c r="L25" s="48">
        <v>238.5</v>
      </c>
      <c r="M25" s="48">
        <v>315.5</v>
      </c>
      <c r="N25" s="48">
        <v>214.1</v>
      </c>
      <c r="O25" s="48">
        <v>345.7</v>
      </c>
      <c r="P25" s="48">
        <v>295.60000000000002</v>
      </c>
      <c r="Q25" s="48">
        <v>252.7</v>
      </c>
      <c r="R25" s="48">
        <v>193.6</v>
      </c>
      <c r="S25" s="48">
        <v>239.5</v>
      </c>
      <c r="T25" s="48">
        <v>200.1</v>
      </c>
      <c r="U25" s="48">
        <v>170.8</v>
      </c>
      <c r="V25" s="48">
        <v>189.89999999999998</v>
      </c>
      <c r="W25" s="45">
        <v>175.9</v>
      </c>
      <c r="X25" s="45">
        <v>191.49999999999994</v>
      </c>
      <c r="Y25" s="46">
        <v>162</v>
      </c>
      <c r="Z25" s="46">
        <v>111.4</v>
      </c>
      <c r="AA25" s="46">
        <v>101.89999999999999</v>
      </c>
      <c r="AB25" s="46">
        <v>142.10000000000002</v>
      </c>
      <c r="AC25" s="46">
        <v>113.39999999999999</v>
      </c>
      <c r="AD25" s="46">
        <v>192.8</v>
      </c>
      <c r="AE25" s="46">
        <v>186.60000000000002</v>
      </c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</row>
    <row r="26" spans="3:44" ht="18" customHeight="1">
      <c r="C26" s="204" t="s">
        <v>153</v>
      </c>
      <c r="D26" s="47"/>
      <c r="E26" s="47"/>
      <c r="F26" s="47"/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7">
        <v>0</v>
      </c>
      <c r="R26" s="47">
        <v>0</v>
      </c>
      <c r="S26" s="47">
        <v>0</v>
      </c>
      <c r="T26" s="47">
        <v>0</v>
      </c>
      <c r="U26" s="47">
        <v>0</v>
      </c>
      <c r="V26" s="47">
        <v>0</v>
      </c>
      <c r="W26" s="260">
        <v>0</v>
      </c>
      <c r="X26" s="260">
        <v>0</v>
      </c>
      <c r="Y26" s="236">
        <v>20</v>
      </c>
      <c r="Z26" s="236">
        <v>50.100000000000009</v>
      </c>
      <c r="AA26" s="236">
        <v>66.599999999999994</v>
      </c>
      <c r="AB26" s="236">
        <v>133.79999999999998</v>
      </c>
      <c r="AC26" s="236">
        <v>160.19999999999999</v>
      </c>
      <c r="AD26" s="236">
        <v>191.6</v>
      </c>
      <c r="AE26" s="236">
        <v>105.89999999999999</v>
      </c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</row>
    <row r="27" spans="3:44" ht="18" customHeight="1">
      <c r="C27" s="205" t="s">
        <v>144</v>
      </c>
      <c r="D27" s="48">
        <v>0</v>
      </c>
      <c r="E27" s="48">
        <v>0</v>
      </c>
      <c r="F27" s="48">
        <v>0</v>
      </c>
      <c r="G27" s="48">
        <v>0</v>
      </c>
      <c r="H27" s="48">
        <v>0</v>
      </c>
      <c r="I27" s="48">
        <v>55.1</v>
      </c>
      <c r="J27" s="48">
        <v>48.6</v>
      </c>
      <c r="K27" s="48">
        <v>155.19999999999999</v>
      </c>
      <c r="L27" s="48">
        <v>204.3</v>
      </c>
      <c r="M27" s="48">
        <v>217.2</v>
      </c>
      <c r="N27" s="48">
        <v>186.5</v>
      </c>
      <c r="O27" s="48">
        <v>199</v>
      </c>
      <c r="P27" s="48">
        <v>210.6</v>
      </c>
      <c r="Q27" s="48">
        <v>114.9</v>
      </c>
      <c r="R27" s="48">
        <v>0</v>
      </c>
      <c r="S27" s="48">
        <v>0</v>
      </c>
      <c r="T27" s="48">
        <v>0</v>
      </c>
      <c r="U27" s="48">
        <v>0</v>
      </c>
      <c r="V27" s="48">
        <v>0</v>
      </c>
      <c r="W27" s="45">
        <v>0</v>
      </c>
      <c r="X27" s="45">
        <v>0</v>
      </c>
      <c r="Y27" s="46">
        <v>0</v>
      </c>
      <c r="Z27" s="46">
        <v>0</v>
      </c>
      <c r="AA27" s="46">
        <v>0</v>
      </c>
      <c r="AB27" s="46">
        <v>0</v>
      </c>
      <c r="AC27" s="46">
        <v>0</v>
      </c>
      <c r="AD27" s="46">
        <v>0</v>
      </c>
      <c r="AE27" s="46">
        <v>0</v>
      </c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</row>
    <row r="28" spans="3:44" ht="18" customHeight="1">
      <c r="C28" s="205" t="s">
        <v>0</v>
      </c>
      <c r="D28" s="48">
        <v>0</v>
      </c>
      <c r="E28" s="48">
        <v>0</v>
      </c>
      <c r="F28" s="48">
        <v>0</v>
      </c>
      <c r="G28" s="48">
        <v>0</v>
      </c>
      <c r="H28" s="48">
        <v>0</v>
      </c>
      <c r="I28" s="48">
        <v>3.6</v>
      </c>
      <c r="J28" s="48">
        <v>0</v>
      </c>
      <c r="K28" s="48">
        <v>260.60000000000002</v>
      </c>
      <c r="L28" s="48">
        <v>39.1</v>
      </c>
      <c r="M28" s="48">
        <v>0</v>
      </c>
      <c r="N28" s="48">
        <v>0</v>
      </c>
      <c r="O28" s="48">
        <v>0</v>
      </c>
      <c r="P28" s="48">
        <v>0</v>
      </c>
      <c r="Q28" s="48"/>
      <c r="R28" s="48">
        <v>0</v>
      </c>
      <c r="S28" s="48">
        <v>0</v>
      </c>
      <c r="T28" s="48">
        <v>0</v>
      </c>
      <c r="U28" s="48">
        <v>0</v>
      </c>
      <c r="V28" s="48">
        <v>0</v>
      </c>
      <c r="W28" s="45">
        <v>0</v>
      </c>
      <c r="X28" s="45">
        <v>0.1</v>
      </c>
      <c r="Y28" s="45">
        <v>0</v>
      </c>
      <c r="Z28" s="45">
        <v>0</v>
      </c>
      <c r="AA28" s="45">
        <v>0</v>
      </c>
      <c r="AB28" s="45">
        <v>0</v>
      </c>
      <c r="AC28" s="45">
        <v>0</v>
      </c>
      <c r="AD28" s="45">
        <v>0</v>
      </c>
      <c r="AE28" s="45">
        <v>0</v>
      </c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</row>
    <row r="29" spans="3:44" ht="18" customHeight="1">
      <c r="C29" s="198" t="s">
        <v>109</v>
      </c>
      <c r="D29" s="159">
        <f t="shared" ref="D29:S29" si="28">+D30</f>
        <v>0</v>
      </c>
      <c r="E29" s="159">
        <f t="shared" si="28"/>
        <v>0</v>
      </c>
      <c r="F29" s="159">
        <f t="shared" si="28"/>
        <v>0</v>
      </c>
      <c r="G29" s="159">
        <f t="shared" si="28"/>
        <v>0</v>
      </c>
      <c r="H29" s="159">
        <f t="shared" si="28"/>
        <v>0</v>
      </c>
      <c r="I29" s="159">
        <f>+I30+I31</f>
        <v>100</v>
      </c>
      <c r="J29" s="159">
        <f>+J30+J31</f>
        <v>385.3</v>
      </c>
      <c r="K29" s="159">
        <f t="shared" si="28"/>
        <v>99.5</v>
      </c>
      <c r="L29" s="159">
        <f t="shared" si="28"/>
        <v>98.2</v>
      </c>
      <c r="M29" s="159">
        <f t="shared" si="28"/>
        <v>118.8</v>
      </c>
      <c r="N29" s="159">
        <f t="shared" si="28"/>
        <v>140.9</v>
      </c>
      <c r="O29" s="159">
        <f t="shared" si="28"/>
        <v>138.39999999999998</v>
      </c>
      <c r="P29" s="159">
        <f t="shared" si="28"/>
        <v>132.19999999999999</v>
      </c>
      <c r="Q29" s="159">
        <f t="shared" si="28"/>
        <v>137.89576</v>
      </c>
      <c r="R29" s="159">
        <f t="shared" si="28"/>
        <v>129.5</v>
      </c>
      <c r="S29" s="159">
        <f t="shared" si="28"/>
        <v>142.70000000000002</v>
      </c>
      <c r="T29" s="159">
        <f t="shared" ref="T29:AE29" si="29">+T30</f>
        <v>141.60000000000002</v>
      </c>
      <c r="U29" s="159">
        <f t="shared" si="29"/>
        <v>136.5</v>
      </c>
      <c r="V29" s="159">
        <f t="shared" si="29"/>
        <v>148.90000000000003</v>
      </c>
      <c r="W29" s="261">
        <f t="shared" si="29"/>
        <v>152.9</v>
      </c>
      <c r="X29" s="261">
        <f t="shared" si="29"/>
        <v>153.20000000000002</v>
      </c>
      <c r="Y29" s="261">
        <f t="shared" si="29"/>
        <v>155.4</v>
      </c>
      <c r="Z29" s="261">
        <f t="shared" si="29"/>
        <v>72</v>
      </c>
      <c r="AA29" s="261">
        <f t="shared" si="29"/>
        <v>64.599999999999994</v>
      </c>
      <c r="AB29" s="261">
        <f t="shared" si="29"/>
        <v>132.5</v>
      </c>
      <c r="AC29" s="261">
        <f t="shared" si="29"/>
        <v>178.3</v>
      </c>
      <c r="AD29" s="261">
        <f t="shared" si="29"/>
        <v>173.9</v>
      </c>
      <c r="AE29" s="261">
        <f t="shared" si="29"/>
        <v>190.29999999999998</v>
      </c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</row>
    <row r="30" spans="3:44" ht="18" customHeight="1">
      <c r="C30" s="172" t="s">
        <v>110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99.5</v>
      </c>
      <c r="L30" s="48">
        <v>98.2</v>
      </c>
      <c r="M30" s="48">
        <v>118.8</v>
      </c>
      <c r="N30" s="48">
        <v>140.9</v>
      </c>
      <c r="O30" s="48">
        <v>138.39999999999998</v>
      </c>
      <c r="P30" s="48">
        <v>132.19999999999999</v>
      </c>
      <c r="Q30" s="48">
        <v>137.89576</v>
      </c>
      <c r="R30" s="48">
        <v>129.5</v>
      </c>
      <c r="S30" s="48">
        <v>142.70000000000002</v>
      </c>
      <c r="T30" s="48">
        <v>141.60000000000002</v>
      </c>
      <c r="U30" s="48">
        <v>136.5</v>
      </c>
      <c r="V30" s="48">
        <v>148.90000000000003</v>
      </c>
      <c r="W30" s="45">
        <v>152.9</v>
      </c>
      <c r="X30" s="45">
        <v>153.20000000000002</v>
      </c>
      <c r="Y30" s="46">
        <v>155.4</v>
      </c>
      <c r="Z30" s="46">
        <v>72</v>
      </c>
      <c r="AA30" s="46">
        <v>64.599999999999994</v>
      </c>
      <c r="AB30" s="46">
        <v>132.5</v>
      </c>
      <c r="AC30" s="46">
        <v>178.3</v>
      </c>
      <c r="AD30" s="46">
        <v>173.9</v>
      </c>
      <c r="AE30" s="46">
        <v>190.29999999999998</v>
      </c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</row>
    <row r="31" spans="3:44" ht="18" customHeight="1">
      <c r="C31" s="172" t="s">
        <v>179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100</v>
      </c>
      <c r="J31" s="48">
        <v>385.3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>
        <v>0</v>
      </c>
      <c r="V31" s="48">
        <v>0</v>
      </c>
      <c r="W31" s="45">
        <v>0</v>
      </c>
      <c r="X31" s="45">
        <v>0</v>
      </c>
      <c r="Y31" s="46">
        <v>0</v>
      </c>
      <c r="Z31" s="46">
        <v>0</v>
      </c>
      <c r="AA31" s="46">
        <v>0</v>
      </c>
      <c r="AB31" s="46">
        <v>0</v>
      </c>
      <c r="AC31" s="46">
        <v>0</v>
      </c>
      <c r="AD31" s="46">
        <v>0</v>
      </c>
      <c r="AE31" s="46">
        <v>0</v>
      </c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</row>
    <row r="32" spans="3:44" ht="18" customHeight="1">
      <c r="C32" s="206" t="s">
        <v>111</v>
      </c>
      <c r="D32" s="238">
        <v>356</v>
      </c>
      <c r="E32" s="275" t="s">
        <v>212</v>
      </c>
      <c r="F32" s="238">
        <v>490.3</v>
      </c>
      <c r="G32" s="238">
        <v>576.6</v>
      </c>
      <c r="H32" s="238">
        <v>642.70000000000005</v>
      </c>
      <c r="I32" s="238">
        <v>416.5</v>
      </c>
      <c r="J32" s="238">
        <v>95.1</v>
      </c>
      <c r="K32" s="238">
        <v>35.1</v>
      </c>
      <c r="L32" s="238">
        <v>1220.8</v>
      </c>
      <c r="M32" s="238">
        <v>860.19999999999993</v>
      </c>
      <c r="N32" s="237">
        <v>859.90000000000009</v>
      </c>
      <c r="O32" s="238">
        <v>1008.7</v>
      </c>
      <c r="P32" s="238">
        <v>1845.3</v>
      </c>
      <c r="Q32" s="237">
        <v>1328.1999999999998</v>
      </c>
      <c r="R32" s="237">
        <v>1250.2</v>
      </c>
      <c r="S32" s="237">
        <v>1552.4</v>
      </c>
      <c r="T32" s="237">
        <v>1515.1</v>
      </c>
      <c r="U32" s="237">
        <v>1483.3</v>
      </c>
      <c r="V32" s="237">
        <v>1549.8999999999999</v>
      </c>
      <c r="W32" s="238">
        <v>2635.1</v>
      </c>
      <c r="X32" s="238">
        <v>2514.2000000000003</v>
      </c>
      <c r="Y32" s="49">
        <v>2553.2999999999997</v>
      </c>
      <c r="Z32" s="49">
        <v>2660.6</v>
      </c>
      <c r="AA32" s="49">
        <v>3420.2000000000003</v>
      </c>
      <c r="AB32" s="49">
        <v>4923.1999999999989</v>
      </c>
      <c r="AC32" s="49">
        <v>4220.8999999999996</v>
      </c>
      <c r="AD32" s="49">
        <v>7372.4</v>
      </c>
      <c r="AE32" s="49">
        <v>6681.4</v>
      </c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</row>
    <row r="33" spans="3:44" ht="18" customHeight="1">
      <c r="C33" s="197" t="s">
        <v>99</v>
      </c>
      <c r="D33" s="256">
        <f t="shared" ref="D33:L33" si="30">SUM(D34:D40)</f>
        <v>271.60000000000002</v>
      </c>
      <c r="E33" s="256">
        <f t="shared" si="30"/>
        <v>201.6</v>
      </c>
      <c r="F33" s="256">
        <f t="shared" si="30"/>
        <v>10</v>
      </c>
      <c r="G33" s="256">
        <f t="shared" si="30"/>
        <v>66</v>
      </c>
      <c r="H33" s="256">
        <f t="shared" si="30"/>
        <v>5</v>
      </c>
      <c r="I33" s="256">
        <f t="shared" si="30"/>
        <v>20</v>
      </c>
      <c r="J33" s="256">
        <f t="shared" si="30"/>
        <v>102</v>
      </c>
      <c r="K33" s="256">
        <f t="shared" si="30"/>
        <v>115.3</v>
      </c>
      <c r="L33" s="256">
        <f t="shared" si="30"/>
        <v>100</v>
      </c>
      <c r="M33" s="256">
        <v>0</v>
      </c>
      <c r="N33" s="256">
        <v>0</v>
      </c>
      <c r="O33" s="256">
        <v>200</v>
      </c>
      <c r="P33" s="256">
        <v>69</v>
      </c>
      <c r="Q33" s="256">
        <v>0</v>
      </c>
      <c r="R33" s="256">
        <v>0</v>
      </c>
      <c r="S33" s="256">
        <v>0</v>
      </c>
      <c r="T33" s="256">
        <v>0</v>
      </c>
      <c r="U33" s="238">
        <v>105</v>
      </c>
      <c r="V33" s="238">
        <v>95</v>
      </c>
      <c r="W33" s="238">
        <v>1577.7</v>
      </c>
      <c r="X33" s="238">
        <v>0</v>
      </c>
      <c r="Y33" s="49">
        <v>0</v>
      </c>
      <c r="Z33" s="49">
        <f t="shared" ref="Z33:AE33" si="31">SUM(Z34:Z40)</f>
        <v>16978.8</v>
      </c>
      <c r="AA33" s="49">
        <f t="shared" si="31"/>
        <v>2660.7</v>
      </c>
      <c r="AB33" s="49">
        <f t="shared" si="31"/>
        <v>2042.6</v>
      </c>
      <c r="AC33" s="49">
        <f t="shared" si="31"/>
        <v>19730.8</v>
      </c>
      <c r="AD33" s="49">
        <f t="shared" si="31"/>
        <v>54178.299999999996</v>
      </c>
      <c r="AE33" s="49">
        <f t="shared" si="31"/>
        <v>8610.2999999999993</v>
      </c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</row>
    <row r="34" spans="3:44" ht="18" customHeight="1">
      <c r="C34" s="218" t="s">
        <v>209</v>
      </c>
      <c r="D34" s="278">
        <v>1</v>
      </c>
      <c r="E34" s="48">
        <v>0</v>
      </c>
      <c r="F34" s="48">
        <v>0</v>
      </c>
      <c r="G34" s="48" t="s">
        <v>202</v>
      </c>
      <c r="H34" s="48" t="s">
        <v>203</v>
      </c>
      <c r="I34" s="48" t="s">
        <v>203</v>
      </c>
      <c r="J34" s="48" t="s">
        <v>202</v>
      </c>
      <c r="K34" s="48" t="s">
        <v>200</v>
      </c>
      <c r="L34" s="48" t="s">
        <v>204</v>
      </c>
      <c r="M34" s="48" t="s">
        <v>202</v>
      </c>
      <c r="N34" s="48" t="s">
        <v>204</v>
      </c>
      <c r="O34" s="48" t="s">
        <v>200</v>
      </c>
      <c r="P34" s="48" t="s">
        <v>202</v>
      </c>
      <c r="Q34" s="48" t="s">
        <v>202</v>
      </c>
      <c r="R34" s="48" t="s">
        <v>200</v>
      </c>
      <c r="S34" s="48" t="s">
        <v>202</v>
      </c>
      <c r="T34" s="48" t="s">
        <v>205</v>
      </c>
      <c r="U34" s="48" t="s">
        <v>206</v>
      </c>
      <c r="V34" s="48" t="s">
        <v>201</v>
      </c>
      <c r="W34" s="45" t="s">
        <v>206</v>
      </c>
      <c r="X34" s="45" t="s">
        <v>201</v>
      </c>
      <c r="Y34" s="46" t="s">
        <v>205</v>
      </c>
      <c r="Z34" s="46">
        <v>578.79999999999995</v>
      </c>
      <c r="AA34" s="46">
        <v>11.8</v>
      </c>
      <c r="AB34" s="46" t="s">
        <v>204</v>
      </c>
      <c r="AC34" s="46" t="s">
        <v>207</v>
      </c>
      <c r="AD34" s="46">
        <v>14</v>
      </c>
      <c r="AE34" s="46">
        <v>3.5999999999999996</v>
      </c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</row>
    <row r="35" spans="3:44" ht="18" customHeight="1">
      <c r="C35" s="218" t="s">
        <v>192</v>
      </c>
      <c r="D35" s="278" t="s">
        <v>207</v>
      </c>
      <c r="E35" s="48">
        <v>0</v>
      </c>
      <c r="F35" s="48">
        <v>0</v>
      </c>
      <c r="G35" s="48" t="s">
        <v>202</v>
      </c>
      <c r="H35" s="48" t="s">
        <v>203</v>
      </c>
      <c r="I35" s="48" t="s">
        <v>203</v>
      </c>
      <c r="J35" s="48" t="s">
        <v>202</v>
      </c>
      <c r="K35" s="48" t="s">
        <v>200</v>
      </c>
      <c r="L35" s="48" t="s">
        <v>204</v>
      </c>
      <c r="M35" s="48" t="s">
        <v>202</v>
      </c>
      <c r="N35" s="48" t="s">
        <v>204</v>
      </c>
      <c r="O35" s="48" t="s">
        <v>200</v>
      </c>
      <c r="P35" s="48" t="s">
        <v>202</v>
      </c>
      <c r="Q35" s="48" t="s">
        <v>202</v>
      </c>
      <c r="R35" s="48" t="s">
        <v>200</v>
      </c>
      <c r="S35" s="48" t="s">
        <v>202</v>
      </c>
      <c r="T35" s="48" t="s">
        <v>205</v>
      </c>
      <c r="U35" s="48" t="s">
        <v>206</v>
      </c>
      <c r="V35" s="48" t="s">
        <v>201</v>
      </c>
      <c r="W35" s="45" t="s">
        <v>206</v>
      </c>
      <c r="X35" s="45" t="s">
        <v>201</v>
      </c>
      <c r="Y35" s="46" t="s">
        <v>205</v>
      </c>
      <c r="Z35" s="46" t="s">
        <v>208</v>
      </c>
      <c r="AA35" s="46" t="s">
        <v>207</v>
      </c>
      <c r="AB35" s="46">
        <v>42.599999999999994</v>
      </c>
      <c r="AC35" s="46">
        <v>1397.4</v>
      </c>
      <c r="AD35" s="46">
        <v>0</v>
      </c>
      <c r="AE35" s="46">
        <v>88.4</v>
      </c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</row>
    <row r="36" spans="3:44" ht="18" customHeight="1">
      <c r="C36" s="218" t="s">
        <v>167</v>
      </c>
      <c r="D36" s="278">
        <v>100.6</v>
      </c>
      <c r="E36" s="48">
        <v>131.6</v>
      </c>
      <c r="F36" s="48">
        <v>0</v>
      </c>
      <c r="G36" s="48" t="s">
        <v>202</v>
      </c>
      <c r="H36" s="48" t="s">
        <v>203</v>
      </c>
      <c r="I36" s="48" t="s">
        <v>203</v>
      </c>
      <c r="J36" s="48">
        <v>47</v>
      </c>
      <c r="K36" s="48">
        <v>15.3</v>
      </c>
      <c r="L36" s="48"/>
      <c r="M36" s="48"/>
      <c r="N36" s="48" t="s">
        <v>204</v>
      </c>
      <c r="O36" s="48" t="s">
        <v>200</v>
      </c>
      <c r="P36" s="48" t="s">
        <v>202</v>
      </c>
      <c r="Q36" s="48" t="s">
        <v>202</v>
      </c>
      <c r="R36" s="48" t="s">
        <v>200</v>
      </c>
      <c r="S36" s="48" t="s">
        <v>202</v>
      </c>
      <c r="T36" s="48" t="s">
        <v>205</v>
      </c>
      <c r="U36" s="48">
        <v>105</v>
      </c>
      <c r="V36" s="48">
        <v>95</v>
      </c>
      <c r="W36" s="45">
        <v>1577.7</v>
      </c>
      <c r="X36" s="45" t="s">
        <v>201</v>
      </c>
      <c r="Y36" s="46" t="s">
        <v>205</v>
      </c>
      <c r="Z36" s="46" t="s">
        <v>208</v>
      </c>
      <c r="AA36" s="46">
        <v>1648.9</v>
      </c>
      <c r="AB36" s="46" t="s">
        <v>204</v>
      </c>
      <c r="AC36" s="46">
        <v>2597.9</v>
      </c>
      <c r="AD36" s="46">
        <v>47388.1</v>
      </c>
      <c r="AE36" s="46">
        <v>7683.3</v>
      </c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</row>
    <row r="37" spans="3:44" ht="18" customHeight="1">
      <c r="C37" s="218" t="s">
        <v>210</v>
      </c>
      <c r="D37" s="278" t="s">
        <v>207</v>
      </c>
      <c r="E37" s="48">
        <v>0</v>
      </c>
      <c r="F37" s="48">
        <v>0</v>
      </c>
      <c r="G37" s="48" t="s">
        <v>202</v>
      </c>
      <c r="H37" s="48" t="s">
        <v>203</v>
      </c>
      <c r="I37" s="48" t="s">
        <v>203</v>
      </c>
      <c r="J37" s="48" t="s">
        <v>202</v>
      </c>
      <c r="K37" s="48" t="s">
        <v>200</v>
      </c>
      <c r="L37" s="48" t="s">
        <v>204</v>
      </c>
      <c r="M37" s="48" t="s">
        <v>202</v>
      </c>
      <c r="N37" s="48" t="s">
        <v>204</v>
      </c>
      <c r="O37" s="48" t="s">
        <v>200</v>
      </c>
      <c r="P37" s="48" t="s">
        <v>202</v>
      </c>
      <c r="Q37" s="48" t="s">
        <v>202</v>
      </c>
      <c r="R37" s="48" t="s">
        <v>200</v>
      </c>
      <c r="S37" s="48" t="s">
        <v>202</v>
      </c>
      <c r="T37" s="48" t="s">
        <v>205</v>
      </c>
      <c r="U37" s="48" t="s">
        <v>206</v>
      </c>
      <c r="V37" s="48" t="s">
        <v>201</v>
      </c>
      <c r="W37" s="45" t="s">
        <v>206</v>
      </c>
      <c r="X37" s="45" t="s">
        <v>201</v>
      </c>
      <c r="Y37" s="46" t="s">
        <v>205</v>
      </c>
      <c r="Z37" s="46">
        <v>12400</v>
      </c>
      <c r="AA37" s="46" t="s">
        <v>207</v>
      </c>
      <c r="AB37" s="46" t="s">
        <v>204</v>
      </c>
      <c r="AC37" s="46">
        <v>735.5</v>
      </c>
      <c r="AD37" s="46">
        <v>1086.2</v>
      </c>
      <c r="AE37" s="46">
        <v>395</v>
      </c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</row>
    <row r="38" spans="3:44" ht="18" customHeight="1">
      <c r="C38" s="218" t="s">
        <v>199</v>
      </c>
      <c r="D38" s="278">
        <v>170</v>
      </c>
      <c r="E38" s="48">
        <v>70</v>
      </c>
      <c r="F38" s="48">
        <v>10</v>
      </c>
      <c r="G38" s="48">
        <v>66</v>
      </c>
      <c r="H38" s="48">
        <v>5</v>
      </c>
      <c r="I38" s="48">
        <v>20</v>
      </c>
      <c r="J38" s="48">
        <v>55</v>
      </c>
      <c r="K38" s="48">
        <v>100</v>
      </c>
      <c r="L38" s="48">
        <v>100</v>
      </c>
      <c r="M38" s="48" t="s">
        <v>202</v>
      </c>
      <c r="N38" s="48" t="s">
        <v>204</v>
      </c>
      <c r="O38" s="48" t="s">
        <v>200</v>
      </c>
      <c r="P38" s="48" t="s">
        <v>202</v>
      </c>
      <c r="Q38" s="48" t="s">
        <v>202</v>
      </c>
      <c r="R38" s="48" t="s">
        <v>200</v>
      </c>
      <c r="S38" s="48" t="s">
        <v>202</v>
      </c>
      <c r="T38" s="48" t="s">
        <v>205</v>
      </c>
      <c r="U38" s="48" t="s">
        <v>206</v>
      </c>
      <c r="V38" s="48" t="s">
        <v>201</v>
      </c>
      <c r="W38" s="45" t="s">
        <v>206</v>
      </c>
      <c r="X38" s="45" t="s">
        <v>201</v>
      </c>
      <c r="Y38" s="46" t="s">
        <v>205</v>
      </c>
      <c r="Z38" s="46" t="s">
        <v>208</v>
      </c>
      <c r="AA38" s="46" t="s">
        <v>207</v>
      </c>
      <c r="AB38" s="46" t="s">
        <v>204</v>
      </c>
      <c r="AC38" s="46">
        <v>10000</v>
      </c>
      <c r="AD38" s="46">
        <v>3690</v>
      </c>
      <c r="AE38" s="46">
        <v>400</v>
      </c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</row>
    <row r="39" spans="3:44" ht="18" customHeight="1">
      <c r="C39" s="218" t="s">
        <v>166</v>
      </c>
      <c r="D39" s="278">
        <v>0</v>
      </c>
      <c r="E39" s="48">
        <v>0</v>
      </c>
      <c r="F39" s="48">
        <v>0</v>
      </c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 t="s">
        <v>200</v>
      </c>
      <c r="P39" s="48" t="s">
        <v>202</v>
      </c>
      <c r="Q39" s="48" t="s">
        <v>202</v>
      </c>
      <c r="R39" s="48" t="s">
        <v>200</v>
      </c>
      <c r="S39" s="48" t="s">
        <v>202</v>
      </c>
      <c r="T39" s="48" t="s">
        <v>205</v>
      </c>
      <c r="U39" s="48" t="s">
        <v>206</v>
      </c>
      <c r="V39" s="48" t="s">
        <v>201</v>
      </c>
      <c r="W39" s="45" t="s">
        <v>206</v>
      </c>
      <c r="X39" s="45" t="s">
        <v>201</v>
      </c>
      <c r="Y39" s="46" t="s">
        <v>205</v>
      </c>
      <c r="Z39" s="46">
        <v>4000</v>
      </c>
      <c r="AA39" s="46">
        <v>1000</v>
      </c>
      <c r="AB39" s="46">
        <v>2000</v>
      </c>
      <c r="AC39" s="46">
        <v>5000</v>
      </c>
      <c r="AD39" s="46">
        <v>2000</v>
      </c>
      <c r="AE39" s="46">
        <v>40</v>
      </c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</row>
    <row r="40" spans="3:44" ht="18" customHeight="1">
      <c r="C40" s="163" t="s">
        <v>0</v>
      </c>
      <c r="D40" s="277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  <c r="J40" s="46">
        <v>0</v>
      </c>
      <c r="K40" s="46">
        <v>0</v>
      </c>
      <c r="L40" s="46">
        <v>0</v>
      </c>
      <c r="M40" s="46">
        <v>0</v>
      </c>
      <c r="N40" s="46">
        <v>0</v>
      </c>
      <c r="O40" s="46">
        <v>200</v>
      </c>
      <c r="P40" s="46">
        <v>69</v>
      </c>
      <c r="Q40" s="46">
        <v>0</v>
      </c>
      <c r="R40" s="242">
        <v>0</v>
      </c>
      <c r="S40" s="46">
        <v>0</v>
      </c>
      <c r="T40" s="46">
        <v>0</v>
      </c>
      <c r="U40" s="46">
        <v>0</v>
      </c>
      <c r="V40" s="46">
        <v>0</v>
      </c>
      <c r="W40" s="46">
        <v>0</v>
      </c>
      <c r="X40" s="46">
        <v>0</v>
      </c>
      <c r="Y40" s="46">
        <v>0</v>
      </c>
      <c r="Z40" s="46">
        <v>0</v>
      </c>
      <c r="AA40" s="46">
        <v>0</v>
      </c>
      <c r="AB40" s="46">
        <v>0</v>
      </c>
      <c r="AC40" s="46">
        <v>0</v>
      </c>
      <c r="AD40" s="46">
        <v>0</v>
      </c>
      <c r="AE40" s="46">
        <v>0</v>
      </c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</row>
    <row r="41" spans="3:44" ht="18" customHeight="1">
      <c r="C41" s="197" t="s">
        <v>84</v>
      </c>
      <c r="D41" s="256">
        <f t="shared" ref="D41:AB41" si="32">+D42+D54+D64+D59</f>
        <v>565.40000000000009</v>
      </c>
      <c r="E41" s="256">
        <f t="shared" ref="E41" si="33">+E42+E54+E64+E59</f>
        <v>843.1</v>
      </c>
      <c r="F41" s="256">
        <f t="shared" ref="F41" si="34">+F42+F54+F64+F59</f>
        <v>1178.3</v>
      </c>
      <c r="G41" s="256">
        <f t="shared" si="32"/>
        <v>1110.4999999999998</v>
      </c>
      <c r="H41" s="256">
        <f t="shared" si="32"/>
        <v>1925.9</v>
      </c>
      <c r="I41" s="256">
        <f t="shared" si="32"/>
        <v>3532.2</v>
      </c>
      <c r="J41" s="256">
        <f t="shared" si="32"/>
        <v>4027.7</v>
      </c>
      <c r="K41" s="256">
        <f t="shared" si="32"/>
        <v>3706</v>
      </c>
      <c r="L41" s="256">
        <f t="shared" si="32"/>
        <v>4064.3999999999996</v>
      </c>
      <c r="M41" s="256">
        <f t="shared" si="32"/>
        <v>3273.5</v>
      </c>
      <c r="N41" s="256">
        <f t="shared" si="32"/>
        <v>2107.5</v>
      </c>
      <c r="O41" s="256">
        <f t="shared" si="32"/>
        <v>2534.4</v>
      </c>
      <c r="P41" s="256">
        <f t="shared" si="32"/>
        <v>3125.2</v>
      </c>
      <c r="Q41" s="256">
        <f t="shared" si="32"/>
        <v>3212.6</v>
      </c>
      <c r="R41" s="255">
        <f t="shared" si="32"/>
        <v>3491.2000000000003</v>
      </c>
      <c r="S41" s="256">
        <f t="shared" si="32"/>
        <v>3358.5</v>
      </c>
      <c r="T41" s="256">
        <f t="shared" si="32"/>
        <v>12068.3</v>
      </c>
      <c r="U41" s="256">
        <f t="shared" si="32"/>
        <v>13613.599999999999</v>
      </c>
      <c r="V41" s="256">
        <f t="shared" si="32"/>
        <v>16945.2</v>
      </c>
      <c r="W41" s="256">
        <f t="shared" si="32"/>
        <v>16984.400000000001</v>
      </c>
      <c r="X41" s="256">
        <f t="shared" si="32"/>
        <v>21341.9</v>
      </c>
      <c r="Y41" s="256">
        <f t="shared" si="32"/>
        <v>20185.999999999996</v>
      </c>
      <c r="Z41" s="256">
        <f t="shared" si="32"/>
        <v>14545.800000000001</v>
      </c>
      <c r="AA41" s="256">
        <f t="shared" si="32"/>
        <v>15759.099999999999</v>
      </c>
      <c r="AB41" s="256">
        <f t="shared" si="32"/>
        <v>21952.100000000006</v>
      </c>
      <c r="AC41" s="256">
        <f t="shared" ref="AC41" si="35">+AC42+AC54+AC64+AC59</f>
        <v>30585.4</v>
      </c>
      <c r="AD41" s="256">
        <f>+AD42+AD54+AD64+AD59</f>
        <v>34031.9</v>
      </c>
      <c r="AE41" s="256">
        <f t="shared" ref="AE41" si="36">+AE42+AE54+AE64+AE59</f>
        <v>34630.400000000009</v>
      </c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</row>
    <row r="42" spans="3:44" ht="18" customHeight="1">
      <c r="C42" s="198" t="s">
        <v>50</v>
      </c>
      <c r="D42" s="255">
        <f t="shared" ref="D42:S42" si="37">+D43+D49</f>
        <v>34.700000000000003</v>
      </c>
      <c r="E42" s="255">
        <f t="shared" ref="E42" si="38">+E43+E49</f>
        <v>40.200000000000003</v>
      </c>
      <c r="F42" s="255">
        <f t="shared" ref="F42" si="39">+F43+F49</f>
        <v>104.30000000000001</v>
      </c>
      <c r="G42" s="255">
        <f t="shared" ref="G42:L42" si="40">+G43+G49</f>
        <v>120.5</v>
      </c>
      <c r="H42" s="255">
        <f t="shared" si="40"/>
        <v>896</v>
      </c>
      <c r="I42" s="255">
        <f t="shared" si="40"/>
        <v>2168.5</v>
      </c>
      <c r="J42" s="255">
        <f t="shared" si="40"/>
        <v>2097.1</v>
      </c>
      <c r="K42" s="255">
        <f t="shared" si="40"/>
        <v>1109.5</v>
      </c>
      <c r="L42" s="255">
        <f t="shared" si="40"/>
        <v>1250.1999999999998</v>
      </c>
      <c r="M42" s="255">
        <f>+M43+M49</f>
        <v>1350.5</v>
      </c>
      <c r="N42" s="256">
        <f t="shared" si="37"/>
        <v>1211.2</v>
      </c>
      <c r="O42" s="256">
        <f t="shared" si="37"/>
        <v>1716.1999999999998</v>
      </c>
      <c r="P42" s="256">
        <f t="shared" si="37"/>
        <v>1963.3999999999999</v>
      </c>
      <c r="Q42" s="256">
        <f t="shared" si="37"/>
        <v>2247.6999999999998</v>
      </c>
      <c r="R42" s="255">
        <f t="shared" si="37"/>
        <v>2772.1000000000004</v>
      </c>
      <c r="S42" s="256">
        <f t="shared" si="37"/>
        <v>2232.9</v>
      </c>
      <c r="T42" s="256">
        <f t="shared" ref="T42:Z42" si="41">+T43+T49</f>
        <v>11334.3</v>
      </c>
      <c r="U42" s="256">
        <f t="shared" si="41"/>
        <v>12837.099999999999</v>
      </c>
      <c r="V42" s="255">
        <f t="shared" si="41"/>
        <v>15838.2</v>
      </c>
      <c r="W42" s="256">
        <f t="shared" si="41"/>
        <v>16016.400000000001</v>
      </c>
      <c r="X42" s="256">
        <f>+X43+X49</f>
        <v>20507.400000000001</v>
      </c>
      <c r="Y42" s="255">
        <f t="shared" si="41"/>
        <v>18336.299999999996</v>
      </c>
      <c r="Z42" s="256">
        <f t="shared" si="41"/>
        <v>12940.100000000002</v>
      </c>
      <c r="AA42" s="256">
        <f t="shared" ref="AA42:AB42" si="42">+AA43+AA49</f>
        <v>14742.8</v>
      </c>
      <c r="AB42" s="256">
        <f t="shared" si="42"/>
        <v>19804.100000000006</v>
      </c>
      <c r="AC42" s="256">
        <f t="shared" ref="AC42" si="43">+AC43+AC49</f>
        <v>27828.5</v>
      </c>
      <c r="AD42" s="256">
        <f>+AD43+AD49</f>
        <v>30935.1</v>
      </c>
      <c r="AE42" s="256">
        <f t="shared" ref="AE42" si="44">+AE43+AE49</f>
        <v>31359.500000000007</v>
      </c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</row>
    <row r="43" spans="3:44" ht="18" customHeight="1">
      <c r="C43" s="199" t="s">
        <v>51</v>
      </c>
      <c r="D43" s="255">
        <f t="shared" ref="D43:S43" si="45">SUM(D44:D48)</f>
        <v>34.700000000000003</v>
      </c>
      <c r="E43" s="255">
        <f t="shared" ref="E43" si="46">SUM(E44:E48)</f>
        <v>40.200000000000003</v>
      </c>
      <c r="F43" s="255">
        <f t="shared" ref="F43" si="47">SUM(F44:F48)</f>
        <v>56.2</v>
      </c>
      <c r="G43" s="255">
        <f t="shared" ref="G43:L43" si="48">SUM(G44:G48)</f>
        <v>103.9</v>
      </c>
      <c r="H43" s="255">
        <f t="shared" si="48"/>
        <v>220.79999999999998</v>
      </c>
      <c r="I43" s="255">
        <f t="shared" si="48"/>
        <v>515.5</v>
      </c>
      <c r="J43" s="255">
        <f t="shared" si="48"/>
        <v>794.2</v>
      </c>
      <c r="K43" s="255">
        <f t="shared" si="48"/>
        <v>743.9</v>
      </c>
      <c r="L43" s="255">
        <f t="shared" si="48"/>
        <v>841.3</v>
      </c>
      <c r="M43" s="255">
        <f>SUM(M44:M48)</f>
        <v>821.20000000000016</v>
      </c>
      <c r="N43" s="255">
        <f t="shared" si="45"/>
        <v>924.1</v>
      </c>
      <c r="O43" s="256">
        <f t="shared" si="45"/>
        <v>1022.5</v>
      </c>
      <c r="P43" s="255">
        <f t="shared" si="45"/>
        <v>1169.3999999999999</v>
      </c>
      <c r="Q43" s="255">
        <f t="shared" si="45"/>
        <v>1099.5</v>
      </c>
      <c r="R43" s="255">
        <f t="shared" si="45"/>
        <v>1002.6000000000001</v>
      </c>
      <c r="S43" s="255">
        <f t="shared" si="45"/>
        <v>1044.1000000000001</v>
      </c>
      <c r="T43" s="256">
        <f t="shared" ref="T43:Z43" si="49">SUM(T44:T48)</f>
        <v>986.50000000000011</v>
      </c>
      <c r="U43" s="255">
        <f t="shared" si="49"/>
        <v>1084.6999999999998</v>
      </c>
      <c r="V43" s="255">
        <f t="shared" si="49"/>
        <v>1236.8</v>
      </c>
      <c r="W43" s="256">
        <f t="shared" si="49"/>
        <v>1190.1000000000001</v>
      </c>
      <c r="X43" s="256">
        <f t="shared" si="49"/>
        <v>1156.5</v>
      </c>
      <c r="Y43" s="256">
        <f t="shared" si="49"/>
        <v>1187.5999999999997</v>
      </c>
      <c r="Z43" s="256">
        <f t="shared" si="49"/>
        <v>1026.8</v>
      </c>
      <c r="AA43" s="256">
        <f t="shared" ref="AA43:AB43" si="50">SUM(AA44:AA48)</f>
        <v>1521.1999999999998</v>
      </c>
      <c r="AB43" s="256">
        <f t="shared" si="50"/>
        <v>2587.6000000000004</v>
      </c>
      <c r="AC43" s="256">
        <f>SUM(AC44:AC48)</f>
        <v>2425.3999999999996</v>
      </c>
      <c r="AD43" s="256">
        <f>SUM(AD44:AD48)</f>
        <v>2787.2</v>
      </c>
      <c r="AE43" s="256">
        <f>SUM(AE44:AE48)</f>
        <v>2239.6000000000004</v>
      </c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</row>
    <row r="44" spans="3:44" ht="18" customHeight="1">
      <c r="C44" s="205" t="s">
        <v>3</v>
      </c>
      <c r="D44" s="48">
        <v>30.1</v>
      </c>
      <c r="E44" s="48">
        <v>40.200000000000003</v>
      </c>
      <c r="F44" s="48">
        <v>56.2</v>
      </c>
      <c r="G44" s="48">
        <v>99</v>
      </c>
      <c r="H44" s="48">
        <v>64.400000000000006</v>
      </c>
      <c r="I44" s="48">
        <v>3.9</v>
      </c>
      <c r="J44" s="48">
        <v>0</v>
      </c>
      <c r="K44" s="48">
        <v>674.9</v>
      </c>
      <c r="L44" s="48">
        <v>792.8</v>
      </c>
      <c r="M44" s="48">
        <v>789.20000000000016</v>
      </c>
      <c r="N44" s="48">
        <v>893.4</v>
      </c>
      <c r="O44" s="45">
        <v>967.3</v>
      </c>
      <c r="P44" s="48">
        <v>1120.3</v>
      </c>
      <c r="Q44" s="48">
        <v>1061.8</v>
      </c>
      <c r="R44" s="48">
        <v>955.40000000000009</v>
      </c>
      <c r="S44" s="48">
        <v>993.80000000000007</v>
      </c>
      <c r="T44" s="48">
        <v>909.7</v>
      </c>
      <c r="U44" s="48">
        <v>1000.5</v>
      </c>
      <c r="V44" s="48">
        <v>945.19999999999993</v>
      </c>
      <c r="W44" s="45">
        <v>971.30000000000007</v>
      </c>
      <c r="X44" s="48">
        <v>1039.5999999999999</v>
      </c>
      <c r="Y44" s="46">
        <v>1077.6999999999998</v>
      </c>
      <c r="Z44" s="46">
        <v>970.6</v>
      </c>
      <c r="AA44" s="46">
        <v>1034.0999999999999</v>
      </c>
      <c r="AB44" s="46">
        <v>1246.4000000000001</v>
      </c>
      <c r="AC44" s="46">
        <v>1125.9000000000001</v>
      </c>
      <c r="AD44" s="46">
        <v>1052.7</v>
      </c>
      <c r="AE44" s="46">
        <v>978.50000000000011</v>
      </c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</row>
    <row r="45" spans="3:44" ht="18" customHeight="1">
      <c r="C45" s="209" t="s">
        <v>194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  <c r="N45" s="47">
        <v>0</v>
      </c>
      <c r="O45" s="47">
        <v>0</v>
      </c>
      <c r="P45" s="47">
        <v>0</v>
      </c>
      <c r="Q45" s="47">
        <v>0</v>
      </c>
      <c r="R45" s="47">
        <v>0</v>
      </c>
      <c r="S45" s="47">
        <v>0</v>
      </c>
      <c r="T45" s="47">
        <v>0</v>
      </c>
      <c r="U45" s="47">
        <v>0</v>
      </c>
      <c r="V45" s="47">
        <v>0</v>
      </c>
      <c r="W45" s="47">
        <v>0</v>
      </c>
      <c r="X45" s="47">
        <v>0</v>
      </c>
      <c r="Y45" s="47">
        <v>0</v>
      </c>
      <c r="Z45" s="47">
        <v>0</v>
      </c>
      <c r="AA45" s="47">
        <v>0</v>
      </c>
      <c r="AB45" s="47">
        <v>211.7</v>
      </c>
      <c r="AC45" s="236">
        <v>113.2</v>
      </c>
      <c r="AD45" s="236">
        <v>183.6</v>
      </c>
      <c r="AE45" s="236">
        <v>169</v>
      </c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</row>
    <row r="46" spans="3:44" ht="18" customHeight="1">
      <c r="C46" s="205" t="s">
        <v>112</v>
      </c>
      <c r="D46" s="48">
        <v>0</v>
      </c>
      <c r="E46" s="48">
        <v>0</v>
      </c>
      <c r="F46" s="48">
        <v>0</v>
      </c>
      <c r="G46" s="48">
        <v>0</v>
      </c>
      <c r="H46" s="48">
        <v>155.19999999999999</v>
      </c>
      <c r="I46" s="48">
        <v>511.6</v>
      </c>
      <c r="J46" s="48">
        <v>794.2</v>
      </c>
      <c r="K46" s="48">
        <v>69</v>
      </c>
      <c r="L46" s="48">
        <v>48.5</v>
      </c>
      <c r="M46" s="48">
        <v>32</v>
      </c>
      <c r="N46" s="48">
        <v>30.7</v>
      </c>
      <c r="O46" s="48">
        <v>55.2</v>
      </c>
      <c r="P46" s="48">
        <v>49.1</v>
      </c>
      <c r="Q46" s="48">
        <v>37.700000000000003</v>
      </c>
      <c r="R46" s="48">
        <v>47.2</v>
      </c>
      <c r="S46" s="48">
        <v>50.3</v>
      </c>
      <c r="T46" s="48">
        <v>37.1</v>
      </c>
      <c r="U46" s="48">
        <v>31.599999999999998</v>
      </c>
      <c r="V46" s="48">
        <v>30.5</v>
      </c>
      <c r="W46" s="45">
        <v>34.4</v>
      </c>
      <c r="X46" s="45">
        <v>30</v>
      </c>
      <c r="Y46" s="46">
        <v>24.299999999999997</v>
      </c>
      <c r="Z46" s="46">
        <v>4.0999999999999996</v>
      </c>
      <c r="AA46" s="46">
        <v>0</v>
      </c>
      <c r="AB46" s="46">
        <v>0</v>
      </c>
      <c r="AC46" s="46">
        <v>0</v>
      </c>
      <c r="AD46" s="46"/>
      <c r="AE46" s="46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</row>
    <row r="47" spans="3:44" ht="18" customHeight="1">
      <c r="C47" s="208" t="s">
        <v>113</v>
      </c>
      <c r="D47" s="47">
        <v>0</v>
      </c>
      <c r="E47" s="47">
        <v>0</v>
      </c>
      <c r="F47" s="47">
        <v>0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7">
        <v>0</v>
      </c>
      <c r="M47" s="47">
        <v>0</v>
      </c>
      <c r="N47" s="47">
        <v>0</v>
      </c>
      <c r="O47" s="47">
        <v>0</v>
      </c>
      <c r="P47" s="47">
        <v>0</v>
      </c>
      <c r="Q47" s="47">
        <v>0</v>
      </c>
      <c r="R47" s="47">
        <v>0</v>
      </c>
      <c r="S47" s="47">
        <v>0</v>
      </c>
      <c r="T47" s="47">
        <v>39.70000000000001</v>
      </c>
      <c r="U47" s="47">
        <v>52.600000000000009</v>
      </c>
      <c r="V47" s="47">
        <v>261.10000000000002</v>
      </c>
      <c r="W47" s="260">
        <v>184.4</v>
      </c>
      <c r="X47" s="260">
        <v>86.899999999999991</v>
      </c>
      <c r="Y47" s="236">
        <v>85.6</v>
      </c>
      <c r="Z47" s="236">
        <v>51.999999999999993</v>
      </c>
      <c r="AA47" s="236">
        <v>486.79999999999995</v>
      </c>
      <c r="AB47" s="236">
        <v>1129.5</v>
      </c>
      <c r="AC47" s="236">
        <v>1186.2999999999997</v>
      </c>
      <c r="AD47" s="236">
        <v>1550.9</v>
      </c>
      <c r="AE47" s="236">
        <v>1092.1000000000001</v>
      </c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</row>
    <row r="48" spans="3:44" ht="18" customHeight="1">
      <c r="C48" s="205" t="s">
        <v>114</v>
      </c>
      <c r="D48" s="48">
        <v>4.5999999999999996</v>
      </c>
      <c r="E48" s="48">
        <v>0</v>
      </c>
      <c r="F48" s="48">
        <v>0</v>
      </c>
      <c r="G48" s="48">
        <v>4.9000000000000004</v>
      </c>
      <c r="H48" s="48">
        <v>1.2</v>
      </c>
      <c r="I48" s="48"/>
      <c r="J48" s="48">
        <v>0</v>
      </c>
      <c r="K48" s="48">
        <v>0</v>
      </c>
      <c r="L48" s="48">
        <v>0</v>
      </c>
      <c r="M48" s="48">
        <v>0</v>
      </c>
      <c r="N48" s="48">
        <v>0</v>
      </c>
      <c r="O48" s="48">
        <v>0</v>
      </c>
      <c r="P48" s="48">
        <v>0</v>
      </c>
      <c r="Q48" s="48">
        <v>0</v>
      </c>
      <c r="R48" s="48">
        <v>0</v>
      </c>
      <c r="S48" s="48">
        <v>0</v>
      </c>
      <c r="T48" s="48">
        <v>0</v>
      </c>
      <c r="U48" s="48">
        <v>0</v>
      </c>
      <c r="V48" s="48">
        <v>0</v>
      </c>
      <c r="W48" s="45">
        <v>0</v>
      </c>
      <c r="X48" s="45">
        <v>0</v>
      </c>
      <c r="Y48" s="46">
        <v>0</v>
      </c>
      <c r="Z48" s="46">
        <v>0.1</v>
      </c>
      <c r="AA48" s="46">
        <v>0.30000000000000004</v>
      </c>
      <c r="AB48" s="46">
        <v>0</v>
      </c>
      <c r="AC48" s="46">
        <v>0</v>
      </c>
      <c r="AD48" s="46">
        <v>0</v>
      </c>
      <c r="AE48" s="46">
        <v>0</v>
      </c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</row>
    <row r="49" spans="3:44" ht="18" customHeight="1">
      <c r="C49" s="199" t="s">
        <v>52</v>
      </c>
      <c r="D49" s="255">
        <f t="shared" ref="D49:Y49" si="51">SUM(D50:D53)</f>
        <v>0</v>
      </c>
      <c r="E49" s="255">
        <f t="shared" ref="E49" si="52">SUM(E50:E53)</f>
        <v>0</v>
      </c>
      <c r="F49" s="255">
        <f t="shared" ref="F49" si="53">SUM(F50:F53)</f>
        <v>48.1</v>
      </c>
      <c r="G49" s="255">
        <f t="shared" ref="G49:L49" si="54">SUM(G50:G53)</f>
        <v>16.600000000000001</v>
      </c>
      <c r="H49" s="255">
        <f t="shared" si="54"/>
        <v>675.2</v>
      </c>
      <c r="I49" s="255">
        <f t="shared" si="54"/>
        <v>1653</v>
      </c>
      <c r="J49" s="255">
        <f t="shared" si="54"/>
        <v>1302.8999999999999</v>
      </c>
      <c r="K49" s="255">
        <f t="shared" si="54"/>
        <v>365.59999999999997</v>
      </c>
      <c r="L49" s="255">
        <f t="shared" si="54"/>
        <v>408.9</v>
      </c>
      <c r="M49" s="255">
        <f>SUM(M50:M53)</f>
        <v>529.29999999999995</v>
      </c>
      <c r="N49" s="255">
        <f t="shared" si="51"/>
        <v>287.09999999999997</v>
      </c>
      <c r="O49" s="255">
        <f t="shared" si="51"/>
        <v>693.69999999999993</v>
      </c>
      <c r="P49" s="255">
        <f t="shared" si="51"/>
        <v>794</v>
      </c>
      <c r="Q49" s="255">
        <f t="shared" si="51"/>
        <v>1148.2</v>
      </c>
      <c r="R49" s="255">
        <f t="shared" si="51"/>
        <v>1769.5</v>
      </c>
      <c r="S49" s="255">
        <f t="shared" si="51"/>
        <v>1188.8</v>
      </c>
      <c r="T49" s="255">
        <f t="shared" si="51"/>
        <v>10347.799999999999</v>
      </c>
      <c r="U49" s="255">
        <f t="shared" si="51"/>
        <v>11752.4</v>
      </c>
      <c r="V49" s="255">
        <f t="shared" si="51"/>
        <v>14601.400000000001</v>
      </c>
      <c r="W49" s="256">
        <f t="shared" si="51"/>
        <v>14826.300000000001</v>
      </c>
      <c r="X49" s="256">
        <f>SUM(X50:X53)</f>
        <v>19350.900000000001</v>
      </c>
      <c r="Y49" s="256">
        <f t="shared" si="51"/>
        <v>17148.699999999997</v>
      </c>
      <c r="Z49" s="256">
        <f t="shared" ref="Z49:AE49" si="55">SUM(Z50:Z53)</f>
        <v>11913.300000000003</v>
      </c>
      <c r="AA49" s="256">
        <f t="shared" si="55"/>
        <v>13221.6</v>
      </c>
      <c r="AB49" s="256">
        <f t="shared" si="55"/>
        <v>17216.500000000004</v>
      </c>
      <c r="AC49" s="256">
        <f t="shared" si="55"/>
        <v>25403.100000000002</v>
      </c>
      <c r="AD49" s="256">
        <f t="shared" si="55"/>
        <v>28147.899999999998</v>
      </c>
      <c r="AE49" s="256">
        <f t="shared" si="55"/>
        <v>29119.900000000005</v>
      </c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</row>
    <row r="50" spans="3:44" ht="18" customHeight="1">
      <c r="C50" s="205" t="s">
        <v>115</v>
      </c>
      <c r="D50" s="48">
        <v>0</v>
      </c>
      <c r="E50" s="48">
        <v>0</v>
      </c>
      <c r="F50" s="48">
        <v>0</v>
      </c>
      <c r="G50" s="48">
        <v>0</v>
      </c>
      <c r="H50" s="48">
        <v>667.7</v>
      </c>
      <c r="I50" s="48">
        <v>1504.6</v>
      </c>
      <c r="J50" s="48">
        <v>1287.8</v>
      </c>
      <c r="K50" s="48">
        <v>352.9</v>
      </c>
      <c r="L50" s="48">
        <v>398.2</v>
      </c>
      <c r="M50" s="48">
        <v>520.5</v>
      </c>
      <c r="N50" s="48">
        <v>278.59999999999997</v>
      </c>
      <c r="O50" s="48">
        <v>684.8</v>
      </c>
      <c r="P50" s="48">
        <v>790.9</v>
      </c>
      <c r="Q50" s="48">
        <v>516</v>
      </c>
      <c r="R50" s="48">
        <v>1767.4</v>
      </c>
      <c r="S50" s="48">
        <v>1186.3999999999999</v>
      </c>
      <c r="T50" s="48">
        <v>1295.8</v>
      </c>
      <c r="U50" s="48">
        <v>204</v>
      </c>
      <c r="V50" s="48">
        <v>205.7</v>
      </c>
      <c r="W50" s="45">
        <v>259.39999999999998</v>
      </c>
      <c r="X50" s="45">
        <v>233.49999999999997</v>
      </c>
      <c r="Y50" s="46">
        <v>274.60000000000002</v>
      </c>
      <c r="Z50" s="46">
        <v>226.2</v>
      </c>
      <c r="AA50" s="46">
        <v>494.20000000000005</v>
      </c>
      <c r="AB50" s="46">
        <v>355.2</v>
      </c>
      <c r="AC50" s="46">
        <v>253.99999999999997</v>
      </c>
      <c r="AD50" s="46">
        <v>89.3</v>
      </c>
      <c r="AE50" s="46">
        <v>128.29999999999998</v>
      </c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</row>
    <row r="51" spans="3:44" ht="18" customHeight="1">
      <c r="C51" s="205" t="s">
        <v>157</v>
      </c>
      <c r="D51" s="48">
        <v>0</v>
      </c>
      <c r="E51" s="48">
        <v>0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v>0</v>
      </c>
      <c r="O51" s="48">
        <v>0</v>
      </c>
      <c r="P51" s="48">
        <v>0</v>
      </c>
      <c r="Q51" s="48">
        <v>626.9</v>
      </c>
      <c r="R51" s="46">
        <v>0</v>
      </c>
      <c r="S51" s="46">
        <v>0</v>
      </c>
      <c r="T51" s="46">
        <v>0</v>
      </c>
      <c r="U51" s="46">
        <v>0</v>
      </c>
      <c r="V51" s="46">
        <v>0</v>
      </c>
      <c r="W51" s="46">
        <v>0</v>
      </c>
      <c r="X51" s="46">
        <v>0</v>
      </c>
      <c r="Y51" s="46">
        <v>0</v>
      </c>
      <c r="Z51" s="46">
        <v>0</v>
      </c>
      <c r="AA51" s="46">
        <v>0</v>
      </c>
      <c r="AB51" s="46">
        <v>0</v>
      </c>
      <c r="AC51" s="46">
        <v>0</v>
      </c>
      <c r="AD51" s="46">
        <v>0</v>
      </c>
      <c r="AE51" s="46">
        <v>0</v>
      </c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</row>
    <row r="52" spans="3:44" ht="18" customHeight="1">
      <c r="C52" s="208" t="s">
        <v>116</v>
      </c>
      <c r="D52" s="47">
        <v>0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  <c r="K52" s="47">
        <v>0</v>
      </c>
      <c r="L52" s="47">
        <v>0</v>
      </c>
      <c r="M52" s="47">
        <v>0</v>
      </c>
      <c r="N52" s="47">
        <v>0</v>
      </c>
      <c r="O52" s="47">
        <v>0</v>
      </c>
      <c r="P52" s="47">
        <v>0</v>
      </c>
      <c r="Q52" s="47">
        <v>0</v>
      </c>
      <c r="R52" s="47">
        <v>0</v>
      </c>
      <c r="S52" s="47">
        <v>0</v>
      </c>
      <c r="T52" s="47">
        <v>7834.7999999999993</v>
      </c>
      <c r="U52" s="47">
        <v>10233.5</v>
      </c>
      <c r="V52" s="47">
        <v>12901.7</v>
      </c>
      <c r="W52" s="260">
        <v>13031.600000000002</v>
      </c>
      <c r="X52" s="260">
        <v>19114.900000000001</v>
      </c>
      <c r="Y52" s="236">
        <v>16871.5</v>
      </c>
      <c r="Z52" s="236">
        <v>11687.100000000002</v>
      </c>
      <c r="AA52" s="236">
        <v>12727.4</v>
      </c>
      <c r="AB52" s="236">
        <v>16861.300000000003</v>
      </c>
      <c r="AC52" s="236">
        <v>25149.100000000002</v>
      </c>
      <c r="AD52" s="236">
        <v>28058.6</v>
      </c>
      <c r="AE52" s="236">
        <v>28729.200000000004</v>
      </c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</row>
    <row r="53" spans="3:44" ht="18" customHeight="1">
      <c r="C53" s="205" t="s">
        <v>0</v>
      </c>
      <c r="D53" s="48">
        <v>0</v>
      </c>
      <c r="E53" s="48">
        <v>0</v>
      </c>
      <c r="F53" s="48">
        <v>48.1</v>
      </c>
      <c r="G53" s="48">
        <v>16.600000000000001</v>
      </c>
      <c r="H53" s="48">
        <v>7.5</v>
      </c>
      <c r="I53" s="48">
        <v>148.4</v>
      </c>
      <c r="J53" s="48">
        <v>15.1</v>
      </c>
      <c r="K53" s="48">
        <v>12.7</v>
      </c>
      <c r="L53" s="48">
        <v>10.7</v>
      </c>
      <c r="M53" s="48">
        <v>8.8000000000000007</v>
      </c>
      <c r="N53" s="48">
        <v>8.5</v>
      </c>
      <c r="O53" s="48">
        <v>8.9</v>
      </c>
      <c r="P53" s="48">
        <v>3.1</v>
      </c>
      <c r="Q53" s="48">
        <v>5.3</v>
      </c>
      <c r="R53" s="48">
        <v>2.1</v>
      </c>
      <c r="S53" s="48">
        <v>2.4</v>
      </c>
      <c r="T53" s="48">
        <f>2.2+1215</f>
        <v>1217.2</v>
      </c>
      <c r="U53" s="48">
        <f>3+1311.9</f>
        <v>1314.9</v>
      </c>
      <c r="V53" s="48">
        <f>2.4+1491.6</f>
        <v>1494</v>
      </c>
      <c r="W53" s="45">
        <f>1533+2.3</f>
        <v>1535.3</v>
      </c>
      <c r="X53" s="45">
        <v>2.5</v>
      </c>
      <c r="Y53" s="46">
        <v>2.6</v>
      </c>
      <c r="Z53" s="46">
        <v>0</v>
      </c>
      <c r="AA53" s="46">
        <v>0</v>
      </c>
      <c r="AB53" s="46">
        <v>0</v>
      </c>
      <c r="AC53" s="46">
        <v>0</v>
      </c>
      <c r="AD53" s="46">
        <v>0</v>
      </c>
      <c r="AE53" s="46">
        <v>262.39999999999998</v>
      </c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</row>
    <row r="54" spans="3:44" ht="18" customHeight="1">
      <c r="C54" s="199" t="s">
        <v>53</v>
      </c>
      <c r="D54" s="159">
        <f t="shared" ref="D54:Y54" si="56">SUM(D55:D58)</f>
        <v>530.30000000000007</v>
      </c>
      <c r="E54" s="159">
        <f t="shared" ref="E54" si="57">SUM(E55:E58)</f>
        <v>802.4</v>
      </c>
      <c r="F54" s="159">
        <f t="shared" ref="F54" si="58">SUM(F55:F58)</f>
        <v>1074</v>
      </c>
      <c r="G54" s="159">
        <f t="shared" ref="G54:L54" si="59">SUM(G55:G58)</f>
        <v>989.19999999999993</v>
      </c>
      <c r="H54" s="159">
        <f t="shared" si="59"/>
        <v>1029.2</v>
      </c>
      <c r="I54" s="159">
        <f t="shared" si="59"/>
        <v>1360.1</v>
      </c>
      <c r="J54" s="159">
        <f t="shared" si="59"/>
        <v>1900.1</v>
      </c>
      <c r="K54" s="159">
        <f t="shared" si="59"/>
        <v>2429.5</v>
      </c>
      <c r="L54" s="159">
        <f t="shared" si="59"/>
        <v>2649</v>
      </c>
      <c r="M54" s="159">
        <f>SUM(M55:M58)</f>
        <v>1852.2</v>
      </c>
      <c r="N54" s="159">
        <f t="shared" si="56"/>
        <v>885.19999999999993</v>
      </c>
      <c r="O54" s="159">
        <f t="shared" si="56"/>
        <v>817.8</v>
      </c>
      <c r="P54" s="159">
        <f t="shared" si="56"/>
        <v>1161.8000000000002</v>
      </c>
      <c r="Q54" s="159">
        <f t="shared" si="56"/>
        <v>964.9</v>
      </c>
      <c r="R54" s="159">
        <f t="shared" si="56"/>
        <v>719.1</v>
      </c>
      <c r="S54" s="159">
        <f>SUM(S55:S58)</f>
        <v>1125.5999999999999</v>
      </c>
      <c r="T54" s="159">
        <f t="shared" si="56"/>
        <v>734.00000000000011</v>
      </c>
      <c r="U54" s="159">
        <f t="shared" si="56"/>
        <v>776.5</v>
      </c>
      <c r="V54" s="159">
        <f t="shared" si="56"/>
        <v>1107</v>
      </c>
      <c r="W54" s="159">
        <f t="shared" si="56"/>
        <v>968.00000000000011</v>
      </c>
      <c r="X54" s="261">
        <f t="shared" si="56"/>
        <v>818</v>
      </c>
      <c r="Y54" s="261">
        <f t="shared" si="56"/>
        <v>717.2</v>
      </c>
      <c r="Z54" s="261">
        <f t="shared" ref="Z54:AE54" si="60">SUM(Z55:Z58)</f>
        <v>454.39999999999992</v>
      </c>
      <c r="AA54" s="261">
        <f t="shared" si="60"/>
        <v>913.90000000000009</v>
      </c>
      <c r="AB54" s="261">
        <f t="shared" si="60"/>
        <v>1236.0999999999999</v>
      </c>
      <c r="AC54" s="261">
        <f t="shared" si="60"/>
        <v>1368.9</v>
      </c>
      <c r="AD54" s="261">
        <f t="shared" si="60"/>
        <v>1520.2</v>
      </c>
      <c r="AE54" s="261">
        <f t="shared" si="60"/>
        <v>1143.2000000000003</v>
      </c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</row>
    <row r="55" spans="3:44" ht="18" customHeight="1">
      <c r="C55" s="205" t="s">
        <v>117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471</v>
      </c>
      <c r="L55" s="48">
        <v>454.8</v>
      </c>
      <c r="M55" s="48">
        <v>532.9</v>
      </c>
      <c r="N55" s="48">
        <v>504.5</v>
      </c>
      <c r="O55" s="48">
        <v>447.2</v>
      </c>
      <c r="P55" s="48">
        <v>532.70000000000005</v>
      </c>
      <c r="Q55" s="48">
        <v>542.29999999999995</v>
      </c>
      <c r="R55" s="48">
        <v>535.20000000000005</v>
      </c>
      <c r="S55" s="48">
        <v>592.79999999999995</v>
      </c>
      <c r="T55" s="48">
        <v>734.00000000000011</v>
      </c>
      <c r="U55" s="48">
        <v>776.5</v>
      </c>
      <c r="V55" s="48">
        <v>1107</v>
      </c>
      <c r="W55" s="45">
        <v>968.00000000000011</v>
      </c>
      <c r="X55" s="45">
        <v>818</v>
      </c>
      <c r="Y55" s="46">
        <v>717.2</v>
      </c>
      <c r="Z55" s="46">
        <v>454.39999999999992</v>
      </c>
      <c r="AA55" s="46">
        <v>913.80000000000007</v>
      </c>
      <c r="AB55" s="46">
        <v>1236.0999999999999</v>
      </c>
      <c r="AC55" s="46">
        <v>1368.9</v>
      </c>
      <c r="AD55" s="46">
        <v>1520.2</v>
      </c>
      <c r="AE55" s="46">
        <v>1143.2000000000003</v>
      </c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</row>
    <row r="56" spans="3:44" ht="18" customHeight="1">
      <c r="C56" s="205" t="s">
        <v>130</v>
      </c>
      <c r="D56" s="48">
        <v>0</v>
      </c>
      <c r="E56" s="48">
        <v>166.9</v>
      </c>
      <c r="F56" s="48">
        <v>258.60000000000002</v>
      </c>
      <c r="G56" s="48">
        <v>265.39999999999998</v>
      </c>
      <c r="H56" s="48">
        <v>446.5</v>
      </c>
      <c r="I56" s="48">
        <v>504.8</v>
      </c>
      <c r="J56" s="48">
        <v>464.1</v>
      </c>
      <c r="K56" s="48">
        <v>464.1</v>
      </c>
      <c r="L56" s="48">
        <v>485.4</v>
      </c>
      <c r="M56" s="48">
        <v>500.4</v>
      </c>
      <c r="N56" s="48">
        <v>377.3</v>
      </c>
      <c r="O56" s="48">
        <v>367.3</v>
      </c>
      <c r="P56" s="48">
        <v>387.2</v>
      </c>
      <c r="Q56" s="48">
        <v>422.6</v>
      </c>
      <c r="R56" s="48">
        <v>183.5</v>
      </c>
      <c r="S56" s="48">
        <v>532.80000000000007</v>
      </c>
      <c r="T56" s="48">
        <v>0</v>
      </c>
      <c r="U56" s="48">
        <v>0</v>
      </c>
      <c r="V56" s="48">
        <v>0</v>
      </c>
      <c r="W56" s="45">
        <v>0</v>
      </c>
      <c r="X56" s="45">
        <v>0</v>
      </c>
      <c r="Y56" s="46">
        <v>0</v>
      </c>
      <c r="Z56" s="46">
        <v>0</v>
      </c>
      <c r="AA56" s="46">
        <v>0</v>
      </c>
      <c r="AB56" s="46">
        <v>0</v>
      </c>
      <c r="AC56" s="46">
        <v>0</v>
      </c>
      <c r="AD56" s="46">
        <v>0</v>
      </c>
      <c r="AE56" s="46">
        <v>0</v>
      </c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</row>
    <row r="57" spans="3:44" ht="18" customHeight="1">
      <c r="C57" s="205" t="s">
        <v>131</v>
      </c>
      <c r="D57" s="48">
        <v>526.20000000000005</v>
      </c>
      <c r="E57" s="48">
        <v>629.5</v>
      </c>
      <c r="F57" s="48">
        <v>810.3</v>
      </c>
      <c r="G57" s="48">
        <v>718.8</v>
      </c>
      <c r="H57" s="48">
        <v>578.79999999999995</v>
      </c>
      <c r="I57" s="48">
        <v>851.5</v>
      </c>
      <c r="J57" s="48">
        <v>1433.5</v>
      </c>
      <c r="K57" s="48">
        <v>1482.3</v>
      </c>
      <c r="L57" s="48">
        <v>1669.5</v>
      </c>
      <c r="M57" s="48">
        <v>805.7</v>
      </c>
      <c r="N57" s="48">
        <v>0</v>
      </c>
      <c r="O57" s="48">
        <v>0</v>
      </c>
      <c r="P57" s="48">
        <v>242.4</v>
      </c>
      <c r="Q57" s="48">
        <v>0</v>
      </c>
      <c r="R57" s="48">
        <v>0.4</v>
      </c>
      <c r="S57" s="48">
        <v>0</v>
      </c>
      <c r="T57" s="48">
        <v>0</v>
      </c>
      <c r="U57" s="48">
        <v>0</v>
      </c>
      <c r="V57" s="48">
        <v>0</v>
      </c>
      <c r="W57" s="45">
        <v>0</v>
      </c>
      <c r="X57" s="45">
        <v>0</v>
      </c>
      <c r="Y57" s="46">
        <v>0</v>
      </c>
      <c r="Z57" s="46">
        <v>0</v>
      </c>
      <c r="AA57" s="46">
        <v>0</v>
      </c>
      <c r="AB57" s="46">
        <v>0</v>
      </c>
      <c r="AC57" s="46">
        <v>0</v>
      </c>
      <c r="AD57" s="46">
        <v>0</v>
      </c>
      <c r="AE57" s="46">
        <v>0</v>
      </c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</row>
    <row r="58" spans="3:44" ht="18" customHeight="1">
      <c r="C58" s="205" t="s">
        <v>0</v>
      </c>
      <c r="D58" s="48">
        <v>4.0999999999999996</v>
      </c>
      <c r="E58" s="48">
        <v>6</v>
      </c>
      <c r="F58" s="48">
        <v>5.0999999999999996</v>
      </c>
      <c r="G58" s="48">
        <v>5</v>
      </c>
      <c r="H58" s="48">
        <v>3.9</v>
      </c>
      <c r="I58" s="48">
        <v>3.8</v>
      </c>
      <c r="J58" s="48">
        <v>2.5</v>
      </c>
      <c r="K58" s="48">
        <v>12.1</v>
      </c>
      <c r="L58" s="48">
        <v>39.299999999999997</v>
      </c>
      <c r="M58" s="48">
        <v>13.2</v>
      </c>
      <c r="N58" s="48">
        <v>3.4</v>
      </c>
      <c r="O58" s="48">
        <v>3.3</v>
      </c>
      <c r="P58" s="48">
        <v>-0.5</v>
      </c>
      <c r="Q58" s="48">
        <v>0</v>
      </c>
      <c r="R58" s="48">
        <v>0</v>
      </c>
      <c r="S58" s="48">
        <v>0</v>
      </c>
      <c r="T58" s="48">
        <v>0</v>
      </c>
      <c r="U58" s="48">
        <v>0</v>
      </c>
      <c r="V58" s="48">
        <v>0</v>
      </c>
      <c r="W58" s="45">
        <v>0</v>
      </c>
      <c r="X58" s="45">
        <v>0</v>
      </c>
      <c r="Y58" s="46">
        <v>0</v>
      </c>
      <c r="Z58" s="46">
        <v>0</v>
      </c>
      <c r="AA58" s="46">
        <v>0.1</v>
      </c>
      <c r="AB58" s="46">
        <v>0</v>
      </c>
      <c r="AC58" s="46">
        <v>0</v>
      </c>
      <c r="AD58" s="46">
        <v>0</v>
      </c>
      <c r="AE58" s="46">
        <v>0</v>
      </c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</row>
    <row r="59" spans="3:44" ht="18" customHeight="1">
      <c r="C59" s="199" t="s">
        <v>54</v>
      </c>
      <c r="D59" s="238">
        <f>+D60+D63+D61+D62</f>
        <v>0</v>
      </c>
      <c r="E59" s="238">
        <f>+E60+E63+E61+E62</f>
        <v>0</v>
      </c>
      <c r="F59" s="238">
        <f>+F60+F63+F61+F62</f>
        <v>0</v>
      </c>
      <c r="G59" s="238">
        <f>+G60+G63+G61+G62</f>
        <v>0</v>
      </c>
      <c r="H59" s="238">
        <f>+H60+H63+H61+H62</f>
        <v>0</v>
      </c>
      <c r="I59" s="238">
        <v>3.6</v>
      </c>
      <c r="J59" s="238">
        <f t="shared" ref="J59:AB59" si="61">+J60+J63+J61+J62</f>
        <v>0</v>
      </c>
      <c r="K59" s="238">
        <f t="shared" si="61"/>
        <v>0</v>
      </c>
      <c r="L59" s="238">
        <f t="shared" si="61"/>
        <v>8.6</v>
      </c>
      <c r="M59" s="238">
        <f t="shared" si="61"/>
        <v>0</v>
      </c>
      <c r="N59" s="238">
        <f t="shared" si="61"/>
        <v>0</v>
      </c>
      <c r="O59" s="238">
        <f t="shared" si="61"/>
        <v>0</v>
      </c>
      <c r="P59" s="238">
        <f t="shared" si="61"/>
        <v>0</v>
      </c>
      <c r="Q59" s="238">
        <f t="shared" si="61"/>
        <v>0</v>
      </c>
      <c r="R59" s="238">
        <f t="shared" si="61"/>
        <v>0</v>
      </c>
      <c r="S59" s="238">
        <f t="shared" si="61"/>
        <v>0</v>
      </c>
      <c r="T59" s="238">
        <f t="shared" si="61"/>
        <v>0</v>
      </c>
      <c r="U59" s="238">
        <f t="shared" si="61"/>
        <v>0</v>
      </c>
      <c r="V59" s="238">
        <f t="shared" si="61"/>
        <v>0</v>
      </c>
      <c r="W59" s="238">
        <f t="shared" si="61"/>
        <v>0</v>
      </c>
      <c r="X59" s="238">
        <f t="shared" si="61"/>
        <v>16.5</v>
      </c>
      <c r="Y59" s="238">
        <f t="shared" si="61"/>
        <v>1132.4999999999998</v>
      </c>
      <c r="Z59" s="238">
        <f t="shared" si="61"/>
        <v>1151.3</v>
      </c>
      <c r="AA59" s="238">
        <f t="shared" si="61"/>
        <v>102.4</v>
      </c>
      <c r="AB59" s="238">
        <f t="shared" si="61"/>
        <v>911.90000000000009</v>
      </c>
      <c r="AC59" s="238">
        <f t="shared" ref="AC59:AD59" si="62">+AC60+AC63+AC61+AC62</f>
        <v>1388</v>
      </c>
      <c r="AD59" s="238">
        <f t="shared" si="62"/>
        <v>1576.6000000000001</v>
      </c>
      <c r="AE59" s="238">
        <f t="shared" ref="AE59" si="63">+AE60+AE63+AE61+AE62</f>
        <v>2127.7000000000003</v>
      </c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</row>
    <row r="60" spans="3:44" ht="18" customHeight="1">
      <c r="C60" s="209" t="s">
        <v>162</v>
      </c>
      <c r="D60" s="47">
        <v>0</v>
      </c>
      <c r="E60" s="47">
        <v>0</v>
      </c>
      <c r="F60" s="47">
        <v>0</v>
      </c>
      <c r="G60" s="47">
        <v>0</v>
      </c>
      <c r="H60" s="47">
        <v>0</v>
      </c>
      <c r="I60" s="47">
        <v>0</v>
      </c>
      <c r="J60" s="47">
        <v>0</v>
      </c>
      <c r="K60" s="47">
        <v>0</v>
      </c>
      <c r="L60" s="47">
        <v>0</v>
      </c>
      <c r="M60" s="47">
        <v>0</v>
      </c>
      <c r="N60" s="47">
        <v>0</v>
      </c>
      <c r="O60" s="47">
        <v>0</v>
      </c>
      <c r="P60" s="47">
        <v>0</v>
      </c>
      <c r="Q60" s="254">
        <v>0</v>
      </c>
      <c r="R60" s="254">
        <v>0</v>
      </c>
      <c r="S60" s="254">
        <v>0</v>
      </c>
      <c r="T60" s="254">
        <v>0</v>
      </c>
      <c r="U60" s="254">
        <v>0</v>
      </c>
      <c r="V60" s="254">
        <v>0</v>
      </c>
      <c r="W60" s="254">
        <v>0</v>
      </c>
      <c r="X60" s="254">
        <v>0</v>
      </c>
      <c r="Y60" s="236">
        <v>0</v>
      </c>
      <c r="Z60" s="236">
        <v>173.79999999999998</v>
      </c>
      <c r="AA60" s="236">
        <v>50.699999999999996</v>
      </c>
      <c r="AB60" s="236">
        <v>51.5</v>
      </c>
      <c r="AC60" s="236">
        <v>52.2</v>
      </c>
      <c r="AD60" s="236">
        <v>46.4</v>
      </c>
      <c r="AE60" s="236">
        <v>41.300000000000004</v>
      </c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</row>
    <row r="61" spans="3:44" ht="18" customHeight="1">
      <c r="C61" s="209" t="s">
        <v>154</v>
      </c>
      <c r="D61" s="47">
        <v>0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47">
        <v>0</v>
      </c>
      <c r="K61" s="47">
        <v>0</v>
      </c>
      <c r="L61" s="47">
        <v>0</v>
      </c>
      <c r="M61" s="47">
        <v>0</v>
      </c>
      <c r="N61" s="47">
        <v>0</v>
      </c>
      <c r="O61" s="47">
        <v>0</v>
      </c>
      <c r="P61" s="47">
        <v>0</v>
      </c>
      <c r="Q61" s="254">
        <v>0</v>
      </c>
      <c r="R61" s="254">
        <v>0</v>
      </c>
      <c r="S61" s="254">
        <v>0</v>
      </c>
      <c r="T61" s="254">
        <v>0</v>
      </c>
      <c r="U61" s="254">
        <v>0</v>
      </c>
      <c r="V61" s="254">
        <v>0</v>
      </c>
      <c r="W61" s="254">
        <v>0</v>
      </c>
      <c r="X61" s="254">
        <v>0</v>
      </c>
      <c r="Y61" s="236">
        <v>1081.1999999999998</v>
      </c>
      <c r="Z61" s="236">
        <v>977.5</v>
      </c>
      <c r="AA61" s="236">
        <v>0</v>
      </c>
      <c r="AB61" s="236">
        <v>636.20000000000005</v>
      </c>
      <c r="AC61" s="236">
        <v>0</v>
      </c>
      <c r="AD61" s="236">
        <v>0</v>
      </c>
      <c r="AE61" s="236">
        <v>0</v>
      </c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</row>
    <row r="62" spans="3:44" ht="18" customHeight="1">
      <c r="C62" s="209" t="s">
        <v>168</v>
      </c>
      <c r="D62" s="47"/>
      <c r="E62" s="47"/>
      <c r="F62" s="47"/>
      <c r="G62" s="47"/>
      <c r="H62" s="47">
        <v>0</v>
      </c>
      <c r="I62" s="47">
        <v>0</v>
      </c>
      <c r="J62" s="47">
        <v>0</v>
      </c>
      <c r="K62" s="47">
        <v>0</v>
      </c>
      <c r="L62" s="47">
        <v>0</v>
      </c>
      <c r="M62" s="47">
        <v>0</v>
      </c>
      <c r="N62" s="47">
        <v>0</v>
      </c>
      <c r="O62" s="47">
        <v>0</v>
      </c>
      <c r="P62" s="47">
        <v>0</v>
      </c>
      <c r="Q62" s="254">
        <v>0</v>
      </c>
      <c r="R62" s="254">
        <v>0</v>
      </c>
      <c r="S62" s="254">
        <v>0</v>
      </c>
      <c r="T62" s="254">
        <v>0</v>
      </c>
      <c r="U62" s="254">
        <v>0</v>
      </c>
      <c r="V62" s="254">
        <v>0</v>
      </c>
      <c r="W62" s="254">
        <v>0</v>
      </c>
      <c r="X62" s="47">
        <v>16.5</v>
      </c>
      <c r="Y62" s="236">
        <v>51.3</v>
      </c>
      <c r="Z62" s="236">
        <v>0</v>
      </c>
      <c r="AA62" s="236">
        <v>51.7</v>
      </c>
      <c r="AB62" s="236">
        <v>224.20000000000002</v>
      </c>
      <c r="AC62" s="236">
        <v>1335.8</v>
      </c>
      <c r="AD62" s="236">
        <v>1530.2</v>
      </c>
      <c r="AE62" s="236">
        <v>2086.4</v>
      </c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</row>
    <row r="63" spans="3:44" ht="18" customHeight="1">
      <c r="C63" s="172" t="s">
        <v>160</v>
      </c>
      <c r="D63" s="48">
        <v>0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8.6</v>
      </c>
      <c r="M63" s="48">
        <v>0</v>
      </c>
      <c r="N63" s="48">
        <v>0</v>
      </c>
      <c r="O63" s="48">
        <v>0</v>
      </c>
      <c r="P63" s="48">
        <v>0</v>
      </c>
      <c r="Q63" s="237">
        <v>0</v>
      </c>
      <c r="R63" s="237">
        <v>0</v>
      </c>
      <c r="S63" s="237">
        <v>0</v>
      </c>
      <c r="T63" s="237">
        <v>0</v>
      </c>
      <c r="U63" s="237">
        <v>0</v>
      </c>
      <c r="V63" s="237">
        <v>0</v>
      </c>
      <c r="W63" s="237">
        <v>0</v>
      </c>
      <c r="X63" s="48">
        <v>0</v>
      </c>
      <c r="Y63" s="46">
        <v>0</v>
      </c>
      <c r="Z63" s="46">
        <v>0</v>
      </c>
      <c r="AA63" s="46">
        <v>0</v>
      </c>
      <c r="AB63" s="46">
        <v>0</v>
      </c>
      <c r="AC63" s="46">
        <v>0</v>
      </c>
      <c r="AD63" s="46">
        <v>0</v>
      </c>
      <c r="AE63" s="46">
        <v>0</v>
      </c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</row>
    <row r="64" spans="3:44" ht="18" customHeight="1">
      <c r="C64" s="199" t="s">
        <v>150</v>
      </c>
      <c r="D64" s="237">
        <v>0.4</v>
      </c>
      <c r="E64" s="237">
        <v>0.5</v>
      </c>
      <c r="F64" s="237">
        <v>0</v>
      </c>
      <c r="G64" s="237">
        <v>0.8</v>
      </c>
      <c r="H64" s="237">
        <v>0.7</v>
      </c>
      <c r="I64" s="237">
        <v>0</v>
      </c>
      <c r="J64" s="237">
        <v>30.5</v>
      </c>
      <c r="K64" s="237">
        <v>167</v>
      </c>
      <c r="L64" s="237">
        <v>156.6</v>
      </c>
      <c r="M64" s="237">
        <v>70.8</v>
      </c>
      <c r="N64" s="237">
        <v>11.1</v>
      </c>
      <c r="O64" s="237">
        <v>0.4</v>
      </c>
      <c r="P64" s="237">
        <v>0</v>
      </c>
      <c r="Q64" s="237">
        <v>0</v>
      </c>
      <c r="R64" s="237">
        <v>0</v>
      </c>
      <c r="S64" s="237">
        <v>0</v>
      </c>
      <c r="T64" s="237">
        <v>0</v>
      </c>
      <c r="U64" s="237">
        <v>0</v>
      </c>
      <c r="V64" s="237">
        <v>0</v>
      </c>
      <c r="W64" s="238">
        <v>0</v>
      </c>
      <c r="X64" s="238">
        <v>0</v>
      </c>
      <c r="Y64" s="46">
        <v>0</v>
      </c>
      <c r="Z64" s="46">
        <v>0</v>
      </c>
      <c r="AA64" s="46">
        <v>0</v>
      </c>
      <c r="AB64" s="46">
        <v>0</v>
      </c>
      <c r="AC64" s="46">
        <v>0</v>
      </c>
      <c r="AD64" s="46">
        <v>0</v>
      </c>
      <c r="AE64" s="46">
        <v>0</v>
      </c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</row>
    <row r="65" spans="3:44" ht="18" customHeight="1">
      <c r="C65" s="197" t="s">
        <v>85</v>
      </c>
      <c r="D65" s="255">
        <f t="shared" ref="D65:AA65" si="64">+D66+D79+D81</f>
        <v>392.20000000000005</v>
      </c>
      <c r="E65" s="255">
        <f>+E66+E79+E81</f>
        <v>383.9</v>
      </c>
      <c r="F65" s="255">
        <f t="shared" ref="F65" si="65">+F66+F79+F81</f>
        <v>1090.8000000000002</v>
      </c>
      <c r="G65" s="255">
        <f t="shared" si="64"/>
        <v>640.29999999999995</v>
      </c>
      <c r="H65" s="255">
        <f t="shared" si="64"/>
        <v>562.4</v>
      </c>
      <c r="I65" s="255">
        <f t="shared" si="64"/>
        <v>752.10000000000014</v>
      </c>
      <c r="J65" s="255">
        <f t="shared" si="64"/>
        <v>3330</v>
      </c>
      <c r="K65" s="255">
        <f t="shared" si="64"/>
        <v>2381.5</v>
      </c>
      <c r="L65" s="255">
        <f t="shared" si="64"/>
        <v>5276</v>
      </c>
      <c r="M65" s="255">
        <f t="shared" si="64"/>
        <v>13167.3</v>
      </c>
      <c r="N65" s="255">
        <f t="shared" si="64"/>
        <v>6961.2999999999993</v>
      </c>
      <c r="O65" s="255">
        <f t="shared" si="64"/>
        <v>1668.1000000000001</v>
      </c>
      <c r="P65" s="255">
        <f t="shared" si="64"/>
        <v>6411.2000000000007</v>
      </c>
      <c r="Q65" s="255">
        <f t="shared" si="64"/>
        <v>2437.3000000000002</v>
      </c>
      <c r="R65" s="255">
        <f t="shared" si="64"/>
        <v>571.6</v>
      </c>
      <c r="S65" s="255">
        <f t="shared" si="64"/>
        <v>3550.5</v>
      </c>
      <c r="T65" s="255">
        <f t="shared" si="64"/>
        <v>2204.3999999999996</v>
      </c>
      <c r="U65" s="255">
        <f t="shared" si="64"/>
        <v>4660.5</v>
      </c>
      <c r="V65" s="255">
        <f t="shared" si="64"/>
        <v>5500.5</v>
      </c>
      <c r="W65" s="256">
        <f t="shared" si="64"/>
        <v>5036.8</v>
      </c>
      <c r="X65" s="256">
        <f t="shared" si="64"/>
        <v>3897</v>
      </c>
      <c r="Y65" s="256">
        <f t="shared" si="64"/>
        <v>3894.4</v>
      </c>
      <c r="Z65" s="256">
        <f t="shared" si="64"/>
        <v>13002.599999999999</v>
      </c>
      <c r="AA65" s="256">
        <f t="shared" si="64"/>
        <v>7409.0999999999995</v>
      </c>
      <c r="AB65" s="256">
        <f>+AB66+AB79+AB81</f>
        <v>25679.699999999997</v>
      </c>
      <c r="AC65" s="256">
        <f t="shared" ref="AC65" si="66">+AC66+AC79+AC81</f>
        <v>14045.699999999999</v>
      </c>
      <c r="AD65" s="256">
        <f>+AD66+AD79+AD81</f>
        <v>11189.000000000002</v>
      </c>
      <c r="AE65" s="256">
        <f t="shared" ref="AE65" si="67">+AE66+AE79+AE81</f>
        <v>16361.1</v>
      </c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</row>
    <row r="66" spans="3:44" ht="18" customHeight="1">
      <c r="C66" s="197" t="s">
        <v>118</v>
      </c>
      <c r="D66" s="255">
        <f t="shared" ref="D66:Z66" si="68">+D67+D73+D75+D78+D77</f>
        <v>317.10000000000002</v>
      </c>
      <c r="E66" s="255">
        <f>+E67+E73+E75+E78+E77</f>
        <v>356.2</v>
      </c>
      <c r="F66" s="255">
        <f t="shared" ref="F66" si="69">+F67+F73+F75+F78+F77</f>
        <v>1036.4000000000001</v>
      </c>
      <c r="G66" s="255">
        <f t="shared" si="68"/>
        <v>443.59999999999997</v>
      </c>
      <c r="H66" s="255">
        <f t="shared" si="68"/>
        <v>400.6</v>
      </c>
      <c r="I66" s="255">
        <f t="shared" si="68"/>
        <v>724.7</v>
      </c>
      <c r="J66" s="255">
        <f t="shared" si="68"/>
        <v>3129</v>
      </c>
      <c r="K66" s="255">
        <f t="shared" si="68"/>
        <v>2363.6</v>
      </c>
      <c r="L66" s="255">
        <f t="shared" si="68"/>
        <v>5237.3</v>
      </c>
      <c r="M66" s="255">
        <f t="shared" si="68"/>
        <v>13140.9</v>
      </c>
      <c r="N66" s="255">
        <f t="shared" si="68"/>
        <v>6926.4</v>
      </c>
      <c r="O66" s="255">
        <f t="shared" si="68"/>
        <v>1610</v>
      </c>
      <c r="P66" s="255">
        <f t="shared" si="68"/>
        <v>3401</v>
      </c>
      <c r="Q66" s="255">
        <f t="shared" si="68"/>
        <v>235.9</v>
      </c>
      <c r="R66" s="255">
        <f t="shared" si="68"/>
        <v>532.29999999999995</v>
      </c>
      <c r="S66" s="255">
        <f t="shared" si="68"/>
        <v>3523.1</v>
      </c>
      <c r="T66" s="255">
        <f t="shared" si="68"/>
        <v>2204.2999999999997</v>
      </c>
      <c r="U66" s="255">
        <f t="shared" si="68"/>
        <v>4660.2</v>
      </c>
      <c r="V66" s="255">
        <f t="shared" si="68"/>
        <v>5500.1</v>
      </c>
      <c r="W66" s="255">
        <f t="shared" si="68"/>
        <v>5036.8</v>
      </c>
      <c r="X66" s="255">
        <f t="shared" si="68"/>
        <v>3896.8</v>
      </c>
      <c r="Y66" s="255">
        <f t="shared" si="68"/>
        <v>3894.4</v>
      </c>
      <c r="Z66" s="256">
        <f t="shared" si="68"/>
        <v>11540.199999999999</v>
      </c>
      <c r="AA66" s="256">
        <f>+AA67+AA73+AA75+AA78+AA77</f>
        <v>6446.7999999999993</v>
      </c>
      <c r="AB66" s="256">
        <f>+AB67+AB73+AB75+AB78+AB77</f>
        <v>23261.199999999997</v>
      </c>
      <c r="AC66" s="256">
        <f>+AC67+AC73+AC75+AC78+AC77</f>
        <v>13110.9</v>
      </c>
      <c r="AD66" s="256">
        <f>+AD67+AD73+AD75+AD78+AD77</f>
        <v>9766.1</v>
      </c>
      <c r="AE66" s="256">
        <f>+AE67+AE73+AE75+AE78+AE77</f>
        <v>15077.6</v>
      </c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</row>
    <row r="67" spans="3:44" ht="18" customHeight="1">
      <c r="C67" s="210" t="s">
        <v>119</v>
      </c>
      <c r="D67" s="255">
        <f t="shared" ref="D67:Z67" si="70">SUM(D68:D72)</f>
        <v>175.5</v>
      </c>
      <c r="E67" s="255">
        <f t="shared" ref="E67" si="71">SUM(E68:E72)</f>
        <v>184.5</v>
      </c>
      <c r="F67" s="255">
        <f t="shared" ref="F67" si="72">SUM(F68:F72)</f>
        <v>429.8</v>
      </c>
      <c r="G67" s="255">
        <f t="shared" si="70"/>
        <v>375.4</v>
      </c>
      <c r="H67" s="255">
        <f t="shared" si="70"/>
        <v>346.6</v>
      </c>
      <c r="I67" s="255">
        <f t="shared" si="70"/>
        <v>377.9</v>
      </c>
      <c r="J67" s="255">
        <f t="shared" si="70"/>
        <v>0</v>
      </c>
      <c r="K67" s="255">
        <f t="shared" si="70"/>
        <v>376.5</v>
      </c>
      <c r="L67" s="255">
        <f t="shared" si="70"/>
        <v>1959.3</v>
      </c>
      <c r="M67" s="255">
        <f t="shared" si="70"/>
        <v>1058.8</v>
      </c>
      <c r="N67" s="255">
        <f t="shared" si="70"/>
        <v>3107.7</v>
      </c>
      <c r="O67" s="255">
        <f t="shared" si="70"/>
        <v>1610</v>
      </c>
      <c r="P67" s="255">
        <f t="shared" si="70"/>
        <v>3401</v>
      </c>
      <c r="Q67" s="255">
        <f t="shared" si="70"/>
        <v>0</v>
      </c>
      <c r="R67" s="255">
        <f t="shared" si="70"/>
        <v>0</v>
      </c>
      <c r="S67" s="255">
        <f t="shared" si="70"/>
        <v>3178</v>
      </c>
      <c r="T67" s="255">
        <f t="shared" si="70"/>
        <v>2137.6</v>
      </c>
      <c r="U67" s="256">
        <f t="shared" si="70"/>
        <v>4592.7</v>
      </c>
      <c r="V67" s="256">
        <f t="shared" si="70"/>
        <v>5449</v>
      </c>
      <c r="W67" s="256">
        <f t="shared" si="70"/>
        <v>4493.2</v>
      </c>
      <c r="X67" s="256">
        <f t="shared" si="70"/>
        <v>3740.5</v>
      </c>
      <c r="Y67" s="256">
        <f t="shared" si="70"/>
        <v>3150</v>
      </c>
      <c r="Z67" s="256">
        <f t="shared" si="70"/>
        <v>10678.3</v>
      </c>
      <c r="AA67" s="256">
        <f t="shared" ref="AA67:AB67" si="73">SUM(AA68:AA72)</f>
        <v>2600.1</v>
      </c>
      <c r="AB67" s="256">
        <f t="shared" si="73"/>
        <v>12117.6</v>
      </c>
      <c r="AC67" s="256">
        <f t="shared" ref="AC67:AD67" si="74">SUM(AC68:AC72)</f>
        <v>10433.6</v>
      </c>
      <c r="AD67" s="256">
        <f t="shared" si="74"/>
        <v>8820</v>
      </c>
      <c r="AE67" s="256">
        <f t="shared" ref="AE67" si="75">SUM(AE68:AE72)</f>
        <v>14212.5</v>
      </c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</row>
    <row r="68" spans="3:44" ht="18" customHeight="1">
      <c r="C68" s="172" t="s">
        <v>184</v>
      </c>
      <c r="D68" s="48">
        <v>10.3</v>
      </c>
      <c r="E68" s="48">
        <v>19.399999999999999</v>
      </c>
      <c r="F68" s="48">
        <v>100</v>
      </c>
      <c r="G68" s="48">
        <v>170.4</v>
      </c>
      <c r="H68" s="48">
        <v>128</v>
      </c>
      <c r="I68" s="48">
        <v>140.4</v>
      </c>
      <c r="J68" s="48">
        <v>0</v>
      </c>
      <c r="K68" s="48">
        <v>0</v>
      </c>
      <c r="L68" s="48">
        <v>0</v>
      </c>
      <c r="M68" s="48">
        <v>585</v>
      </c>
      <c r="N68" s="48">
        <v>1976.5</v>
      </c>
      <c r="O68" s="48">
        <v>1490</v>
      </c>
      <c r="P68" s="48">
        <v>1750</v>
      </c>
      <c r="Q68" s="48">
        <v>0</v>
      </c>
      <c r="R68" s="48">
        <v>0</v>
      </c>
      <c r="S68" s="48">
        <v>3178</v>
      </c>
      <c r="T68" s="48">
        <v>1300</v>
      </c>
      <c r="U68" s="48">
        <v>2447.5</v>
      </c>
      <c r="V68" s="48">
        <v>2854.9</v>
      </c>
      <c r="W68" s="45">
        <v>2699.4</v>
      </c>
      <c r="X68" s="45">
        <v>2700</v>
      </c>
      <c r="Y68" s="46">
        <v>3150</v>
      </c>
      <c r="Z68" s="46">
        <v>4624.7</v>
      </c>
      <c r="AA68" s="46">
        <v>2600.1</v>
      </c>
      <c r="AB68" s="46">
        <v>7274.5</v>
      </c>
      <c r="AC68" s="46">
        <v>7929.3</v>
      </c>
      <c r="AD68" s="46">
        <v>8820</v>
      </c>
      <c r="AE68" s="46">
        <v>9923.9</v>
      </c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</row>
    <row r="69" spans="3:44" ht="18" customHeight="1">
      <c r="C69" s="172" t="s">
        <v>120</v>
      </c>
      <c r="D69" s="276">
        <v>164.6</v>
      </c>
      <c r="E69" s="276">
        <v>165.1</v>
      </c>
      <c r="F69" s="48">
        <v>329.8</v>
      </c>
      <c r="G69" s="48">
        <v>205</v>
      </c>
      <c r="H69" s="48">
        <v>216</v>
      </c>
      <c r="I69" s="48">
        <v>237.5</v>
      </c>
      <c r="J69" s="48">
        <v>0</v>
      </c>
      <c r="K69" s="48">
        <v>376.5</v>
      </c>
      <c r="L69" s="48">
        <v>1732.3</v>
      </c>
      <c r="M69" s="48">
        <v>0</v>
      </c>
      <c r="N69" s="48">
        <v>1131.2</v>
      </c>
      <c r="O69" s="48">
        <v>0</v>
      </c>
      <c r="P69" s="48">
        <v>1651</v>
      </c>
      <c r="Q69" s="48">
        <v>0</v>
      </c>
      <c r="R69" s="48">
        <v>0</v>
      </c>
      <c r="S69" s="48">
        <v>0</v>
      </c>
      <c r="T69" s="48">
        <v>837.6</v>
      </c>
      <c r="U69" s="48">
        <v>1787</v>
      </c>
      <c r="V69" s="48">
        <v>2257.6999999999998</v>
      </c>
      <c r="W69" s="45">
        <v>1657.8</v>
      </c>
      <c r="X69" s="45">
        <v>0</v>
      </c>
      <c r="Y69" s="46">
        <v>0</v>
      </c>
      <c r="Z69" s="46">
        <v>0</v>
      </c>
      <c r="AA69" s="46">
        <v>0</v>
      </c>
      <c r="AB69" s="46">
        <v>0</v>
      </c>
      <c r="AC69" s="46">
        <v>0</v>
      </c>
      <c r="AD69" s="46">
        <v>0</v>
      </c>
      <c r="AE69" s="46">
        <v>0</v>
      </c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</row>
    <row r="70" spans="3:44" ht="18" customHeight="1">
      <c r="C70" s="172" t="s">
        <v>169</v>
      </c>
      <c r="D70" s="48">
        <v>0</v>
      </c>
      <c r="E70" s="48">
        <v>0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227</v>
      </c>
      <c r="M70" s="48">
        <v>400</v>
      </c>
      <c r="N70" s="48">
        <v>0</v>
      </c>
      <c r="O70" s="48">
        <v>120</v>
      </c>
      <c r="P70" s="48">
        <v>0</v>
      </c>
      <c r="Q70" s="48">
        <v>0</v>
      </c>
      <c r="R70" s="48">
        <v>0</v>
      </c>
      <c r="S70" s="48">
        <v>0</v>
      </c>
      <c r="T70" s="48">
        <v>0</v>
      </c>
      <c r="U70" s="48">
        <v>358.2</v>
      </c>
      <c r="V70" s="48">
        <v>336.4</v>
      </c>
      <c r="W70" s="45">
        <v>136</v>
      </c>
      <c r="X70" s="45">
        <v>1040.5</v>
      </c>
      <c r="Y70" s="46">
        <v>0</v>
      </c>
      <c r="Z70" s="46">
        <v>6053.6</v>
      </c>
      <c r="AA70" s="46">
        <v>0</v>
      </c>
      <c r="AB70" s="46">
        <v>4843.1000000000004</v>
      </c>
      <c r="AC70" s="46">
        <v>2504.3000000000002</v>
      </c>
      <c r="AD70" s="46">
        <v>0</v>
      </c>
      <c r="AE70" s="46">
        <v>0</v>
      </c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</row>
    <row r="71" spans="3:44" ht="18" customHeight="1">
      <c r="C71" s="172" t="s">
        <v>217</v>
      </c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5"/>
      <c r="X71" s="45"/>
      <c r="Y71" s="46"/>
      <c r="Z71" s="46"/>
      <c r="AA71" s="46"/>
      <c r="AB71" s="46"/>
      <c r="AC71" s="46"/>
      <c r="AD71" s="46">
        <v>0</v>
      </c>
      <c r="AE71" s="46">
        <v>3788.6000000000004</v>
      </c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</row>
    <row r="72" spans="3:44" ht="18" customHeight="1">
      <c r="C72" s="172" t="s">
        <v>121</v>
      </c>
      <c r="D72" s="48">
        <v>0.6</v>
      </c>
      <c r="E72" s="48">
        <v>0</v>
      </c>
      <c r="F72" s="48">
        <v>0</v>
      </c>
      <c r="G72" s="48">
        <v>0</v>
      </c>
      <c r="H72" s="48">
        <v>2.6</v>
      </c>
      <c r="I72" s="48">
        <v>0</v>
      </c>
      <c r="J72" s="48">
        <v>0</v>
      </c>
      <c r="K72" s="48">
        <v>0</v>
      </c>
      <c r="L72" s="48">
        <v>0</v>
      </c>
      <c r="M72" s="48">
        <v>73.8</v>
      </c>
      <c r="N72" s="48">
        <v>0</v>
      </c>
      <c r="O72" s="48">
        <v>0</v>
      </c>
      <c r="P72" s="48">
        <v>0</v>
      </c>
      <c r="Q72" s="48">
        <v>0</v>
      </c>
      <c r="R72" s="48">
        <v>0</v>
      </c>
      <c r="S72" s="48">
        <v>0</v>
      </c>
      <c r="T72" s="48">
        <v>0</v>
      </c>
      <c r="U72" s="48">
        <v>0</v>
      </c>
      <c r="V72" s="48">
        <v>0</v>
      </c>
      <c r="W72" s="45">
        <v>0</v>
      </c>
      <c r="X72" s="45">
        <v>0</v>
      </c>
      <c r="Y72" s="46">
        <v>0</v>
      </c>
      <c r="Z72" s="46">
        <v>0</v>
      </c>
      <c r="AA72" s="46">
        <v>0</v>
      </c>
      <c r="AB72" s="46">
        <v>0</v>
      </c>
      <c r="AC72" s="46">
        <v>0</v>
      </c>
      <c r="AD72" s="46">
        <v>0</v>
      </c>
      <c r="AE72" s="46">
        <v>500</v>
      </c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</row>
    <row r="73" spans="3:44" ht="18" customHeight="1">
      <c r="C73" s="198" t="s">
        <v>122</v>
      </c>
      <c r="D73" s="255">
        <f t="shared" ref="D73:AE73" si="76">SUM(D74:D74)</f>
        <v>15.5</v>
      </c>
      <c r="E73" s="255">
        <f t="shared" si="76"/>
        <v>25</v>
      </c>
      <c r="F73" s="255">
        <f t="shared" si="76"/>
        <v>0</v>
      </c>
      <c r="G73" s="255">
        <f t="shared" si="76"/>
        <v>0</v>
      </c>
      <c r="H73" s="255">
        <f t="shared" si="76"/>
        <v>0</v>
      </c>
      <c r="I73" s="255">
        <f t="shared" si="76"/>
        <v>0</v>
      </c>
      <c r="J73" s="255">
        <f t="shared" si="76"/>
        <v>0</v>
      </c>
      <c r="K73" s="255">
        <f t="shared" si="76"/>
        <v>0.5</v>
      </c>
      <c r="L73" s="255">
        <f t="shared" si="76"/>
        <v>0</v>
      </c>
      <c r="M73" s="255">
        <f t="shared" si="76"/>
        <v>202.7</v>
      </c>
      <c r="N73" s="255">
        <f t="shared" si="76"/>
        <v>38.9</v>
      </c>
      <c r="O73" s="255">
        <f t="shared" si="76"/>
        <v>0</v>
      </c>
      <c r="P73" s="255">
        <f t="shared" si="76"/>
        <v>0</v>
      </c>
      <c r="Q73" s="255">
        <f t="shared" si="76"/>
        <v>0</v>
      </c>
      <c r="R73" s="255">
        <f t="shared" si="76"/>
        <v>439.7</v>
      </c>
      <c r="S73" s="255">
        <f t="shared" si="76"/>
        <v>345.1</v>
      </c>
      <c r="T73" s="256">
        <f t="shared" si="76"/>
        <v>66.7</v>
      </c>
      <c r="U73" s="256">
        <f t="shared" si="76"/>
        <v>67.5</v>
      </c>
      <c r="V73" s="256">
        <f t="shared" si="76"/>
        <v>51.099999999999994</v>
      </c>
      <c r="W73" s="256">
        <f t="shared" si="76"/>
        <v>543.6</v>
      </c>
      <c r="X73" s="256">
        <f t="shared" si="76"/>
        <v>156.30000000000001</v>
      </c>
      <c r="Y73" s="256">
        <f t="shared" si="76"/>
        <v>744.4</v>
      </c>
      <c r="Z73" s="256">
        <f t="shared" si="76"/>
        <v>861.9</v>
      </c>
      <c r="AA73" s="256">
        <f t="shared" si="76"/>
        <v>2095.3000000000002</v>
      </c>
      <c r="AB73" s="256">
        <f t="shared" si="76"/>
        <v>4540</v>
      </c>
      <c r="AC73" s="256">
        <f t="shared" si="76"/>
        <v>2669.5</v>
      </c>
      <c r="AD73" s="256">
        <f>SUM(AD74:AD74)</f>
        <v>946.1</v>
      </c>
      <c r="AE73" s="256">
        <f t="shared" si="76"/>
        <v>865.09999999999991</v>
      </c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</row>
    <row r="74" spans="3:44" ht="18" customHeight="1">
      <c r="C74" s="172" t="s">
        <v>123</v>
      </c>
      <c r="D74" s="48">
        <v>15.5</v>
      </c>
      <c r="E74" s="48">
        <v>25</v>
      </c>
      <c r="F74" s="48">
        <v>0</v>
      </c>
      <c r="G74" s="48">
        <v>0</v>
      </c>
      <c r="H74" s="48">
        <v>0</v>
      </c>
      <c r="I74" s="48">
        <v>0</v>
      </c>
      <c r="J74" s="48">
        <v>0</v>
      </c>
      <c r="K74" s="48">
        <v>0.5</v>
      </c>
      <c r="L74" s="48">
        <v>0</v>
      </c>
      <c r="M74" s="48">
        <v>202.7</v>
      </c>
      <c r="N74" s="48">
        <v>38.9</v>
      </c>
      <c r="O74" s="48">
        <v>0</v>
      </c>
      <c r="P74" s="48">
        <v>0</v>
      </c>
      <c r="Q74" s="48">
        <v>0</v>
      </c>
      <c r="R74" s="48">
        <v>439.7</v>
      </c>
      <c r="S74" s="48">
        <v>345.1</v>
      </c>
      <c r="T74" s="48">
        <v>66.7</v>
      </c>
      <c r="U74" s="48">
        <v>67.5</v>
      </c>
      <c r="V74" s="48">
        <v>51.099999999999994</v>
      </c>
      <c r="W74" s="45">
        <v>543.6</v>
      </c>
      <c r="X74" s="45">
        <v>156.30000000000001</v>
      </c>
      <c r="Y74" s="46">
        <v>744.4</v>
      </c>
      <c r="Z74" s="46">
        <v>861.9</v>
      </c>
      <c r="AA74" s="46">
        <v>2095.3000000000002</v>
      </c>
      <c r="AB74" s="46">
        <v>4540</v>
      </c>
      <c r="AC74" s="46">
        <v>2669.5</v>
      </c>
      <c r="AD74" s="46">
        <v>946.1</v>
      </c>
      <c r="AE74" s="46">
        <v>865.09999999999991</v>
      </c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</row>
    <row r="75" spans="3:44" ht="18" customHeight="1">
      <c r="C75" s="198" t="s">
        <v>56</v>
      </c>
      <c r="D75" s="262">
        <f t="shared" ref="D75:X75" si="77">+D76</f>
        <v>126.1</v>
      </c>
      <c r="E75" s="262">
        <f t="shared" si="77"/>
        <v>146.69999999999999</v>
      </c>
      <c r="F75" s="262">
        <f t="shared" si="77"/>
        <v>606.6</v>
      </c>
      <c r="G75" s="262">
        <f t="shared" si="77"/>
        <v>68.2</v>
      </c>
      <c r="H75" s="262">
        <f t="shared" si="77"/>
        <v>54</v>
      </c>
      <c r="I75" s="262">
        <f t="shared" si="77"/>
        <v>346.8</v>
      </c>
      <c r="J75" s="262">
        <f t="shared" si="77"/>
        <v>3129</v>
      </c>
      <c r="K75" s="262">
        <f t="shared" si="77"/>
        <v>1986.6</v>
      </c>
      <c r="L75" s="262">
        <f t="shared" si="77"/>
        <v>3278</v>
      </c>
      <c r="M75" s="262">
        <f t="shared" si="77"/>
        <v>11879.4</v>
      </c>
      <c r="N75" s="262">
        <f t="shared" si="77"/>
        <v>3779.8</v>
      </c>
      <c r="O75" s="262">
        <f t="shared" si="77"/>
        <v>0</v>
      </c>
      <c r="P75" s="262">
        <f t="shared" si="77"/>
        <v>0</v>
      </c>
      <c r="Q75" s="262">
        <f t="shared" si="77"/>
        <v>235.9</v>
      </c>
      <c r="R75" s="262">
        <f t="shared" si="77"/>
        <v>92.6</v>
      </c>
      <c r="S75" s="262">
        <f t="shared" si="77"/>
        <v>0</v>
      </c>
      <c r="T75" s="262">
        <f t="shared" si="77"/>
        <v>0</v>
      </c>
      <c r="U75" s="262">
        <f t="shared" si="77"/>
        <v>0</v>
      </c>
      <c r="V75" s="262">
        <f t="shared" si="77"/>
        <v>0</v>
      </c>
      <c r="W75" s="262">
        <f t="shared" si="77"/>
        <v>0</v>
      </c>
      <c r="X75" s="49">
        <f t="shared" si="77"/>
        <v>0</v>
      </c>
      <c r="Y75" s="49">
        <v>0</v>
      </c>
      <c r="Z75" s="49">
        <v>0</v>
      </c>
      <c r="AA75" s="49">
        <v>0</v>
      </c>
      <c r="AB75" s="49">
        <v>0</v>
      </c>
      <c r="AC75" s="49">
        <v>0</v>
      </c>
      <c r="AD75" s="49">
        <v>0</v>
      </c>
      <c r="AE75" s="49">
        <v>0</v>
      </c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</row>
    <row r="76" spans="3:44" ht="18" customHeight="1">
      <c r="C76" s="172" t="s">
        <v>145</v>
      </c>
      <c r="D76" s="242">
        <v>126.1</v>
      </c>
      <c r="E76" s="242">
        <v>146.69999999999999</v>
      </c>
      <c r="F76" s="242">
        <v>606.6</v>
      </c>
      <c r="G76" s="242">
        <v>68.2</v>
      </c>
      <c r="H76" s="242">
        <v>54</v>
      </c>
      <c r="I76" s="242">
        <v>346.8</v>
      </c>
      <c r="J76" s="242">
        <v>3129</v>
      </c>
      <c r="K76" s="242">
        <v>1986.6</v>
      </c>
      <c r="L76" s="242">
        <v>3278</v>
      </c>
      <c r="M76" s="242">
        <v>11879.4</v>
      </c>
      <c r="N76" s="242">
        <v>3779.8</v>
      </c>
      <c r="O76" s="242">
        <v>0</v>
      </c>
      <c r="P76" s="242">
        <v>0</v>
      </c>
      <c r="Q76" s="242">
        <v>235.9</v>
      </c>
      <c r="R76" s="242">
        <v>92.6</v>
      </c>
      <c r="S76" s="242">
        <v>0</v>
      </c>
      <c r="T76" s="242">
        <v>0</v>
      </c>
      <c r="U76" s="242">
        <v>0</v>
      </c>
      <c r="V76" s="242">
        <v>0</v>
      </c>
      <c r="W76" s="46">
        <v>0</v>
      </c>
      <c r="X76" s="46">
        <v>0</v>
      </c>
      <c r="Y76" s="46">
        <v>0</v>
      </c>
      <c r="Z76" s="46">
        <v>0</v>
      </c>
      <c r="AA76" s="46">
        <v>0</v>
      </c>
      <c r="AB76" s="46">
        <v>0</v>
      </c>
      <c r="AC76" s="46">
        <v>0</v>
      </c>
      <c r="AD76" s="46">
        <v>0</v>
      </c>
      <c r="AE76" s="46">
        <v>0</v>
      </c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</row>
    <row r="77" spans="3:44" ht="18" customHeight="1">
      <c r="C77" s="198" t="s">
        <v>163</v>
      </c>
      <c r="D77" s="262">
        <v>0</v>
      </c>
      <c r="E77" s="262">
        <v>0</v>
      </c>
      <c r="F77" s="262">
        <v>0</v>
      </c>
      <c r="G77" s="262">
        <v>0</v>
      </c>
      <c r="H77" s="262">
        <v>0</v>
      </c>
      <c r="I77" s="262">
        <v>0</v>
      </c>
      <c r="J77" s="262">
        <v>0</v>
      </c>
      <c r="K77" s="262">
        <v>0</v>
      </c>
      <c r="L77" s="262">
        <v>0</v>
      </c>
      <c r="M77" s="262">
        <v>0</v>
      </c>
      <c r="N77" s="262">
        <v>0</v>
      </c>
      <c r="O77" s="262">
        <v>0</v>
      </c>
      <c r="P77" s="262">
        <v>0</v>
      </c>
      <c r="Q77" s="262">
        <v>0</v>
      </c>
      <c r="R77" s="262">
        <v>0</v>
      </c>
      <c r="S77" s="262">
        <v>0</v>
      </c>
      <c r="T77" s="262">
        <v>0</v>
      </c>
      <c r="U77" s="262"/>
      <c r="V77" s="262"/>
      <c r="W77" s="49"/>
      <c r="X77" s="49"/>
      <c r="Y77" s="49"/>
      <c r="Z77" s="49"/>
      <c r="AA77" s="49">
        <v>1751.4</v>
      </c>
      <c r="AB77" s="49">
        <v>6603.5999999999995</v>
      </c>
      <c r="AC77" s="49">
        <v>7.8</v>
      </c>
      <c r="AD77" s="49"/>
      <c r="AE77" s="49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</row>
    <row r="78" spans="3:44" ht="18" customHeight="1">
      <c r="C78" s="198" t="s">
        <v>0</v>
      </c>
      <c r="D78" s="242">
        <v>0</v>
      </c>
      <c r="E78" s="242">
        <v>0</v>
      </c>
      <c r="F78" s="242">
        <v>0</v>
      </c>
      <c r="G78" s="242">
        <v>0</v>
      </c>
      <c r="H78" s="242">
        <v>0</v>
      </c>
      <c r="I78" s="242">
        <v>0</v>
      </c>
      <c r="J78" s="242">
        <v>0</v>
      </c>
      <c r="K78" s="242">
        <v>0</v>
      </c>
      <c r="L78" s="242">
        <v>0</v>
      </c>
      <c r="M78" s="242">
        <v>0</v>
      </c>
      <c r="N78" s="242">
        <v>0</v>
      </c>
      <c r="O78" s="242">
        <v>0</v>
      </c>
      <c r="P78" s="242">
        <v>0</v>
      </c>
      <c r="Q78" s="242">
        <v>0</v>
      </c>
      <c r="R78" s="242">
        <v>0</v>
      </c>
      <c r="S78" s="242">
        <v>0</v>
      </c>
      <c r="T78" s="242">
        <v>0</v>
      </c>
      <c r="U78" s="242">
        <v>0</v>
      </c>
      <c r="V78" s="242">
        <v>0</v>
      </c>
      <c r="W78" s="46">
        <v>0</v>
      </c>
      <c r="X78" s="46">
        <v>0</v>
      </c>
      <c r="Y78" s="46">
        <v>0</v>
      </c>
      <c r="Z78" s="46">
        <v>0</v>
      </c>
      <c r="AA78" s="46">
        <v>0</v>
      </c>
      <c r="AB78" s="46">
        <v>0</v>
      </c>
      <c r="AC78" s="46">
        <v>0</v>
      </c>
      <c r="AD78" s="46">
        <v>0</v>
      </c>
      <c r="AE78" s="46">
        <v>0</v>
      </c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</row>
    <row r="79" spans="3:44" ht="18" customHeight="1">
      <c r="C79" s="197" t="s">
        <v>58</v>
      </c>
      <c r="D79" s="237">
        <v>0.8</v>
      </c>
      <c r="E79" s="237">
        <v>6.4</v>
      </c>
      <c r="F79" s="237">
        <v>0</v>
      </c>
      <c r="G79" s="237">
        <v>0</v>
      </c>
      <c r="H79" s="237">
        <v>7.2</v>
      </c>
      <c r="I79" s="237">
        <v>0.7</v>
      </c>
      <c r="J79" s="237">
        <v>0.3</v>
      </c>
      <c r="K79" s="237">
        <v>9.3000000000000007</v>
      </c>
      <c r="L79" s="237">
        <v>3.9</v>
      </c>
      <c r="M79" s="237">
        <v>2.9</v>
      </c>
      <c r="N79" s="237">
        <v>0.7</v>
      </c>
      <c r="O79" s="237">
        <v>0.9</v>
      </c>
      <c r="P79" s="237">
        <v>0.8</v>
      </c>
      <c r="Q79" s="237">
        <v>0.6</v>
      </c>
      <c r="R79" s="237">
        <v>0.2</v>
      </c>
      <c r="S79" s="237">
        <v>0</v>
      </c>
      <c r="T79" s="237">
        <v>0.1</v>
      </c>
      <c r="U79" s="237">
        <v>0.30000000000000004</v>
      </c>
      <c r="V79" s="237">
        <v>0.4</v>
      </c>
      <c r="W79" s="238">
        <v>0</v>
      </c>
      <c r="X79" s="238">
        <v>0.2</v>
      </c>
      <c r="Y79" s="49">
        <v>0</v>
      </c>
      <c r="Z79" s="49">
        <v>0</v>
      </c>
      <c r="AA79" s="49">
        <v>962.30000000000007</v>
      </c>
      <c r="AB79" s="49">
        <v>1005.8999999999999</v>
      </c>
      <c r="AC79" s="49">
        <v>934.8</v>
      </c>
      <c r="AD79" s="49">
        <v>915.2</v>
      </c>
      <c r="AE79" s="49">
        <v>1010.2</v>
      </c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</row>
    <row r="80" spans="3:44" ht="18" customHeight="1">
      <c r="C80" s="207" t="s">
        <v>164</v>
      </c>
      <c r="D80" s="47">
        <v>0</v>
      </c>
      <c r="E80" s="47">
        <v>0</v>
      </c>
      <c r="F80" s="47">
        <v>0</v>
      </c>
      <c r="G80" s="47">
        <v>0</v>
      </c>
      <c r="H80" s="47">
        <v>0</v>
      </c>
      <c r="I80" s="47">
        <v>0</v>
      </c>
      <c r="J80" s="47">
        <v>0</v>
      </c>
      <c r="K80" s="47">
        <v>0</v>
      </c>
      <c r="L80" s="47">
        <v>0</v>
      </c>
      <c r="M80" s="47">
        <v>0</v>
      </c>
      <c r="N80" s="47">
        <v>0</v>
      </c>
      <c r="O80" s="47">
        <v>0</v>
      </c>
      <c r="P80" s="47">
        <v>0</v>
      </c>
      <c r="Q80" s="47">
        <v>0</v>
      </c>
      <c r="R80" s="47">
        <v>0</v>
      </c>
      <c r="S80" s="47">
        <v>0</v>
      </c>
      <c r="T80" s="47">
        <v>0</v>
      </c>
      <c r="U80" s="47">
        <v>0</v>
      </c>
      <c r="V80" s="47">
        <v>0</v>
      </c>
      <c r="W80" s="260">
        <v>0</v>
      </c>
      <c r="X80" s="260">
        <v>0</v>
      </c>
      <c r="Y80" s="253">
        <v>0</v>
      </c>
      <c r="Z80" s="253">
        <v>0</v>
      </c>
      <c r="AA80" s="236">
        <v>962.1</v>
      </c>
      <c r="AB80" s="236">
        <v>1005.8</v>
      </c>
      <c r="AC80" s="236">
        <v>934.59999999999991</v>
      </c>
      <c r="AD80" s="236">
        <v>915</v>
      </c>
      <c r="AE80" s="236">
        <v>1010.0999999999998</v>
      </c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</row>
    <row r="81" spans="3:44" ht="18" customHeight="1">
      <c r="C81" s="197" t="s">
        <v>59</v>
      </c>
      <c r="D81" s="237">
        <v>74.3</v>
      </c>
      <c r="E81" s="237">
        <f>39.5-18.2</f>
        <v>21.3</v>
      </c>
      <c r="F81" s="237">
        <v>54.4</v>
      </c>
      <c r="G81" s="237">
        <f>196.7</f>
        <v>196.7</v>
      </c>
      <c r="H81" s="237">
        <v>154.6</v>
      </c>
      <c r="I81" s="237">
        <f>0.4+26.3</f>
        <v>26.7</v>
      </c>
      <c r="J81" s="237">
        <v>200.7</v>
      </c>
      <c r="K81" s="237">
        <f>1.2+7.4</f>
        <v>8.6</v>
      </c>
      <c r="L81" s="237">
        <v>34.799999999999997</v>
      </c>
      <c r="M81" s="237">
        <v>23.5</v>
      </c>
      <c r="N81" s="237">
        <v>34.200000000000003</v>
      </c>
      <c r="O81" s="237">
        <v>57.2</v>
      </c>
      <c r="P81" s="237">
        <v>3009.4</v>
      </c>
      <c r="Q81" s="237">
        <v>2200.8000000000002</v>
      </c>
      <c r="R81" s="237">
        <v>39.1</v>
      </c>
      <c r="S81" s="237">
        <v>27.4</v>
      </c>
      <c r="T81" s="237">
        <v>0</v>
      </c>
      <c r="U81" s="237">
        <v>0</v>
      </c>
      <c r="V81" s="237">
        <v>0</v>
      </c>
      <c r="W81" s="238">
        <v>0</v>
      </c>
      <c r="X81" s="238">
        <v>0</v>
      </c>
      <c r="Y81" s="46">
        <v>0</v>
      </c>
      <c r="Z81" s="49">
        <v>1462.4</v>
      </c>
      <c r="AA81" s="49">
        <v>0</v>
      </c>
      <c r="AB81" s="49">
        <v>1412.6</v>
      </c>
      <c r="AC81" s="49">
        <v>0</v>
      </c>
      <c r="AD81" s="49">
        <v>507.7</v>
      </c>
      <c r="AE81" s="49">
        <v>273.3</v>
      </c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</row>
    <row r="82" spans="3:44" ht="18" customHeight="1">
      <c r="C82" s="211" t="s">
        <v>124</v>
      </c>
      <c r="D82" s="255">
        <f t="shared" ref="D82:Z82" si="78">+D83+D86</f>
        <v>22.7</v>
      </c>
      <c r="E82" s="255">
        <f t="shared" ref="E82" si="79">+E83+E86</f>
        <v>9</v>
      </c>
      <c r="F82" s="255">
        <f t="shared" ref="F82" si="80">+F83+F86</f>
        <v>21.200000000000003</v>
      </c>
      <c r="G82" s="255">
        <f t="shared" si="78"/>
        <v>14.1</v>
      </c>
      <c r="H82" s="255">
        <f t="shared" si="78"/>
        <v>26.2</v>
      </c>
      <c r="I82" s="255">
        <f t="shared" si="78"/>
        <v>39.299999999999997</v>
      </c>
      <c r="J82" s="255">
        <f t="shared" si="78"/>
        <v>2.1</v>
      </c>
      <c r="K82" s="255">
        <f t="shared" si="78"/>
        <v>0.1</v>
      </c>
      <c r="L82" s="255">
        <f t="shared" si="78"/>
        <v>32</v>
      </c>
      <c r="M82" s="255">
        <f t="shared" si="78"/>
        <v>0.1</v>
      </c>
      <c r="N82" s="255">
        <f t="shared" si="78"/>
        <v>0.1</v>
      </c>
      <c r="O82" s="255">
        <f>+O83+O86</f>
        <v>0</v>
      </c>
      <c r="P82" s="255">
        <f t="shared" si="78"/>
        <v>14.200000000000001</v>
      </c>
      <c r="Q82" s="255">
        <f t="shared" si="78"/>
        <v>6.6999999999999993</v>
      </c>
      <c r="R82" s="255">
        <f t="shared" si="78"/>
        <v>13.9</v>
      </c>
      <c r="S82" s="255">
        <f t="shared" si="78"/>
        <v>0.4</v>
      </c>
      <c r="T82" s="255">
        <f t="shared" si="78"/>
        <v>3061.3</v>
      </c>
      <c r="U82" s="255">
        <f t="shared" si="78"/>
        <v>15.1</v>
      </c>
      <c r="V82" s="255">
        <f t="shared" si="78"/>
        <v>22.900000000000002</v>
      </c>
      <c r="W82" s="255">
        <f t="shared" si="78"/>
        <v>20.5</v>
      </c>
      <c r="X82" s="255">
        <f t="shared" si="78"/>
        <v>2022</v>
      </c>
      <c r="Y82" s="255">
        <f t="shared" si="78"/>
        <v>19.600000000000001</v>
      </c>
      <c r="Z82" s="256">
        <f t="shared" si="78"/>
        <v>10663.199999999999</v>
      </c>
      <c r="AA82" s="256">
        <f t="shared" ref="AA82:AB82" si="81">+AA83+AA86</f>
        <v>9810.9000000000015</v>
      </c>
      <c r="AB82" s="256">
        <f t="shared" si="81"/>
        <v>11167.9</v>
      </c>
      <c r="AC82" s="256">
        <f t="shared" ref="AC82:AD82" si="82">+AC83+AC86</f>
        <v>8667.1</v>
      </c>
      <c r="AD82" s="256">
        <f t="shared" si="82"/>
        <v>2773.5</v>
      </c>
      <c r="AE82" s="256">
        <f t="shared" ref="AE82" si="83">+AE83+AE86</f>
        <v>95</v>
      </c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</row>
    <row r="83" spans="3:44" ht="18" customHeight="1">
      <c r="C83" s="212" t="s">
        <v>125</v>
      </c>
      <c r="D83" s="258">
        <f>+D84+D85</f>
        <v>11.5</v>
      </c>
      <c r="E83" s="258">
        <f>+E84+E85</f>
        <v>9</v>
      </c>
      <c r="F83" s="258">
        <f>+F84+F85</f>
        <v>20.6</v>
      </c>
      <c r="G83" s="258">
        <f>+G84+G85</f>
        <v>13.4</v>
      </c>
      <c r="H83" s="258">
        <f>+H84+H85</f>
        <v>25.5</v>
      </c>
      <c r="I83" s="258">
        <f t="shared" ref="I83:Z83" si="84">+I84+I85</f>
        <v>38.4</v>
      </c>
      <c r="J83" s="258">
        <f t="shared" si="84"/>
        <v>1.1000000000000001</v>
      </c>
      <c r="K83" s="258">
        <f t="shared" si="84"/>
        <v>0.1</v>
      </c>
      <c r="L83" s="258">
        <f t="shared" si="84"/>
        <v>31.2</v>
      </c>
      <c r="M83" s="258">
        <f t="shared" si="84"/>
        <v>0.1</v>
      </c>
      <c r="N83" s="258">
        <f t="shared" si="84"/>
        <v>0.1</v>
      </c>
      <c r="O83" s="258">
        <f t="shared" si="84"/>
        <v>0</v>
      </c>
      <c r="P83" s="258">
        <f t="shared" si="84"/>
        <v>14.200000000000001</v>
      </c>
      <c r="Q83" s="258">
        <f t="shared" si="84"/>
        <v>6.6999999999999993</v>
      </c>
      <c r="R83" s="258">
        <f t="shared" si="84"/>
        <v>13.9</v>
      </c>
      <c r="S83" s="258">
        <f t="shared" si="84"/>
        <v>0.4</v>
      </c>
      <c r="T83" s="258">
        <f t="shared" si="84"/>
        <v>3061.3</v>
      </c>
      <c r="U83" s="258">
        <f t="shared" si="84"/>
        <v>15.1</v>
      </c>
      <c r="V83" s="258">
        <f t="shared" si="84"/>
        <v>22.900000000000002</v>
      </c>
      <c r="W83" s="258">
        <f t="shared" si="84"/>
        <v>20.5</v>
      </c>
      <c r="X83" s="258">
        <f t="shared" si="84"/>
        <v>21.4</v>
      </c>
      <c r="Y83" s="258">
        <f t="shared" si="84"/>
        <v>19.600000000000001</v>
      </c>
      <c r="Z83" s="259">
        <f t="shared" si="84"/>
        <v>11.3</v>
      </c>
      <c r="AA83" s="259">
        <f t="shared" ref="AA83:AD83" si="85">+AA84+AA85</f>
        <v>1219.5</v>
      </c>
      <c r="AB83" s="259">
        <f t="shared" si="85"/>
        <v>1151.9000000000001</v>
      </c>
      <c r="AC83" s="259">
        <f t="shared" si="85"/>
        <v>1194</v>
      </c>
      <c r="AD83" s="259">
        <f t="shared" si="85"/>
        <v>131</v>
      </c>
      <c r="AE83" s="259">
        <f t="shared" ref="AE83" si="86">+AE84+AE85</f>
        <v>95</v>
      </c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</row>
    <row r="84" spans="3:44" ht="18" customHeight="1">
      <c r="C84" s="163" t="s">
        <v>165</v>
      </c>
      <c r="D84" s="48">
        <v>11.5</v>
      </c>
      <c r="E84" s="48">
        <v>9</v>
      </c>
      <c r="F84" s="48">
        <v>20.6</v>
      </c>
      <c r="G84" s="48">
        <v>13.4</v>
      </c>
      <c r="H84" s="48">
        <v>25.5</v>
      </c>
      <c r="I84" s="48">
        <v>38.4</v>
      </c>
      <c r="J84" s="48">
        <v>1.1000000000000001</v>
      </c>
      <c r="K84" s="48">
        <v>0.1</v>
      </c>
      <c r="L84" s="48">
        <v>31.2</v>
      </c>
      <c r="M84" s="48">
        <v>0.1</v>
      </c>
      <c r="N84" s="48">
        <v>0.1</v>
      </c>
      <c r="O84" s="48">
        <v>0</v>
      </c>
      <c r="P84" s="48">
        <v>14.200000000000001</v>
      </c>
      <c r="Q84" s="48">
        <v>6.6999999999999993</v>
      </c>
      <c r="R84" s="48">
        <v>13.9</v>
      </c>
      <c r="S84" s="48">
        <v>0.4</v>
      </c>
      <c r="T84" s="48">
        <v>0</v>
      </c>
      <c r="U84" s="48">
        <v>15.1</v>
      </c>
      <c r="V84" s="48">
        <v>22.900000000000002</v>
      </c>
      <c r="W84" s="45">
        <v>20.5</v>
      </c>
      <c r="X84" s="45">
        <v>21.4</v>
      </c>
      <c r="Y84" s="46">
        <v>19.600000000000001</v>
      </c>
      <c r="Z84" s="46">
        <v>11.3</v>
      </c>
      <c r="AA84" s="46">
        <v>82.699999999999989</v>
      </c>
      <c r="AB84" s="46">
        <v>35.000000000000007</v>
      </c>
      <c r="AC84" s="46">
        <v>51.6</v>
      </c>
      <c r="AD84" s="46">
        <v>131</v>
      </c>
      <c r="AE84" s="46">
        <v>95</v>
      </c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</row>
    <row r="85" spans="3:44" ht="18" customHeight="1">
      <c r="C85" s="163" t="s">
        <v>155</v>
      </c>
      <c r="D85" s="48">
        <v>0</v>
      </c>
      <c r="E85" s="48">
        <v>0</v>
      </c>
      <c r="F85" s="48">
        <v>0</v>
      </c>
      <c r="G85" s="48">
        <v>0</v>
      </c>
      <c r="H85" s="48">
        <v>0</v>
      </c>
      <c r="I85" s="48">
        <v>0</v>
      </c>
      <c r="J85" s="48">
        <v>0</v>
      </c>
      <c r="K85" s="48">
        <v>0</v>
      </c>
      <c r="L85" s="48">
        <v>0</v>
      </c>
      <c r="M85" s="48">
        <v>0</v>
      </c>
      <c r="N85" s="48">
        <v>0</v>
      </c>
      <c r="O85" s="48">
        <v>0</v>
      </c>
      <c r="P85" s="48">
        <v>0</v>
      </c>
      <c r="Q85" s="48">
        <v>0</v>
      </c>
      <c r="R85" s="48">
        <v>0</v>
      </c>
      <c r="S85" s="48">
        <v>0</v>
      </c>
      <c r="T85" s="48">
        <v>3061.3</v>
      </c>
      <c r="U85" s="48">
        <v>0</v>
      </c>
      <c r="V85" s="48">
        <v>0</v>
      </c>
      <c r="W85" s="45">
        <v>0</v>
      </c>
      <c r="X85" s="45">
        <v>0</v>
      </c>
      <c r="Y85" s="46">
        <v>0</v>
      </c>
      <c r="Z85" s="46">
        <v>0</v>
      </c>
      <c r="AA85" s="46">
        <v>1136.8</v>
      </c>
      <c r="AB85" s="46">
        <v>1116.9000000000001</v>
      </c>
      <c r="AC85" s="46">
        <v>1142.4000000000001</v>
      </c>
      <c r="AD85" s="46">
        <v>0</v>
      </c>
      <c r="AE85" s="46">
        <v>0</v>
      </c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</row>
    <row r="86" spans="3:44" ht="18" customHeight="1">
      <c r="C86" s="163" t="s">
        <v>147</v>
      </c>
      <c r="D86" s="48">
        <v>11.2</v>
      </c>
      <c r="E86" s="48"/>
      <c r="F86" s="48">
        <v>0.6</v>
      </c>
      <c r="G86" s="48">
        <v>0.7</v>
      </c>
      <c r="H86" s="48">
        <v>0.7</v>
      </c>
      <c r="I86" s="48">
        <v>0.9</v>
      </c>
      <c r="J86" s="48">
        <v>1</v>
      </c>
      <c r="K86" s="48">
        <v>0</v>
      </c>
      <c r="L86" s="48">
        <v>0.8</v>
      </c>
      <c r="M86" s="48">
        <v>0</v>
      </c>
      <c r="N86" s="48">
        <v>0</v>
      </c>
      <c r="O86" s="48">
        <v>0</v>
      </c>
      <c r="P86" s="48">
        <v>0</v>
      </c>
      <c r="Q86" s="48">
        <v>0</v>
      </c>
      <c r="R86" s="48">
        <v>0</v>
      </c>
      <c r="S86" s="48">
        <v>0</v>
      </c>
      <c r="T86" s="48">
        <v>0</v>
      </c>
      <c r="U86" s="48">
        <v>0</v>
      </c>
      <c r="V86" s="48">
        <v>0</v>
      </c>
      <c r="W86" s="45">
        <v>0</v>
      </c>
      <c r="X86" s="45">
        <v>2000.6</v>
      </c>
      <c r="Y86" s="46">
        <v>0</v>
      </c>
      <c r="Z86" s="46">
        <v>10651.9</v>
      </c>
      <c r="AA86" s="46">
        <v>8591.4000000000015</v>
      </c>
      <c r="AB86" s="46">
        <v>10016</v>
      </c>
      <c r="AC86" s="46">
        <v>7473.1</v>
      </c>
      <c r="AD86" s="46">
        <v>2642.5</v>
      </c>
      <c r="AE86" s="46">
        <v>0</v>
      </c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</row>
    <row r="87" spans="3:44" ht="21.75" customHeight="1" thickBot="1">
      <c r="C87" s="213" t="s">
        <v>60</v>
      </c>
      <c r="D87" s="51">
        <f t="shared" ref="D87:AD87" si="87">+D82+D12</f>
        <v>7974.4000000000015</v>
      </c>
      <c r="E87" s="51">
        <f t="shared" si="87"/>
        <v>6116.7</v>
      </c>
      <c r="F87" s="51">
        <f t="shared" si="87"/>
        <v>6002.8</v>
      </c>
      <c r="G87" s="51">
        <f t="shared" si="87"/>
        <v>9991.5</v>
      </c>
      <c r="H87" s="51">
        <f t="shared" si="87"/>
        <v>11355.300000000001</v>
      </c>
      <c r="I87" s="51">
        <f t="shared" si="87"/>
        <v>13288.4</v>
      </c>
      <c r="J87" s="51">
        <f t="shared" si="87"/>
        <v>19164.899999999998</v>
      </c>
      <c r="K87" s="51">
        <f t="shared" si="87"/>
        <v>21709.5</v>
      </c>
      <c r="L87" s="51">
        <f t="shared" si="87"/>
        <v>27009.4</v>
      </c>
      <c r="M87" s="51">
        <f t="shared" si="87"/>
        <v>35790.9</v>
      </c>
      <c r="N87" s="51">
        <f t="shared" si="87"/>
        <v>29216.000000000004</v>
      </c>
      <c r="O87" s="51">
        <f t="shared" si="87"/>
        <v>25311.000000000004</v>
      </c>
      <c r="P87" s="51">
        <f t="shared" si="87"/>
        <v>12103.300000000001</v>
      </c>
      <c r="Q87" s="51">
        <f t="shared" si="87"/>
        <v>8072.1957599999996</v>
      </c>
      <c r="R87" s="51">
        <f t="shared" si="87"/>
        <v>6262</v>
      </c>
      <c r="S87" s="51">
        <f t="shared" si="87"/>
        <v>9482.5</v>
      </c>
      <c r="T87" s="52">
        <f t="shared" si="87"/>
        <v>19790.3</v>
      </c>
      <c r="U87" s="52">
        <f t="shared" si="87"/>
        <v>20910.099999999999</v>
      </c>
      <c r="V87" s="52">
        <f t="shared" si="87"/>
        <v>25088.600000000002</v>
      </c>
      <c r="W87" s="52">
        <f t="shared" si="87"/>
        <v>27939.200000000001</v>
      </c>
      <c r="X87" s="52">
        <f t="shared" si="87"/>
        <v>32301.200000000001</v>
      </c>
      <c r="Y87" s="52">
        <f t="shared" si="87"/>
        <v>28337.999999999996</v>
      </c>
      <c r="Z87" s="52">
        <f t="shared" si="87"/>
        <v>59290.399999999994</v>
      </c>
      <c r="AA87" s="52">
        <f t="shared" si="87"/>
        <v>40900.300000000003</v>
      </c>
      <c r="AB87" s="52">
        <f t="shared" si="87"/>
        <v>67661.7</v>
      </c>
      <c r="AC87" s="52">
        <f t="shared" si="87"/>
        <v>79099.5</v>
      </c>
      <c r="AD87" s="52">
        <f t="shared" si="87"/>
        <v>110783.29999999999</v>
      </c>
      <c r="AE87" s="52">
        <f t="shared" ref="AE87" si="88">+AE82+AE12</f>
        <v>67316.800000000017</v>
      </c>
      <c r="AF87" s="6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</row>
    <row r="88" spans="3:44" ht="21" customHeight="1" thickTop="1">
      <c r="C88" s="214" t="s">
        <v>61</v>
      </c>
      <c r="D88" s="53">
        <v>383.4</v>
      </c>
      <c r="E88" s="53">
        <v>424.4</v>
      </c>
      <c r="F88" s="53">
        <v>436.2</v>
      </c>
      <c r="G88" s="53">
        <v>416.4</v>
      </c>
      <c r="H88" s="53">
        <v>516</v>
      </c>
      <c r="I88" s="53">
        <v>1339.8</v>
      </c>
      <c r="J88" s="53">
        <v>1990.9</v>
      </c>
      <c r="K88" s="53">
        <v>2617.3000000000002</v>
      </c>
      <c r="L88" s="53">
        <v>3374.1</v>
      </c>
      <c r="M88" s="53">
        <v>2082.6</v>
      </c>
      <c r="N88" s="53">
        <v>1972.4</v>
      </c>
      <c r="O88" s="53">
        <v>2805.1</v>
      </c>
      <c r="P88" s="53">
        <v>3820.8</v>
      </c>
      <c r="Q88" s="53">
        <v>1925.8000000000002</v>
      </c>
      <c r="R88" s="53">
        <v>3724.7000000000003</v>
      </c>
      <c r="S88" s="53">
        <v>3076.4</v>
      </c>
      <c r="T88" s="53">
        <v>2101</v>
      </c>
      <c r="U88" s="53">
        <v>96157.4</v>
      </c>
      <c r="V88" s="53">
        <v>1023.8</v>
      </c>
      <c r="W88" s="54">
        <v>1846.3</v>
      </c>
      <c r="X88" s="54">
        <v>965.1</v>
      </c>
      <c r="Y88" s="54">
        <v>1038.4000000000001</v>
      </c>
      <c r="Z88" s="54">
        <v>1493.8000000000002</v>
      </c>
      <c r="AA88" s="54">
        <v>895.90000000000009</v>
      </c>
      <c r="AB88" s="54">
        <v>1145.8</v>
      </c>
      <c r="AC88" s="54">
        <v>972.90000000000009</v>
      </c>
      <c r="AD88" s="54">
        <v>620.5</v>
      </c>
      <c r="AE88" s="54">
        <v>1236.6999999999998</v>
      </c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</row>
    <row r="89" spans="3:44" ht="18" customHeight="1" thickBot="1">
      <c r="C89" s="215" t="s">
        <v>62</v>
      </c>
      <c r="D89" s="55">
        <f t="shared" ref="D89:S89" si="89">+D88+D87</f>
        <v>8357.8000000000011</v>
      </c>
      <c r="E89" s="55">
        <f t="shared" ref="E89" si="90">+E88+E87</f>
        <v>6541.0999999999995</v>
      </c>
      <c r="F89" s="55">
        <f t="shared" ref="F89" si="91">+F88+F87</f>
        <v>6439</v>
      </c>
      <c r="G89" s="55">
        <f t="shared" ref="G89:L89" si="92">+G88+G87</f>
        <v>10407.9</v>
      </c>
      <c r="H89" s="55">
        <f t="shared" si="92"/>
        <v>11871.300000000001</v>
      </c>
      <c r="I89" s="55">
        <f t="shared" si="92"/>
        <v>14628.199999999999</v>
      </c>
      <c r="J89" s="55">
        <f t="shared" si="92"/>
        <v>21155.8</v>
      </c>
      <c r="K89" s="55">
        <f t="shared" si="92"/>
        <v>24326.799999999999</v>
      </c>
      <c r="L89" s="55">
        <f t="shared" si="92"/>
        <v>30383.5</v>
      </c>
      <c r="M89" s="55">
        <f>+M88+M87</f>
        <v>37873.5</v>
      </c>
      <c r="N89" s="55">
        <f t="shared" si="89"/>
        <v>31188.400000000005</v>
      </c>
      <c r="O89" s="55">
        <f t="shared" si="89"/>
        <v>28116.100000000002</v>
      </c>
      <c r="P89" s="55">
        <f t="shared" si="89"/>
        <v>15924.100000000002</v>
      </c>
      <c r="Q89" s="55">
        <f t="shared" si="89"/>
        <v>9997.9957599999998</v>
      </c>
      <c r="R89" s="55">
        <f t="shared" si="89"/>
        <v>9986.7000000000007</v>
      </c>
      <c r="S89" s="55">
        <f t="shared" si="89"/>
        <v>12558.9</v>
      </c>
      <c r="T89" s="56">
        <f t="shared" ref="T89:Z89" si="93">+T88+T87</f>
        <v>21891.3</v>
      </c>
      <c r="U89" s="56">
        <f t="shared" si="93"/>
        <v>117067.5</v>
      </c>
      <c r="V89" s="56">
        <f t="shared" si="93"/>
        <v>26112.400000000001</v>
      </c>
      <c r="W89" s="56">
        <f t="shared" si="93"/>
        <v>29785.5</v>
      </c>
      <c r="X89" s="56">
        <f t="shared" si="93"/>
        <v>33266.300000000003</v>
      </c>
      <c r="Y89" s="56">
        <f t="shared" si="93"/>
        <v>29376.399999999998</v>
      </c>
      <c r="Z89" s="56">
        <f t="shared" si="93"/>
        <v>60784.2</v>
      </c>
      <c r="AA89" s="56">
        <f t="shared" ref="AA89:AB89" si="94">+AA88+AA87</f>
        <v>41796.200000000004</v>
      </c>
      <c r="AB89" s="56">
        <f t="shared" si="94"/>
        <v>68807.5</v>
      </c>
      <c r="AC89" s="56">
        <f t="shared" ref="AC89:AD89" si="95">+AC88+AC87</f>
        <v>80072.399999999994</v>
      </c>
      <c r="AD89" s="56">
        <f t="shared" si="95"/>
        <v>111403.79999999999</v>
      </c>
      <c r="AE89" s="56">
        <f t="shared" ref="AE89" si="96">+AE88+AE87</f>
        <v>68553.500000000015</v>
      </c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</row>
    <row r="90" spans="3:44" ht="18" customHeight="1" thickTop="1">
      <c r="C90" s="216" t="s">
        <v>63</v>
      </c>
      <c r="D90" s="237">
        <f t="shared" ref="D90:AC90" si="97">+D97+D91+D110</f>
        <v>577.5</v>
      </c>
      <c r="E90" s="237">
        <f t="shared" ref="E90" si="98">+E97+E91+E110</f>
        <v>2744.5</v>
      </c>
      <c r="F90" s="237">
        <f t="shared" ref="F90" si="99">+F97+F91+F110</f>
        <v>2445</v>
      </c>
      <c r="G90" s="237">
        <f t="shared" si="97"/>
        <v>7995.7999999999993</v>
      </c>
      <c r="H90" s="237">
        <f t="shared" si="97"/>
        <v>9805.7999999999993</v>
      </c>
      <c r="I90" s="237">
        <f t="shared" si="97"/>
        <v>16446.2</v>
      </c>
      <c r="J90" s="237">
        <f t="shared" si="97"/>
        <v>7955.8</v>
      </c>
      <c r="K90" s="237">
        <f t="shared" si="97"/>
        <v>22447.8</v>
      </c>
      <c r="L90" s="237">
        <f t="shared" si="97"/>
        <v>44063.899999999994</v>
      </c>
      <c r="M90" s="237">
        <f t="shared" si="97"/>
        <v>33365.699999999997</v>
      </c>
      <c r="N90" s="237">
        <f t="shared" si="97"/>
        <v>81170.399999999994</v>
      </c>
      <c r="O90" s="237">
        <f t="shared" si="97"/>
        <v>101684.19999999998</v>
      </c>
      <c r="P90" s="237">
        <f t="shared" si="97"/>
        <v>121711.70000000001</v>
      </c>
      <c r="Q90" s="237">
        <f t="shared" si="97"/>
        <v>127646.6</v>
      </c>
      <c r="R90" s="237">
        <f t="shared" si="97"/>
        <v>149868.50000000003</v>
      </c>
      <c r="S90" s="237">
        <f t="shared" si="97"/>
        <v>159316.5</v>
      </c>
      <c r="T90" s="237">
        <f t="shared" si="97"/>
        <v>139400.40000000002</v>
      </c>
      <c r="U90" s="237">
        <f t="shared" si="97"/>
        <v>258134.8</v>
      </c>
      <c r="V90" s="237">
        <f t="shared" si="97"/>
        <v>184706.30000000002</v>
      </c>
      <c r="W90" s="237">
        <f t="shared" si="97"/>
        <v>196739.19999999998</v>
      </c>
      <c r="X90" s="237">
        <f t="shared" si="97"/>
        <v>219885.7</v>
      </c>
      <c r="Y90" s="237">
        <f t="shared" si="97"/>
        <v>248869.7</v>
      </c>
      <c r="Z90" s="238">
        <f t="shared" si="97"/>
        <v>605408.59999999986</v>
      </c>
      <c r="AA90" s="238">
        <f t="shared" si="97"/>
        <v>229636.2</v>
      </c>
      <c r="AB90" s="238">
        <f t="shared" si="97"/>
        <v>279973.90000000002</v>
      </c>
      <c r="AC90" s="238">
        <f t="shared" si="97"/>
        <v>298119.09999999998</v>
      </c>
      <c r="AD90" s="238">
        <f t="shared" ref="AD90:AE90" si="100">+AD97+AD91+AD110</f>
        <v>329389.10000000003</v>
      </c>
      <c r="AE90" s="238">
        <f t="shared" si="100"/>
        <v>368505.99999999994</v>
      </c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</row>
    <row r="91" spans="3:44" ht="18" customHeight="1">
      <c r="C91" s="217" t="s">
        <v>22</v>
      </c>
      <c r="D91" s="239">
        <f>+D92+D93+D95</f>
        <v>0</v>
      </c>
      <c r="E91" s="239">
        <f>+E92+E93+E95</f>
        <v>0</v>
      </c>
      <c r="F91" s="239">
        <f>+F92+F93+F95</f>
        <v>0</v>
      </c>
      <c r="G91" s="239">
        <f t="shared" ref="G91:S91" si="101">+G92</f>
        <v>0</v>
      </c>
      <c r="H91" s="239">
        <f t="shared" si="101"/>
        <v>0</v>
      </c>
      <c r="I91" s="239">
        <f t="shared" si="101"/>
        <v>0</v>
      </c>
      <c r="J91" s="239">
        <f t="shared" si="101"/>
        <v>0</v>
      </c>
      <c r="K91" s="239">
        <f t="shared" si="101"/>
        <v>300</v>
      </c>
      <c r="L91" s="239">
        <f t="shared" si="101"/>
        <v>258.2</v>
      </c>
      <c r="M91" s="239">
        <f t="shared" si="101"/>
        <v>0</v>
      </c>
      <c r="N91" s="239">
        <f t="shared" si="101"/>
        <v>29.4</v>
      </c>
      <c r="O91" s="239">
        <f t="shared" si="101"/>
        <v>63.400000000000006</v>
      </c>
      <c r="P91" s="239">
        <f>+P92+P93</f>
        <v>3716</v>
      </c>
      <c r="Q91" s="239">
        <f>+Q92+Q93</f>
        <v>680.30000000000007</v>
      </c>
      <c r="R91" s="239">
        <f t="shared" si="101"/>
        <v>66.099999999999994</v>
      </c>
      <c r="S91" s="239">
        <f t="shared" si="101"/>
        <v>94.2</v>
      </c>
      <c r="T91" s="240">
        <f>+T92</f>
        <v>99.7</v>
      </c>
      <c r="U91" s="240">
        <f>+U92</f>
        <v>104.3</v>
      </c>
      <c r="V91" s="240">
        <f>+V92</f>
        <v>88.100000000000009</v>
      </c>
      <c r="W91" s="240">
        <f>+W92</f>
        <v>121.4</v>
      </c>
      <c r="X91" s="240">
        <f>+X92+X93+X95</f>
        <v>1450</v>
      </c>
      <c r="Y91" s="240">
        <f>+Y92+Y93+Y95</f>
        <v>278.8</v>
      </c>
      <c r="Z91" s="240">
        <f>+Z92+Z93+Z95</f>
        <v>268.70000000000005</v>
      </c>
      <c r="AA91" s="240">
        <f>+AA92+AA93+AA95+AA94</f>
        <v>561.1</v>
      </c>
      <c r="AB91" s="240">
        <f>+AB92+AB93+AB95+AB94+AB96</f>
        <v>742.1</v>
      </c>
      <c r="AC91" s="240">
        <f>+AC92+AC93+AC95+AC94+AC96</f>
        <v>3341.6</v>
      </c>
      <c r="AD91" s="240">
        <f>+AD92+AD93+AD95+AD94+AD96</f>
        <v>9738.9000000000015</v>
      </c>
      <c r="AE91" s="240">
        <f>+AE92+AE93+AE95+AE94+AE96</f>
        <v>7591.2999999999993</v>
      </c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</row>
    <row r="92" spans="3:44" ht="18" customHeight="1">
      <c r="C92" s="218" t="s">
        <v>7</v>
      </c>
      <c r="D92" s="48">
        <v>0</v>
      </c>
      <c r="E92" s="48">
        <v>0</v>
      </c>
      <c r="F92" s="48">
        <v>0</v>
      </c>
      <c r="G92" s="48">
        <v>0</v>
      </c>
      <c r="H92" s="48">
        <v>0</v>
      </c>
      <c r="I92" s="48">
        <v>0</v>
      </c>
      <c r="J92" s="48">
        <v>0</v>
      </c>
      <c r="K92" s="48">
        <v>300</v>
      </c>
      <c r="L92" s="48">
        <v>258.2</v>
      </c>
      <c r="M92" s="48">
        <v>0</v>
      </c>
      <c r="N92" s="48">
        <v>29.4</v>
      </c>
      <c r="O92" s="48">
        <v>63.400000000000006</v>
      </c>
      <c r="P92" s="48">
        <v>436.4</v>
      </c>
      <c r="Q92" s="48">
        <v>57.6</v>
      </c>
      <c r="R92" s="48">
        <v>66.099999999999994</v>
      </c>
      <c r="S92" s="48">
        <v>94.2</v>
      </c>
      <c r="T92" s="48">
        <v>99.7</v>
      </c>
      <c r="U92" s="48">
        <v>104.3</v>
      </c>
      <c r="V92" s="48">
        <v>88.100000000000009</v>
      </c>
      <c r="W92" s="45">
        <v>121.4</v>
      </c>
      <c r="X92" s="45">
        <v>168.7</v>
      </c>
      <c r="Y92" s="46">
        <v>278.8</v>
      </c>
      <c r="Z92" s="46">
        <v>268.70000000000005</v>
      </c>
      <c r="AA92" s="46">
        <v>426.3</v>
      </c>
      <c r="AB92" s="46">
        <v>389.1</v>
      </c>
      <c r="AC92" s="46">
        <v>577.20000000000005</v>
      </c>
      <c r="AD92" s="46">
        <v>638.70000000000005</v>
      </c>
      <c r="AE92" s="46">
        <v>631.5</v>
      </c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</row>
    <row r="93" spans="3:44" ht="18" customHeight="1">
      <c r="C93" s="218" t="s">
        <v>129</v>
      </c>
      <c r="D93" s="48">
        <v>0</v>
      </c>
      <c r="E93" s="48">
        <v>0</v>
      </c>
      <c r="F93" s="48">
        <v>0</v>
      </c>
      <c r="G93" s="48">
        <v>0</v>
      </c>
      <c r="H93" s="48">
        <v>0</v>
      </c>
      <c r="I93" s="48">
        <v>0</v>
      </c>
      <c r="J93" s="48">
        <v>0</v>
      </c>
      <c r="K93" s="48">
        <v>0</v>
      </c>
      <c r="L93" s="48">
        <v>0</v>
      </c>
      <c r="M93" s="48">
        <v>0</v>
      </c>
      <c r="N93" s="48">
        <v>0</v>
      </c>
      <c r="O93" s="48">
        <v>0</v>
      </c>
      <c r="P93" s="48">
        <v>3279.6</v>
      </c>
      <c r="Q93" s="48">
        <v>622.70000000000005</v>
      </c>
      <c r="R93" s="48">
        <v>0</v>
      </c>
      <c r="S93" s="48">
        <v>0</v>
      </c>
      <c r="T93" s="48">
        <v>0</v>
      </c>
      <c r="U93" s="48">
        <v>0</v>
      </c>
      <c r="V93" s="48">
        <v>0</v>
      </c>
      <c r="W93" s="45">
        <v>0</v>
      </c>
      <c r="X93" s="45">
        <v>0</v>
      </c>
      <c r="Y93" s="46">
        <v>0</v>
      </c>
      <c r="Z93" s="46">
        <v>0</v>
      </c>
      <c r="AA93" s="46">
        <v>0</v>
      </c>
      <c r="AB93" s="46">
        <v>0</v>
      </c>
      <c r="AC93" s="46">
        <v>0</v>
      </c>
      <c r="AD93" s="46">
        <v>0</v>
      </c>
      <c r="AE93" s="46">
        <v>0</v>
      </c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</row>
    <row r="94" spans="3:44" ht="18" customHeight="1">
      <c r="C94" s="218" t="s">
        <v>189</v>
      </c>
      <c r="D94" s="48">
        <v>0</v>
      </c>
      <c r="E94" s="48">
        <v>0</v>
      </c>
      <c r="F94" s="48">
        <v>0</v>
      </c>
      <c r="G94" s="48">
        <v>0</v>
      </c>
      <c r="H94" s="48">
        <v>0</v>
      </c>
      <c r="I94" s="48">
        <v>0</v>
      </c>
      <c r="J94" s="48">
        <v>0</v>
      </c>
      <c r="K94" s="48">
        <v>0</v>
      </c>
      <c r="L94" s="48">
        <v>0</v>
      </c>
      <c r="M94" s="48">
        <v>0</v>
      </c>
      <c r="N94" s="48">
        <v>0</v>
      </c>
      <c r="O94" s="48">
        <v>0</v>
      </c>
      <c r="P94" s="48">
        <v>0</v>
      </c>
      <c r="Q94" s="48">
        <v>0</v>
      </c>
      <c r="R94" s="48">
        <v>0</v>
      </c>
      <c r="S94" s="48">
        <v>0</v>
      </c>
      <c r="T94" s="48">
        <v>0</v>
      </c>
      <c r="U94" s="48">
        <v>0</v>
      </c>
      <c r="V94" s="48">
        <v>0</v>
      </c>
      <c r="W94" s="45">
        <v>0</v>
      </c>
      <c r="X94" s="45">
        <v>0</v>
      </c>
      <c r="Y94" s="46">
        <v>0</v>
      </c>
      <c r="Z94" s="46">
        <v>0</v>
      </c>
      <c r="AA94" s="46">
        <v>134.80000000000001</v>
      </c>
      <c r="AB94" s="46">
        <v>353</v>
      </c>
      <c r="AC94" s="46">
        <v>238.7</v>
      </c>
      <c r="AD94" s="46"/>
      <c r="AE94" s="46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</row>
    <row r="95" spans="3:44" ht="18" customHeight="1">
      <c r="C95" s="218" t="s">
        <v>128</v>
      </c>
      <c r="D95" s="48">
        <v>0</v>
      </c>
      <c r="E95" s="48">
        <v>0</v>
      </c>
      <c r="F95" s="48">
        <v>0</v>
      </c>
      <c r="G95" s="48">
        <v>0</v>
      </c>
      <c r="H95" s="48">
        <v>0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8">
        <v>0</v>
      </c>
      <c r="O95" s="48">
        <v>0</v>
      </c>
      <c r="P95" s="48">
        <v>0</v>
      </c>
      <c r="Q95" s="48">
        <v>0</v>
      </c>
      <c r="R95" s="48">
        <v>0</v>
      </c>
      <c r="S95" s="48">
        <v>0</v>
      </c>
      <c r="T95" s="48">
        <v>0</v>
      </c>
      <c r="U95" s="48">
        <v>0</v>
      </c>
      <c r="V95" s="48">
        <v>0</v>
      </c>
      <c r="W95" s="45">
        <v>0</v>
      </c>
      <c r="X95" s="45">
        <v>1281.3</v>
      </c>
      <c r="Y95" s="46">
        <v>0</v>
      </c>
      <c r="Z95" s="46">
        <v>0</v>
      </c>
      <c r="AA95" s="46">
        <v>0</v>
      </c>
      <c r="AB95" s="46">
        <v>0</v>
      </c>
      <c r="AC95" s="46">
        <v>0</v>
      </c>
      <c r="AD95" s="46">
        <v>0</v>
      </c>
      <c r="AE95" s="46">
        <v>0</v>
      </c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</row>
    <row r="96" spans="3:44" ht="18" customHeight="1">
      <c r="C96" s="218" t="s">
        <v>193</v>
      </c>
      <c r="D96" s="48">
        <v>0</v>
      </c>
      <c r="E96" s="48">
        <v>0</v>
      </c>
      <c r="F96" s="48">
        <v>0</v>
      </c>
      <c r="G96" s="48">
        <v>0</v>
      </c>
      <c r="H96" s="48">
        <v>0</v>
      </c>
      <c r="I96" s="48">
        <v>0</v>
      </c>
      <c r="J96" s="48">
        <v>0</v>
      </c>
      <c r="K96" s="48">
        <v>0</v>
      </c>
      <c r="L96" s="48">
        <v>0</v>
      </c>
      <c r="M96" s="48">
        <v>0</v>
      </c>
      <c r="N96" s="48">
        <v>0</v>
      </c>
      <c r="O96" s="48">
        <v>0</v>
      </c>
      <c r="P96" s="48">
        <v>0</v>
      </c>
      <c r="Q96" s="48">
        <v>0</v>
      </c>
      <c r="R96" s="48">
        <v>0</v>
      </c>
      <c r="S96" s="48">
        <v>0</v>
      </c>
      <c r="T96" s="48">
        <v>0</v>
      </c>
      <c r="U96" s="48">
        <v>0</v>
      </c>
      <c r="V96" s="48">
        <v>0</v>
      </c>
      <c r="W96" s="48">
        <v>0</v>
      </c>
      <c r="X96" s="48">
        <v>0</v>
      </c>
      <c r="Y96" s="48">
        <v>0</v>
      </c>
      <c r="Z96" s="48">
        <v>0</v>
      </c>
      <c r="AA96" s="48">
        <v>0</v>
      </c>
      <c r="AB96" s="46">
        <v>0</v>
      </c>
      <c r="AC96" s="46">
        <v>2525.6999999999998</v>
      </c>
      <c r="AD96" s="46">
        <v>9100.2000000000007</v>
      </c>
      <c r="AE96" s="46">
        <v>6959.7999999999993</v>
      </c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</row>
    <row r="97" spans="3:44" ht="18" customHeight="1">
      <c r="C97" s="197" t="s">
        <v>8</v>
      </c>
      <c r="D97" s="237">
        <f>+D98+D100</f>
        <v>577.5</v>
      </c>
      <c r="E97" s="237">
        <f>+E98+E100</f>
        <v>2744.5</v>
      </c>
      <c r="F97" s="237">
        <f>+F98+F100</f>
        <v>2445</v>
      </c>
      <c r="G97" s="237">
        <f t="shared" ref="G97:L97" si="102">+G98+G100</f>
        <v>7995.7999999999993</v>
      </c>
      <c r="H97" s="237">
        <f t="shared" si="102"/>
        <v>9805.7999999999993</v>
      </c>
      <c r="I97" s="237">
        <f t="shared" si="102"/>
        <v>16446.2</v>
      </c>
      <c r="J97" s="237">
        <f t="shared" si="102"/>
        <v>7955.8</v>
      </c>
      <c r="K97" s="237">
        <f>+K98+K100</f>
        <v>22147.8</v>
      </c>
      <c r="L97" s="237">
        <f t="shared" si="102"/>
        <v>43805.7</v>
      </c>
      <c r="M97" s="237">
        <f>+M98+M100</f>
        <v>33365.699999999997</v>
      </c>
      <c r="N97" s="237">
        <f t="shared" ref="N97:S97" si="103">+N98+N100</f>
        <v>81141</v>
      </c>
      <c r="O97" s="237">
        <f t="shared" si="103"/>
        <v>101620.79999999999</v>
      </c>
      <c r="P97" s="237">
        <f t="shared" si="103"/>
        <v>117995.70000000001</v>
      </c>
      <c r="Q97" s="237">
        <f t="shared" si="103"/>
        <v>126966.3</v>
      </c>
      <c r="R97" s="237">
        <f t="shared" si="103"/>
        <v>149170.20000000001</v>
      </c>
      <c r="S97" s="237">
        <f t="shared" si="103"/>
        <v>155333.79999999999</v>
      </c>
      <c r="T97" s="238">
        <f t="shared" ref="T97:Z97" si="104">+T98+T100</f>
        <v>136519.90000000002</v>
      </c>
      <c r="U97" s="238">
        <f t="shared" si="104"/>
        <v>253287.8</v>
      </c>
      <c r="V97" s="238">
        <f t="shared" si="104"/>
        <v>180311.7</v>
      </c>
      <c r="W97" s="238">
        <f t="shared" si="104"/>
        <v>188914.19999999998</v>
      </c>
      <c r="X97" s="238">
        <f t="shared" si="104"/>
        <v>216095.7</v>
      </c>
      <c r="Y97" s="238">
        <f t="shared" si="104"/>
        <v>244040.40000000002</v>
      </c>
      <c r="Z97" s="238">
        <f t="shared" si="104"/>
        <v>599467.19999999995</v>
      </c>
      <c r="AA97" s="238">
        <f t="shared" ref="AA97:AB97" si="105">+AA98+AA100</f>
        <v>221717.9</v>
      </c>
      <c r="AB97" s="238">
        <f t="shared" si="105"/>
        <v>278099.40000000002</v>
      </c>
      <c r="AC97" s="238">
        <f t="shared" ref="AC97:AD97" si="106">+AC98+AC100</f>
        <v>276522</v>
      </c>
      <c r="AD97" s="238">
        <f t="shared" si="106"/>
        <v>314905</v>
      </c>
      <c r="AE97" s="238">
        <f t="shared" ref="AE97" si="107">+AE98+AE100</f>
        <v>360178.19999999995</v>
      </c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</row>
    <row r="98" spans="3:44" ht="18" customHeight="1">
      <c r="C98" s="198" t="s">
        <v>9</v>
      </c>
      <c r="D98" s="237">
        <f t="shared" ref="D98:X98" si="108">+D99</f>
        <v>0</v>
      </c>
      <c r="E98" s="237">
        <f t="shared" si="108"/>
        <v>0</v>
      </c>
      <c r="F98" s="237">
        <f t="shared" si="108"/>
        <v>0</v>
      </c>
      <c r="G98" s="237">
        <f t="shared" si="108"/>
        <v>0</v>
      </c>
      <c r="H98" s="237">
        <f t="shared" si="108"/>
        <v>0</v>
      </c>
      <c r="I98" s="237">
        <f t="shared" si="108"/>
        <v>0</v>
      </c>
      <c r="J98" s="48">
        <v>3607.7</v>
      </c>
      <c r="K98" s="48">
        <v>741</v>
      </c>
      <c r="L98" s="48"/>
      <c r="M98" s="237">
        <f t="shared" si="108"/>
        <v>0</v>
      </c>
      <c r="N98" s="237">
        <f t="shared" si="108"/>
        <v>0</v>
      </c>
      <c r="O98" s="237">
        <f t="shared" si="108"/>
        <v>0</v>
      </c>
      <c r="P98" s="237">
        <f t="shared" si="108"/>
        <v>0</v>
      </c>
      <c r="Q98" s="237">
        <f t="shared" si="108"/>
        <v>0</v>
      </c>
      <c r="R98" s="237">
        <f t="shared" si="108"/>
        <v>0</v>
      </c>
      <c r="S98" s="237">
        <f t="shared" si="108"/>
        <v>0</v>
      </c>
      <c r="T98" s="237">
        <f t="shared" si="108"/>
        <v>0</v>
      </c>
      <c r="U98" s="237">
        <f t="shared" si="108"/>
        <v>0</v>
      </c>
      <c r="V98" s="237">
        <f t="shared" si="108"/>
        <v>0</v>
      </c>
      <c r="W98" s="237">
        <f t="shared" si="108"/>
        <v>6400</v>
      </c>
      <c r="X98" s="238">
        <f t="shared" si="108"/>
        <v>0</v>
      </c>
      <c r="Y98" s="49">
        <v>0</v>
      </c>
      <c r="Z98" s="49">
        <v>0</v>
      </c>
      <c r="AA98" s="49">
        <v>0</v>
      </c>
      <c r="AB98" s="49">
        <v>0</v>
      </c>
      <c r="AC98" s="49">
        <v>0</v>
      </c>
      <c r="AD98" s="49">
        <v>0</v>
      </c>
      <c r="AE98" s="49">
        <v>0</v>
      </c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</row>
    <row r="99" spans="3:44" ht="18" customHeight="1">
      <c r="C99" s="219" t="s">
        <v>64</v>
      </c>
      <c r="D99" s="48">
        <v>0</v>
      </c>
      <c r="E99" s="48">
        <v>0</v>
      </c>
      <c r="F99" s="48">
        <v>0</v>
      </c>
      <c r="G99" s="48">
        <v>0</v>
      </c>
      <c r="H99" s="48">
        <v>0</v>
      </c>
      <c r="I99" s="48">
        <v>0</v>
      </c>
      <c r="J99" s="48">
        <v>0</v>
      </c>
      <c r="K99" s="48">
        <v>0</v>
      </c>
      <c r="L99" s="48">
        <v>0</v>
      </c>
      <c r="M99" s="48">
        <v>0</v>
      </c>
      <c r="N99" s="48">
        <v>0</v>
      </c>
      <c r="O99" s="48">
        <v>0</v>
      </c>
      <c r="P99" s="48">
        <v>0</v>
      </c>
      <c r="Q99" s="48">
        <v>0</v>
      </c>
      <c r="R99" s="48">
        <v>0</v>
      </c>
      <c r="S99" s="48">
        <v>0</v>
      </c>
      <c r="T99" s="48">
        <v>0</v>
      </c>
      <c r="U99" s="48">
        <v>0</v>
      </c>
      <c r="V99" s="48">
        <v>0</v>
      </c>
      <c r="W99" s="45">
        <v>6400</v>
      </c>
      <c r="X99" s="45">
        <v>0</v>
      </c>
      <c r="Y99" s="46">
        <v>0</v>
      </c>
      <c r="Z99" s="46">
        <v>0</v>
      </c>
      <c r="AA99" s="46">
        <v>0</v>
      </c>
      <c r="AB99" s="46">
        <v>0</v>
      </c>
      <c r="AC99" s="46">
        <v>0</v>
      </c>
      <c r="AD99" s="46">
        <v>0</v>
      </c>
      <c r="AE99" s="46">
        <v>0</v>
      </c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</row>
    <row r="100" spans="3:44" ht="18" customHeight="1">
      <c r="C100" s="198" t="s">
        <v>10</v>
      </c>
      <c r="D100" s="237">
        <f>+D102+D105</f>
        <v>577.5</v>
      </c>
      <c r="E100" s="237">
        <f>+E102+E105</f>
        <v>2744.5</v>
      </c>
      <c r="F100" s="237">
        <f>+F102+F105</f>
        <v>2445</v>
      </c>
      <c r="G100" s="237">
        <f t="shared" ref="G100:AC100" si="109">+G102+G105</f>
        <v>7995.7999999999993</v>
      </c>
      <c r="H100" s="237">
        <f t="shared" si="109"/>
        <v>9805.7999999999993</v>
      </c>
      <c r="I100" s="237">
        <f t="shared" si="109"/>
        <v>16446.2</v>
      </c>
      <c r="J100" s="237">
        <f t="shared" si="109"/>
        <v>4348.1000000000004</v>
      </c>
      <c r="K100" s="237">
        <f t="shared" si="109"/>
        <v>21406.799999999999</v>
      </c>
      <c r="L100" s="237">
        <f t="shared" si="109"/>
        <v>43805.7</v>
      </c>
      <c r="M100" s="237">
        <f t="shared" si="109"/>
        <v>33365.699999999997</v>
      </c>
      <c r="N100" s="237">
        <f t="shared" si="109"/>
        <v>81141</v>
      </c>
      <c r="O100" s="237">
        <f t="shared" si="109"/>
        <v>101620.79999999999</v>
      </c>
      <c r="P100" s="237">
        <f t="shared" si="109"/>
        <v>117995.70000000001</v>
      </c>
      <c r="Q100" s="237">
        <f t="shared" si="109"/>
        <v>126966.3</v>
      </c>
      <c r="R100" s="237">
        <f t="shared" si="109"/>
        <v>149170.20000000001</v>
      </c>
      <c r="S100" s="237">
        <f t="shared" si="109"/>
        <v>155333.79999999999</v>
      </c>
      <c r="T100" s="237">
        <f t="shared" si="109"/>
        <v>136519.90000000002</v>
      </c>
      <c r="U100" s="237">
        <f t="shared" si="109"/>
        <v>253287.8</v>
      </c>
      <c r="V100" s="237">
        <f t="shared" si="109"/>
        <v>180311.7</v>
      </c>
      <c r="W100" s="237">
        <f t="shared" si="109"/>
        <v>182514.19999999998</v>
      </c>
      <c r="X100" s="237">
        <f t="shared" si="109"/>
        <v>216095.7</v>
      </c>
      <c r="Y100" s="237">
        <f t="shared" si="109"/>
        <v>244040.40000000002</v>
      </c>
      <c r="Z100" s="237">
        <f t="shared" si="109"/>
        <v>599467.19999999995</v>
      </c>
      <c r="AA100" s="237">
        <f t="shared" si="109"/>
        <v>221717.9</v>
      </c>
      <c r="AB100" s="237">
        <f t="shared" si="109"/>
        <v>278099.40000000002</v>
      </c>
      <c r="AC100" s="237">
        <f t="shared" si="109"/>
        <v>276522</v>
      </c>
      <c r="AD100" s="237">
        <f t="shared" ref="AD100:AE100" si="110">+AD102+AD105</f>
        <v>314905</v>
      </c>
      <c r="AE100" s="237">
        <f t="shared" si="110"/>
        <v>360178.19999999995</v>
      </c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</row>
    <row r="101" spans="3:44" ht="18" customHeight="1">
      <c r="C101" s="198" t="s">
        <v>195</v>
      </c>
      <c r="D101" s="237">
        <v>0</v>
      </c>
      <c r="E101" s="237">
        <v>0</v>
      </c>
      <c r="F101" s="237">
        <v>0</v>
      </c>
      <c r="G101" s="237">
        <v>0</v>
      </c>
      <c r="H101" s="237">
        <v>0</v>
      </c>
      <c r="I101" s="237">
        <v>0</v>
      </c>
      <c r="J101" s="237">
        <v>0</v>
      </c>
      <c r="K101" s="237">
        <v>0</v>
      </c>
      <c r="L101" s="237">
        <v>0</v>
      </c>
      <c r="M101" s="237">
        <v>0</v>
      </c>
      <c r="N101" s="237">
        <v>0</v>
      </c>
      <c r="O101" s="237">
        <v>0</v>
      </c>
      <c r="P101" s="237">
        <v>0</v>
      </c>
      <c r="Q101" s="237">
        <v>0</v>
      </c>
      <c r="R101" s="237">
        <v>0</v>
      </c>
      <c r="S101" s="237">
        <v>0</v>
      </c>
      <c r="T101" s="237">
        <v>326.8</v>
      </c>
      <c r="U101" s="237">
        <v>0</v>
      </c>
      <c r="V101" s="237">
        <v>0</v>
      </c>
      <c r="W101" s="237">
        <v>0</v>
      </c>
      <c r="X101" s="237">
        <v>0</v>
      </c>
      <c r="Y101" s="237">
        <v>0</v>
      </c>
      <c r="Z101" s="237">
        <v>0</v>
      </c>
      <c r="AA101" s="237">
        <v>0</v>
      </c>
      <c r="AB101" s="237">
        <v>0</v>
      </c>
      <c r="AC101" s="237">
        <v>0</v>
      </c>
      <c r="AD101" s="237">
        <v>0</v>
      </c>
      <c r="AE101" s="237">
        <v>0</v>
      </c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</row>
    <row r="102" spans="3:44" ht="18" customHeight="1">
      <c r="C102" s="220" t="s">
        <v>11</v>
      </c>
      <c r="D102" s="237">
        <f t="shared" ref="D102:S102" si="111">+D103+D104</f>
        <v>0</v>
      </c>
      <c r="E102" s="237">
        <f t="shared" ref="E102" si="112">+E103+E104</f>
        <v>0</v>
      </c>
      <c r="F102" s="237">
        <f t="shared" ref="F102" si="113">+F103+F104</f>
        <v>0</v>
      </c>
      <c r="G102" s="237">
        <f t="shared" ref="G102:L102" si="114">+G103+G104</f>
        <v>3143.4</v>
      </c>
      <c r="H102" s="237">
        <f t="shared" si="114"/>
        <v>5406</v>
      </c>
      <c r="I102" s="237">
        <f t="shared" si="114"/>
        <v>10783.1</v>
      </c>
      <c r="J102" s="237">
        <f t="shared" si="114"/>
        <v>0</v>
      </c>
      <c r="K102" s="237">
        <f t="shared" si="114"/>
        <v>1884</v>
      </c>
      <c r="L102" s="237">
        <f t="shared" si="114"/>
        <v>10937.5</v>
      </c>
      <c r="M102" s="237">
        <f>+M103+M104</f>
        <v>1769.8</v>
      </c>
      <c r="N102" s="237">
        <f t="shared" si="111"/>
        <v>15165.900000000001</v>
      </c>
      <c r="O102" s="237">
        <f t="shared" si="111"/>
        <v>18920</v>
      </c>
      <c r="P102" s="237">
        <f t="shared" si="111"/>
        <v>57375.3</v>
      </c>
      <c r="Q102" s="237">
        <f t="shared" si="111"/>
        <v>54185</v>
      </c>
      <c r="R102" s="237">
        <f t="shared" si="111"/>
        <v>46408.3</v>
      </c>
      <c r="S102" s="237">
        <f t="shared" si="111"/>
        <v>90118.9</v>
      </c>
      <c r="T102" s="238">
        <f t="shared" ref="T102:Z102" si="115">+T103+T104</f>
        <v>98717.1</v>
      </c>
      <c r="U102" s="238">
        <f t="shared" si="115"/>
        <v>198325.9</v>
      </c>
      <c r="V102" s="238">
        <f t="shared" si="115"/>
        <v>146011.20000000001</v>
      </c>
      <c r="W102" s="238">
        <f t="shared" si="115"/>
        <v>164825.09999999998</v>
      </c>
      <c r="X102" s="238">
        <f t="shared" si="115"/>
        <v>181751.2</v>
      </c>
      <c r="Y102" s="238">
        <f t="shared" si="115"/>
        <v>212693.2</v>
      </c>
      <c r="Z102" s="238">
        <f t="shared" si="115"/>
        <v>470465.4</v>
      </c>
      <c r="AA102" s="238">
        <f t="shared" ref="AA102:AB102" si="116">+AA103+AA104</f>
        <v>197656</v>
      </c>
      <c r="AB102" s="238">
        <f t="shared" si="116"/>
        <v>234382.7</v>
      </c>
      <c r="AC102" s="238">
        <f t="shared" ref="AC102:AD102" si="117">+AC103+AC104</f>
        <v>184543.9</v>
      </c>
      <c r="AD102" s="238">
        <f t="shared" si="117"/>
        <v>245502.4</v>
      </c>
      <c r="AE102" s="238">
        <f t="shared" ref="AE102" si="118">+AE103+AE104</f>
        <v>285842.8</v>
      </c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</row>
    <row r="103" spans="3:44" ht="18" customHeight="1">
      <c r="C103" s="221" t="s">
        <v>65</v>
      </c>
      <c r="D103" s="48">
        <v>0</v>
      </c>
      <c r="E103" s="48">
        <v>0</v>
      </c>
      <c r="F103" s="48">
        <v>0</v>
      </c>
      <c r="G103" s="48">
        <v>0</v>
      </c>
      <c r="H103" s="48">
        <v>0</v>
      </c>
      <c r="I103" s="48">
        <v>0</v>
      </c>
      <c r="J103" s="48">
        <v>0</v>
      </c>
      <c r="K103" s="48">
        <v>390.6</v>
      </c>
      <c r="L103" s="48">
        <v>1057</v>
      </c>
      <c r="M103" s="48">
        <v>1769.8</v>
      </c>
      <c r="N103" s="48">
        <v>15165.900000000001</v>
      </c>
      <c r="O103" s="48">
        <v>18920</v>
      </c>
      <c r="P103" s="48">
        <v>29902.5</v>
      </c>
      <c r="Q103" s="48">
        <v>25527.1</v>
      </c>
      <c r="R103" s="48">
        <v>46408.3</v>
      </c>
      <c r="S103" s="48">
        <v>27679</v>
      </c>
      <c r="T103" s="48">
        <v>33647.800000000003</v>
      </c>
      <c r="U103" s="48">
        <v>42000</v>
      </c>
      <c r="V103" s="48">
        <v>77425.899999999994</v>
      </c>
      <c r="W103" s="45">
        <v>85000</v>
      </c>
      <c r="X103" s="45">
        <v>28521</v>
      </c>
      <c r="Y103" s="46">
        <v>87375.9</v>
      </c>
      <c r="Z103" s="46">
        <v>122567.30000000002</v>
      </c>
      <c r="AA103" s="46">
        <v>52643</v>
      </c>
      <c r="AB103" s="46">
        <v>100229</v>
      </c>
      <c r="AC103" s="46">
        <v>120159.8</v>
      </c>
      <c r="AD103" s="46">
        <v>125000</v>
      </c>
      <c r="AE103" s="46">
        <v>20000</v>
      </c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</row>
    <row r="104" spans="3:44" ht="18" customHeight="1">
      <c r="C104" s="221" t="s">
        <v>66</v>
      </c>
      <c r="D104" s="48">
        <v>0</v>
      </c>
      <c r="E104" s="48">
        <v>0</v>
      </c>
      <c r="F104" s="48">
        <v>0</v>
      </c>
      <c r="G104" s="48">
        <v>3143.4</v>
      </c>
      <c r="H104" s="48">
        <v>5406</v>
      </c>
      <c r="I104" s="48">
        <v>10783.1</v>
      </c>
      <c r="J104" s="48">
        <v>0</v>
      </c>
      <c r="K104" s="48">
        <v>1493.4</v>
      </c>
      <c r="L104" s="48">
        <v>9880.5</v>
      </c>
      <c r="M104" s="48">
        <v>0</v>
      </c>
      <c r="N104" s="48">
        <v>0</v>
      </c>
      <c r="O104" s="48">
        <v>0</v>
      </c>
      <c r="P104" s="48">
        <v>27472.800000000003</v>
      </c>
      <c r="Q104" s="48">
        <v>28657.9</v>
      </c>
      <c r="R104" s="48">
        <v>0</v>
      </c>
      <c r="S104" s="48">
        <v>62439.9</v>
      </c>
      <c r="T104" s="48">
        <v>65069.3</v>
      </c>
      <c r="U104" s="48">
        <v>156325.9</v>
      </c>
      <c r="V104" s="48">
        <v>68585.3</v>
      </c>
      <c r="W104" s="45">
        <v>79825.099999999991</v>
      </c>
      <c r="X104" s="45">
        <v>153230.20000000001</v>
      </c>
      <c r="Y104" s="46">
        <v>125317.3</v>
      </c>
      <c r="Z104" s="46">
        <v>347898.10000000003</v>
      </c>
      <c r="AA104" s="46">
        <v>145013</v>
      </c>
      <c r="AB104" s="46">
        <v>134153.70000000001</v>
      </c>
      <c r="AC104" s="46">
        <v>64384.1</v>
      </c>
      <c r="AD104" s="46">
        <v>120502.39999999999</v>
      </c>
      <c r="AE104" s="46">
        <v>265842.8</v>
      </c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</row>
    <row r="105" spans="3:44" ht="18" customHeight="1">
      <c r="C105" s="220" t="s">
        <v>14</v>
      </c>
      <c r="D105" s="237">
        <f t="shared" ref="D105:S105" si="119">+D106+D107</f>
        <v>577.5</v>
      </c>
      <c r="E105" s="237">
        <f t="shared" ref="E105" si="120">+E106+E107</f>
        <v>2744.5</v>
      </c>
      <c r="F105" s="237">
        <f t="shared" ref="F105" si="121">+F106+F107</f>
        <v>2445</v>
      </c>
      <c r="G105" s="237">
        <f t="shared" ref="G105:L105" si="122">+G106+G107</f>
        <v>4852.3999999999996</v>
      </c>
      <c r="H105" s="237">
        <f t="shared" si="122"/>
        <v>4399.7999999999993</v>
      </c>
      <c r="I105" s="237">
        <f t="shared" si="122"/>
        <v>5663.1</v>
      </c>
      <c r="J105" s="237">
        <f t="shared" si="122"/>
        <v>4348.1000000000004</v>
      </c>
      <c r="K105" s="237">
        <f t="shared" si="122"/>
        <v>19522.8</v>
      </c>
      <c r="L105" s="238">
        <f t="shared" si="122"/>
        <v>32868.199999999997</v>
      </c>
      <c r="M105" s="237">
        <f>+M106+M107</f>
        <v>31595.899999999998</v>
      </c>
      <c r="N105" s="237">
        <f t="shared" si="119"/>
        <v>65975.099999999991</v>
      </c>
      <c r="O105" s="237">
        <f t="shared" si="119"/>
        <v>82700.799999999988</v>
      </c>
      <c r="P105" s="237">
        <f t="shared" si="119"/>
        <v>60620.4</v>
      </c>
      <c r="Q105" s="237">
        <f t="shared" si="119"/>
        <v>72781.3</v>
      </c>
      <c r="R105" s="237">
        <f t="shared" si="119"/>
        <v>102761.9</v>
      </c>
      <c r="S105" s="237">
        <f t="shared" si="119"/>
        <v>65214.899999999994</v>
      </c>
      <c r="T105" s="238">
        <f t="shared" ref="T105:Z105" si="123">+T106+T107</f>
        <v>37802.800000000003</v>
      </c>
      <c r="U105" s="238">
        <f t="shared" si="123"/>
        <v>54961.899999999987</v>
      </c>
      <c r="V105" s="238">
        <f t="shared" si="123"/>
        <v>34300.5</v>
      </c>
      <c r="W105" s="238">
        <f t="shared" si="123"/>
        <v>17689.100000000002</v>
      </c>
      <c r="X105" s="238">
        <f t="shared" si="123"/>
        <v>34344.5</v>
      </c>
      <c r="Y105" s="238">
        <f t="shared" si="123"/>
        <v>31347.199999999997</v>
      </c>
      <c r="Z105" s="238">
        <f t="shared" si="123"/>
        <v>129001.79999999999</v>
      </c>
      <c r="AA105" s="238">
        <f t="shared" ref="AA105:AB105" si="124">+AA106+AA107</f>
        <v>24061.9</v>
      </c>
      <c r="AB105" s="238">
        <f t="shared" si="124"/>
        <v>43716.7</v>
      </c>
      <c r="AC105" s="238">
        <f t="shared" ref="AC105:AD105" si="125">+AC106+AC107</f>
        <v>91978.099999999991</v>
      </c>
      <c r="AD105" s="238">
        <f t="shared" si="125"/>
        <v>69402.599999999991</v>
      </c>
      <c r="AE105" s="238">
        <f t="shared" ref="AE105" si="126">+AE106+AE107</f>
        <v>74335.399999999994</v>
      </c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</row>
    <row r="106" spans="3:44" ht="18" customHeight="1">
      <c r="C106" s="221" t="s">
        <v>12</v>
      </c>
      <c r="D106" s="48"/>
      <c r="E106" s="48"/>
      <c r="F106" s="48">
        <v>953.1</v>
      </c>
      <c r="G106" s="48">
        <v>3182.2</v>
      </c>
      <c r="H106" s="48">
        <f>1435.6</f>
        <v>1435.6</v>
      </c>
      <c r="I106" s="48">
        <v>0</v>
      </c>
      <c r="J106" s="48">
        <v>4.3</v>
      </c>
      <c r="K106" s="48">
        <v>2000</v>
      </c>
      <c r="L106" s="45">
        <v>5651.2</v>
      </c>
      <c r="M106" s="48">
        <v>3164.3</v>
      </c>
      <c r="N106" s="48">
        <v>17001.2</v>
      </c>
      <c r="O106" s="48">
        <v>22155.5</v>
      </c>
      <c r="P106" s="48">
        <v>0</v>
      </c>
      <c r="Q106" s="48">
        <v>14770</v>
      </c>
      <c r="R106" s="48">
        <v>36570.300000000003</v>
      </c>
      <c r="S106" s="48">
        <v>0</v>
      </c>
      <c r="T106" s="48">
        <v>0</v>
      </c>
      <c r="U106" s="48">
        <v>0</v>
      </c>
      <c r="V106" s="48">
        <v>0</v>
      </c>
      <c r="W106" s="45">
        <v>0</v>
      </c>
      <c r="X106" s="45">
        <v>7613.2</v>
      </c>
      <c r="Y106" s="46">
        <v>0</v>
      </c>
      <c r="Z106" s="46">
        <v>7500</v>
      </c>
      <c r="AA106" s="46">
        <v>0</v>
      </c>
      <c r="AB106" s="46">
        <v>0</v>
      </c>
      <c r="AC106" s="46">
        <v>0</v>
      </c>
      <c r="AD106" s="46">
        <v>0</v>
      </c>
      <c r="AE106" s="46">
        <v>0</v>
      </c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</row>
    <row r="107" spans="3:44" ht="18" customHeight="1">
      <c r="C107" s="221" t="s">
        <v>13</v>
      </c>
      <c r="D107" s="48">
        <f>+D109</f>
        <v>577.5</v>
      </c>
      <c r="E107" s="48">
        <f>+E109</f>
        <v>2744.5</v>
      </c>
      <c r="F107" s="48">
        <f>+F109</f>
        <v>1491.9</v>
      </c>
      <c r="G107" s="48">
        <f t="shared" ref="G107:L107" si="127">+G108+G109</f>
        <v>1670.2</v>
      </c>
      <c r="H107" s="48">
        <f t="shared" si="127"/>
        <v>2964.2</v>
      </c>
      <c r="I107" s="48">
        <f t="shared" si="127"/>
        <v>5663.1</v>
      </c>
      <c r="J107" s="48">
        <f t="shared" si="127"/>
        <v>4343.8</v>
      </c>
      <c r="K107" s="48">
        <f t="shared" si="127"/>
        <v>17522.8</v>
      </c>
      <c r="L107" s="45">
        <f t="shared" si="127"/>
        <v>27217</v>
      </c>
      <c r="M107" s="48">
        <f>+M108+M109</f>
        <v>28431.599999999999</v>
      </c>
      <c r="N107" s="48">
        <f t="shared" ref="N107:S107" si="128">+N108+N109</f>
        <v>48973.899999999994</v>
      </c>
      <c r="O107" s="48">
        <f t="shared" si="128"/>
        <v>60545.299999999996</v>
      </c>
      <c r="P107" s="48">
        <f t="shared" si="128"/>
        <v>60620.4</v>
      </c>
      <c r="Q107" s="48">
        <f t="shared" si="128"/>
        <v>58011.3</v>
      </c>
      <c r="R107" s="48">
        <f t="shared" si="128"/>
        <v>66191.599999999991</v>
      </c>
      <c r="S107" s="48">
        <f t="shared" si="128"/>
        <v>65214.899999999994</v>
      </c>
      <c r="T107" s="45">
        <f t="shared" ref="T107:AA107" si="129">+T108+T109</f>
        <v>37802.800000000003</v>
      </c>
      <c r="U107" s="45">
        <f t="shared" si="129"/>
        <v>54961.899999999987</v>
      </c>
      <c r="V107" s="45">
        <f t="shared" si="129"/>
        <v>34300.5</v>
      </c>
      <c r="W107" s="45">
        <f t="shared" si="129"/>
        <v>17689.100000000002</v>
      </c>
      <c r="X107" s="45">
        <f t="shared" si="129"/>
        <v>26731.3</v>
      </c>
      <c r="Y107" s="45">
        <f t="shared" si="129"/>
        <v>31347.199999999997</v>
      </c>
      <c r="Z107" s="45">
        <f t="shared" si="129"/>
        <v>121501.79999999999</v>
      </c>
      <c r="AA107" s="45">
        <f t="shared" si="129"/>
        <v>24061.9</v>
      </c>
      <c r="AB107" s="45">
        <v>43716.7</v>
      </c>
      <c r="AC107" s="45">
        <v>91978.099999999991</v>
      </c>
      <c r="AD107" s="45">
        <v>69402.599999999991</v>
      </c>
      <c r="AE107" s="45">
        <v>74335.399999999994</v>
      </c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</row>
    <row r="108" spans="3:44" ht="18" customHeight="1">
      <c r="C108" s="222" t="s">
        <v>67</v>
      </c>
      <c r="D108" s="48"/>
      <c r="E108" s="48"/>
      <c r="F108" s="48"/>
      <c r="G108" s="48">
        <v>0</v>
      </c>
      <c r="H108" s="48">
        <v>0</v>
      </c>
      <c r="I108" s="48">
        <v>0</v>
      </c>
      <c r="J108" s="48">
        <v>0</v>
      </c>
      <c r="K108" s="48">
        <v>3712.3</v>
      </c>
      <c r="L108" s="45">
        <v>11056.2</v>
      </c>
      <c r="M108" s="48">
        <v>8150.1</v>
      </c>
      <c r="N108" s="48">
        <v>20081.599999999999</v>
      </c>
      <c r="O108" s="48">
        <v>8785.6</v>
      </c>
      <c r="P108" s="48">
        <v>15306.800000000003</v>
      </c>
      <c r="Q108" s="48">
        <v>23789.8</v>
      </c>
      <c r="R108" s="48">
        <v>29020.599999999995</v>
      </c>
      <c r="S108" s="48">
        <v>27707.8</v>
      </c>
      <c r="T108" s="48">
        <v>25710.100000000002</v>
      </c>
      <c r="U108" s="48">
        <v>6232.6</v>
      </c>
      <c r="V108" s="45">
        <v>1139.3000000000002</v>
      </c>
      <c r="W108" s="48">
        <v>125.89999999999999</v>
      </c>
      <c r="X108" s="241">
        <v>8.3000000000000007</v>
      </c>
      <c r="Y108" s="242">
        <v>0</v>
      </c>
      <c r="Z108" s="46">
        <v>0</v>
      </c>
      <c r="AA108" s="46">
        <v>0</v>
      </c>
      <c r="AB108" s="46">
        <v>0</v>
      </c>
      <c r="AC108" s="46">
        <v>0</v>
      </c>
      <c r="AD108" s="46">
        <v>0</v>
      </c>
      <c r="AE108" s="46">
        <v>0</v>
      </c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</row>
    <row r="109" spans="3:44" ht="18" customHeight="1">
      <c r="C109" s="222" t="s">
        <v>0</v>
      </c>
      <c r="D109" s="48">
        <v>577.5</v>
      </c>
      <c r="E109" s="48">
        <v>2744.5</v>
      </c>
      <c r="F109" s="48">
        <v>1491.9</v>
      </c>
      <c r="G109" s="48">
        <v>1670.2</v>
      </c>
      <c r="H109" s="48">
        <v>2964.2</v>
      </c>
      <c r="I109" s="48">
        <v>5663.1</v>
      </c>
      <c r="J109" s="48">
        <v>4343.8</v>
      </c>
      <c r="K109" s="48">
        <f>13845.4-34.9</f>
        <v>13810.5</v>
      </c>
      <c r="L109" s="45">
        <v>16160.8</v>
      </c>
      <c r="M109" s="48">
        <v>20281.5</v>
      </c>
      <c r="N109" s="48">
        <v>28892.3</v>
      </c>
      <c r="O109" s="48">
        <v>51759.7</v>
      </c>
      <c r="P109" s="48">
        <v>45313.599999999999</v>
      </c>
      <c r="Q109" s="48">
        <v>34221.5</v>
      </c>
      <c r="R109" s="48">
        <v>37171</v>
      </c>
      <c r="S109" s="48">
        <v>37507.1</v>
      </c>
      <c r="T109" s="48">
        <v>12092.7</v>
      </c>
      <c r="U109" s="48">
        <v>48729.299999999988</v>
      </c>
      <c r="V109" s="45">
        <v>33161.199999999997</v>
      </c>
      <c r="W109" s="48">
        <v>17563.2</v>
      </c>
      <c r="X109" s="241">
        <v>26723</v>
      </c>
      <c r="Y109" s="242">
        <v>31347.199999999997</v>
      </c>
      <c r="Z109" s="46">
        <v>121501.79999999999</v>
      </c>
      <c r="AA109" s="46">
        <v>24061.9</v>
      </c>
      <c r="AB109" s="46">
        <v>0</v>
      </c>
      <c r="AC109" s="46">
        <v>0</v>
      </c>
      <c r="AD109" s="46">
        <v>0</v>
      </c>
      <c r="AE109" s="46">
        <v>0</v>
      </c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</row>
    <row r="110" spans="3:44" ht="18" customHeight="1">
      <c r="C110" s="220" t="s">
        <v>170</v>
      </c>
      <c r="D110" s="237">
        <f t="shared" ref="D110:L110" si="130">+D111+D114</f>
        <v>0</v>
      </c>
      <c r="E110" s="237">
        <f t="shared" ref="E110" si="131">+E111+E114</f>
        <v>0</v>
      </c>
      <c r="F110" s="237">
        <f t="shared" ref="F110" si="132">+F111+F114</f>
        <v>0</v>
      </c>
      <c r="G110" s="237">
        <f t="shared" si="130"/>
        <v>0</v>
      </c>
      <c r="H110" s="237">
        <f t="shared" si="130"/>
        <v>0</v>
      </c>
      <c r="I110" s="237">
        <f t="shared" si="130"/>
        <v>0</v>
      </c>
      <c r="J110" s="237">
        <f t="shared" si="130"/>
        <v>0</v>
      </c>
      <c r="K110" s="237">
        <f t="shared" si="130"/>
        <v>0</v>
      </c>
      <c r="L110" s="243">
        <f t="shared" si="130"/>
        <v>0</v>
      </c>
      <c r="M110" s="244">
        <f t="shared" ref="M110:Z110" si="133">+M111+M114</f>
        <v>0</v>
      </c>
      <c r="N110" s="244">
        <f t="shared" si="133"/>
        <v>0</v>
      </c>
      <c r="O110" s="244">
        <f t="shared" si="133"/>
        <v>0</v>
      </c>
      <c r="P110" s="244">
        <f t="shared" si="133"/>
        <v>0</v>
      </c>
      <c r="Q110" s="244">
        <f t="shared" si="133"/>
        <v>0</v>
      </c>
      <c r="R110" s="244">
        <f t="shared" si="133"/>
        <v>632.20000000000005</v>
      </c>
      <c r="S110" s="244">
        <f t="shared" si="133"/>
        <v>3888.5</v>
      </c>
      <c r="T110" s="244">
        <f>+T111+T114</f>
        <v>2780.8</v>
      </c>
      <c r="U110" s="244">
        <f t="shared" si="133"/>
        <v>4742.7000000000007</v>
      </c>
      <c r="V110" s="243">
        <f t="shared" si="133"/>
        <v>4306.5</v>
      </c>
      <c r="W110" s="244">
        <f t="shared" si="133"/>
        <v>7703.6</v>
      </c>
      <c r="X110" s="243">
        <f t="shared" si="133"/>
        <v>2340</v>
      </c>
      <c r="Y110" s="244">
        <f t="shared" si="133"/>
        <v>4550.5</v>
      </c>
      <c r="Z110" s="243">
        <f t="shared" si="133"/>
        <v>5672.7</v>
      </c>
      <c r="AA110" s="243">
        <f t="shared" ref="AA110:AB110" si="134">+AA111+AA114</f>
        <v>7357.2</v>
      </c>
      <c r="AB110" s="243">
        <f t="shared" si="134"/>
        <v>1132.4000000000001</v>
      </c>
      <c r="AC110" s="243">
        <f t="shared" ref="AC110:AD110" si="135">+AC111+AC114</f>
        <v>18255.5</v>
      </c>
      <c r="AD110" s="243">
        <f t="shared" si="135"/>
        <v>4745.2</v>
      </c>
      <c r="AE110" s="243">
        <f t="shared" ref="AE110" si="136">+AE111+AE114</f>
        <v>736.5</v>
      </c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</row>
    <row r="111" spans="3:44" ht="18" customHeight="1">
      <c r="C111" s="223" t="s">
        <v>176</v>
      </c>
      <c r="D111" s="237">
        <f t="shared" ref="D111:K111" si="137">+D112+D113</f>
        <v>0</v>
      </c>
      <c r="E111" s="237">
        <f t="shared" ref="E111" si="138">+E112+E113</f>
        <v>0</v>
      </c>
      <c r="F111" s="237">
        <f t="shared" ref="F111" si="139">+F112+F113</f>
        <v>0</v>
      </c>
      <c r="G111" s="237">
        <f t="shared" si="137"/>
        <v>0</v>
      </c>
      <c r="H111" s="237">
        <f t="shared" si="137"/>
        <v>0</v>
      </c>
      <c r="I111" s="237">
        <f t="shared" si="137"/>
        <v>0</v>
      </c>
      <c r="J111" s="237">
        <f t="shared" si="137"/>
        <v>0</v>
      </c>
      <c r="K111" s="237">
        <f t="shared" si="137"/>
        <v>0</v>
      </c>
      <c r="L111" s="243">
        <f t="shared" ref="L111:Z111" si="140">+L112+L113</f>
        <v>0</v>
      </c>
      <c r="M111" s="244">
        <f t="shared" si="140"/>
        <v>0</v>
      </c>
      <c r="N111" s="244">
        <f t="shared" si="140"/>
        <v>0</v>
      </c>
      <c r="O111" s="244">
        <f t="shared" si="140"/>
        <v>0</v>
      </c>
      <c r="P111" s="244">
        <f t="shared" si="140"/>
        <v>0</v>
      </c>
      <c r="Q111" s="244">
        <f t="shared" si="140"/>
        <v>0</v>
      </c>
      <c r="R111" s="244">
        <f t="shared" si="140"/>
        <v>317.39999999999998</v>
      </c>
      <c r="S111" s="244">
        <f t="shared" si="140"/>
        <v>3186.3</v>
      </c>
      <c r="T111" s="244">
        <f t="shared" si="140"/>
        <v>2023.7</v>
      </c>
      <c r="U111" s="244">
        <f t="shared" si="140"/>
        <v>3195.3</v>
      </c>
      <c r="V111" s="243">
        <f t="shared" si="140"/>
        <v>3718.7</v>
      </c>
      <c r="W111" s="244">
        <f t="shared" si="140"/>
        <v>5328.5</v>
      </c>
      <c r="X111" s="243">
        <f t="shared" si="140"/>
        <v>1939.9</v>
      </c>
      <c r="Y111" s="244">
        <f t="shared" si="140"/>
        <v>3713.8</v>
      </c>
      <c r="Z111" s="243">
        <f t="shared" si="140"/>
        <v>2630.1</v>
      </c>
      <c r="AA111" s="243">
        <f t="shared" ref="AA111:AB111" si="141">+AA112+AA113</f>
        <v>5911.9</v>
      </c>
      <c r="AB111" s="243">
        <f t="shared" si="141"/>
        <v>1132.4000000000001</v>
      </c>
      <c r="AC111" s="243">
        <f t="shared" ref="AC111:AD111" si="142">+AC112+AC113</f>
        <v>15868.300000000001</v>
      </c>
      <c r="AD111" s="243">
        <f t="shared" si="142"/>
        <v>3086.9</v>
      </c>
      <c r="AE111" s="243">
        <f t="shared" ref="AE111" si="143">+AE112+AE113</f>
        <v>736.5</v>
      </c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</row>
    <row r="112" spans="3:44" ht="18" customHeight="1">
      <c r="C112" s="222" t="s">
        <v>171</v>
      </c>
      <c r="D112" s="48">
        <v>0</v>
      </c>
      <c r="E112" s="48">
        <v>0</v>
      </c>
      <c r="F112" s="48">
        <v>0</v>
      </c>
      <c r="G112" s="48">
        <v>0</v>
      </c>
      <c r="H112" s="48">
        <v>0</v>
      </c>
      <c r="I112" s="48">
        <v>0</v>
      </c>
      <c r="J112" s="48">
        <v>0</v>
      </c>
      <c r="K112" s="48">
        <v>0</v>
      </c>
      <c r="L112" s="245">
        <v>0</v>
      </c>
      <c r="M112" s="246">
        <v>0</v>
      </c>
      <c r="N112" s="247">
        <v>0</v>
      </c>
      <c r="O112" s="247">
        <v>0</v>
      </c>
      <c r="P112" s="247">
        <v>0</v>
      </c>
      <c r="Q112" s="247">
        <v>0</v>
      </c>
      <c r="R112" s="246">
        <v>317.39999999999998</v>
      </c>
      <c r="S112" s="246">
        <v>3186.3</v>
      </c>
      <c r="T112" s="48">
        <v>1202</v>
      </c>
      <c r="U112" s="48">
        <v>1539.5</v>
      </c>
      <c r="V112" s="245">
        <v>881.5</v>
      </c>
      <c r="W112" s="246">
        <v>3815.6</v>
      </c>
      <c r="X112" s="245">
        <v>1939.9</v>
      </c>
      <c r="Y112" s="246">
        <v>3713.8</v>
      </c>
      <c r="Z112" s="245">
        <v>2630.1</v>
      </c>
      <c r="AA112" s="245">
        <v>3173.5</v>
      </c>
      <c r="AB112" s="245">
        <v>572.20000000000005</v>
      </c>
      <c r="AC112" s="245">
        <v>15868.300000000001</v>
      </c>
      <c r="AD112" s="245">
        <v>3086.9</v>
      </c>
      <c r="AE112" s="245">
        <v>736.5</v>
      </c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</row>
    <row r="113" spans="3:44" ht="18" customHeight="1">
      <c r="C113" s="222" t="s">
        <v>172</v>
      </c>
      <c r="D113" s="48">
        <v>0</v>
      </c>
      <c r="E113" s="48">
        <v>0</v>
      </c>
      <c r="F113" s="48">
        <v>0</v>
      </c>
      <c r="G113" s="48">
        <v>0</v>
      </c>
      <c r="H113" s="48">
        <v>0</v>
      </c>
      <c r="I113" s="48">
        <v>0</v>
      </c>
      <c r="J113" s="48">
        <v>0</v>
      </c>
      <c r="K113" s="48">
        <v>0</v>
      </c>
      <c r="L113" s="245">
        <v>0</v>
      </c>
      <c r="M113" s="246">
        <v>0</v>
      </c>
      <c r="N113" s="246">
        <v>0</v>
      </c>
      <c r="O113" s="246">
        <v>0</v>
      </c>
      <c r="P113" s="246">
        <v>0</v>
      </c>
      <c r="Q113" s="246">
        <v>0</v>
      </c>
      <c r="R113" s="246">
        <v>0</v>
      </c>
      <c r="S113" s="246">
        <v>0</v>
      </c>
      <c r="T113" s="246">
        <v>821.7</v>
      </c>
      <c r="U113" s="48">
        <v>1655.8</v>
      </c>
      <c r="V113" s="48">
        <v>2837.2</v>
      </c>
      <c r="W113" s="246">
        <v>1512.9</v>
      </c>
      <c r="X113" s="245">
        <v>0</v>
      </c>
      <c r="Y113" s="246">
        <v>0</v>
      </c>
      <c r="Z113" s="245">
        <v>0</v>
      </c>
      <c r="AA113" s="245">
        <v>2738.4</v>
      </c>
      <c r="AB113" s="245">
        <v>560.20000000000005</v>
      </c>
      <c r="AC113" s="245">
        <v>0</v>
      </c>
      <c r="AD113" s="245">
        <v>0</v>
      </c>
      <c r="AE113" s="245">
        <v>0</v>
      </c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</row>
    <row r="114" spans="3:44" ht="18" customHeight="1">
      <c r="C114" s="223" t="s">
        <v>175</v>
      </c>
      <c r="D114" s="237">
        <f t="shared" ref="D114:K114" si="144">+D115+D116</f>
        <v>0</v>
      </c>
      <c r="E114" s="237">
        <f t="shared" ref="E114" si="145">+E115+E116</f>
        <v>0</v>
      </c>
      <c r="F114" s="237">
        <f t="shared" ref="F114" si="146">+F115+F116</f>
        <v>0</v>
      </c>
      <c r="G114" s="237">
        <f t="shared" si="144"/>
        <v>0</v>
      </c>
      <c r="H114" s="237">
        <f t="shared" si="144"/>
        <v>0</v>
      </c>
      <c r="I114" s="237">
        <f t="shared" si="144"/>
        <v>0</v>
      </c>
      <c r="J114" s="237">
        <f t="shared" si="144"/>
        <v>0</v>
      </c>
      <c r="K114" s="237">
        <f t="shared" si="144"/>
        <v>0</v>
      </c>
      <c r="L114" s="243">
        <f t="shared" ref="L114:Z114" si="147">+L115+L116</f>
        <v>0</v>
      </c>
      <c r="M114" s="244">
        <f t="shared" si="147"/>
        <v>0</v>
      </c>
      <c r="N114" s="244">
        <f t="shared" si="147"/>
        <v>0</v>
      </c>
      <c r="O114" s="244">
        <f t="shared" si="147"/>
        <v>0</v>
      </c>
      <c r="P114" s="244">
        <f t="shared" si="147"/>
        <v>0</v>
      </c>
      <c r="Q114" s="244">
        <f t="shared" si="147"/>
        <v>0</v>
      </c>
      <c r="R114" s="244">
        <f t="shared" si="147"/>
        <v>314.8</v>
      </c>
      <c r="S114" s="244">
        <f t="shared" si="147"/>
        <v>702.2</v>
      </c>
      <c r="T114" s="244">
        <f t="shared" si="147"/>
        <v>757.1</v>
      </c>
      <c r="U114" s="244">
        <f t="shared" si="147"/>
        <v>1547.4</v>
      </c>
      <c r="V114" s="243">
        <f t="shared" si="147"/>
        <v>587.79999999999995</v>
      </c>
      <c r="W114" s="244">
        <f t="shared" si="147"/>
        <v>2375.1</v>
      </c>
      <c r="X114" s="243">
        <f t="shared" si="147"/>
        <v>400.1</v>
      </c>
      <c r="Y114" s="244">
        <f t="shared" si="147"/>
        <v>836.7</v>
      </c>
      <c r="Z114" s="243">
        <f t="shared" si="147"/>
        <v>3042.6</v>
      </c>
      <c r="AA114" s="243">
        <f t="shared" ref="AA114:AB114" si="148">+AA115+AA116</f>
        <v>1445.3000000000002</v>
      </c>
      <c r="AB114" s="243">
        <f t="shared" si="148"/>
        <v>0</v>
      </c>
      <c r="AC114" s="243">
        <f t="shared" ref="AC114:AD114" si="149">+AC115+AC116</f>
        <v>2387.1999999999998</v>
      </c>
      <c r="AD114" s="243">
        <f t="shared" si="149"/>
        <v>1658.3</v>
      </c>
      <c r="AE114" s="243">
        <f t="shared" ref="AE114" si="150">+AE115+AE116</f>
        <v>0</v>
      </c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</row>
    <row r="115" spans="3:44" ht="18" customHeight="1">
      <c r="C115" s="222" t="s">
        <v>173</v>
      </c>
      <c r="D115" s="48">
        <v>0</v>
      </c>
      <c r="E115" s="48">
        <v>0</v>
      </c>
      <c r="F115" s="48">
        <v>0</v>
      </c>
      <c r="G115" s="48">
        <v>0</v>
      </c>
      <c r="H115" s="48">
        <v>0</v>
      </c>
      <c r="I115" s="48">
        <v>0</v>
      </c>
      <c r="J115" s="48">
        <v>0</v>
      </c>
      <c r="K115" s="48">
        <v>0</v>
      </c>
      <c r="L115" s="245">
        <v>0</v>
      </c>
      <c r="M115" s="246">
        <v>0</v>
      </c>
      <c r="N115" s="246">
        <v>0</v>
      </c>
      <c r="O115" s="246">
        <v>0</v>
      </c>
      <c r="P115" s="246">
        <v>0</v>
      </c>
      <c r="Q115" s="246">
        <v>0</v>
      </c>
      <c r="R115" s="246">
        <v>314.8</v>
      </c>
      <c r="S115" s="246">
        <v>0</v>
      </c>
      <c r="T115" s="246">
        <v>584</v>
      </c>
      <c r="U115" s="246">
        <v>780</v>
      </c>
      <c r="V115" s="48">
        <v>587.79999999999995</v>
      </c>
      <c r="W115" s="246">
        <v>1807</v>
      </c>
      <c r="X115" s="245">
        <v>400.1</v>
      </c>
      <c r="Y115" s="248">
        <v>836.7</v>
      </c>
      <c r="Z115" s="249">
        <v>1569.1999999999998</v>
      </c>
      <c r="AA115" s="249">
        <v>205.4</v>
      </c>
      <c r="AB115" s="249">
        <v>0</v>
      </c>
      <c r="AC115" s="249">
        <v>2387.1999999999998</v>
      </c>
      <c r="AD115" s="249">
        <v>1658.3</v>
      </c>
      <c r="AE115" s="249">
        <v>0</v>
      </c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</row>
    <row r="116" spans="3:44" ht="18" customHeight="1">
      <c r="C116" s="222" t="s">
        <v>174</v>
      </c>
      <c r="D116" s="48">
        <v>0</v>
      </c>
      <c r="E116" s="48">
        <v>0</v>
      </c>
      <c r="F116" s="48">
        <v>0</v>
      </c>
      <c r="G116" s="48">
        <v>0</v>
      </c>
      <c r="H116" s="48">
        <v>0</v>
      </c>
      <c r="I116" s="48">
        <v>0</v>
      </c>
      <c r="J116" s="48">
        <v>0</v>
      </c>
      <c r="K116" s="48">
        <v>0</v>
      </c>
      <c r="L116" s="245">
        <v>0</v>
      </c>
      <c r="M116" s="246">
        <v>0</v>
      </c>
      <c r="N116" s="246">
        <v>0</v>
      </c>
      <c r="O116" s="246">
        <v>0</v>
      </c>
      <c r="P116" s="246">
        <v>0</v>
      </c>
      <c r="Q116" s="246">
        <v>0</v>
      </c>
      <c r="R116" s="246">
        <v>0</v>
      </c>
      <c r="S116" s="246">
        <v>702.2</v>
      </c>
      <c r="T116" s="246">
        <v>173.1</v>
      </c>
      <c r="U116" s="48">
        <v>767.4</v>
      </c>
      <c r="V116" s="245">
        <v>0</v>
      </c>
      <c r="W116" s="246">
        <v>568.1</v>
      </c>
      <c r="X116" s="245">
        <v>0</v>
      </c>
      <c r="Y116" s="248">
        <v>0</v>
      </c>
      <c r="Z116" s="249">
        <v>1473.4</v>
      </c>
      <c r="AA116" s="249">
        <v>1239.9000000000001</v>
      </c>
      <c r="AB116" s="249">
        <v>0</v>
      </c>
      <c r="AC116" s="249">
        <v>0</v>
      </c>
      <c r="AD116" s="249">
        <v>0</v>
      </c>
      <c r="AE116" s="249">
        <v>0</v>
      </c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</row>
    <row r="117" spans="3:44" ht="30.75" customHeight="1">
      <c r="C117" s="280" t="s">
        <v>211</v>
      </c>
      <c r="D117" s="269">
        <v>81.2</v>
      </c>
      <c r="E117" s="269">
        <v>43.9</v>
      </c>
      <c r="F117" s="269">
        <v>156.9</v>
      </c>
      <c r="G117" s="269">
        <v>180.1</v>
      </c>
      <c r="H117" s="269">
        <v>136.1</v>
      </c>
      <c r="I117" s="269">
        <v>14.2</v>
      </c>
      <c r="J117" s="269">
        <v>212.6</v>
      </c>
      <c r="K117" s="269">
        <v>439.2</v>
      </c>
      <c r="L117" s="269">
        <v>3.1</v>
      </c>
      <c r="M117" s="269">
        <v>54.4</v>
      </c>
      <c r="N117" s="269">
        <v>57.6</v>
      </c>
      <c r="O117" s="269">
        <v>78.099999999999994</v>
      </c>
      <c r="P117" s="269">
        <v>38.9</v>
      </c>
      <c r="Q117" s="269">
        <v>40.4</v>
      </c>
      <c r="R117" s="269">
        <v>59.3</v>
      </c>
      <c r="S117" s="269">
        <v>29.3</v>
      </c>
      <c r="T117" s="269">
        <v>78.5</v>
      </c>
      <c r="U117" s="269">
        <v>549.99999999999989</v>
      </c>
      <c r="V117" s="269">
        <v>96.6</v>
      </c>
      <c r="W117" s="269">
        <v>271.7</v>
      </c>
      <c r="X117" s="269">
        <v>552.5</v>
      </c>
      <c r="Y117" s="268">
        <v>58.199999999999996</v>
      </c>
      <c r="Z117" s="269">
        <v>337.8</v>
      </c>
      <c r="AA117" s="269">
        <v>784.4</v>
      </c>
      <c r="AB117" s="269">
        <v>926.8</v>
      </c>
      <c r="AC117" s="269">
        <v>1804.2</v>
      </c>
      <c r="AD117" s="269">
        <v>1598.5000000000002</v>
      </c>
      <c r="AE117" s="269">
        <v>1102.4000000000001</v>
      </c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</row>
    <row r="118" spans="3:44" ht="18" customHeight="1" thickBot="1">
      <c r="C118" s="224" t="s">
        <v>68</v>
      </c>
      <c r="D118" s="57">
        <f t="shared" ref="D118:AD118" si="151">+D117+D90+D89</f>
        <v>9016.5000000000018</v>
      </c>
      <c r="E118" s="57">
        <f t="shared" si="151"/>
        <v>9329.5</v>
      </c>
      <c r="F118" s="57">
        <f t="shared" si="151"/>
        <v>9040.9</v>
      </c>
      <c r="G118" s="57">
        <f t="shared" si="151"/>
        <v>18583.8</v>
      </c>
      <c r="H118" s="57">
        <f t="shared" si="151"/>
        <v>21813.200000000001</v>
      </c>
      <c r="I118" s="57">
        <f t="shared" si="151"/>
        <v>31088.6</v>
      </c>
      <c r="J118" s="57">
        <f t="shared" si="151"/>
        <v>29324.2</v>
      </c>
      <c r="K118" s="57">
        <f t="shared" si="151"/>
        <v>47213.8</v>
      </c>
      <c r="L118" s="57">
        <f t="shared" si="151"/>
        <v>74450.5</v>
      </c>
      <c r="M118" s="57">
        <f t="shared" si="151"/>
        <v>71293.600000000006</v>
      </c>
      <c r="N118" s="57">
        <f t="shared" si="151"/>
        <v>112416.40000000001</v>
      </c>
      <c r="O118" s="57">
        <f t="shared" si="151"/>
        <v>129878.39999999999</v>
      </c>
      <c r="P118" s="57">
        <f t="shared" si="151"/>
        <v>137674.70000000001</v>
      </c>
      <c r="Q118" s="57">
        <f t="shared" si="151"/>
        <v>137684.99575999999</v>
      </c>
      <c r="R118" s="57">
        <f t="shared" si="151"/>
        <v>159914.50000000003</v>
      </c>
      <c r="S118" s="57">
        <f t="shared" si="151"/>
        <v>171904.69999999998</v>
      </c>
      <c r="T118" s="57">
        <f t="shared" si="151"/>
        <v>161370.20000000001</v>
      </c>
      <c r="U118" s="57">
        <f t="shared" si="151"/>
        <v>375752.3</v>
      </c>
      <c r="V118" s="57">
        <f t="shared" si="151"/>
        <v>210915.30000000002</v>
      </c>
      <c r="W118" s="57">
        <f t="shared" si="151"/>
        <v>226796.4</v>
      </c>
      <c r="X118" s="58">
        <f t="shared" si="151"/>
        <v>253704.5</v>
      </c>
      <c r="Y118" s="57">
        <f t="shared" si="151"/>
        <v>278304.30000000005</v>
      </c>
      <c r="Z118" s="58">
        <f t="shared" si="151"/>
        <v>666530.59999999986</v>
      </c>
      <c r="AA118" s="58">
        <f t="shared" si="151"/>
        <v>272216.8</v>
      </c>
      <c r="AB118" s="58">
        <f t="shared" si="151"/>
        <v>349708.2</v>
      </c>
      <c r="AC118" s="58">
        <f t="shared" si="151"/>
        <v>379995.69999999995</v>
      </c>
      <c r="AD118" s="58">
        <f t="shared" si="151"/>
        <v>442391.4</v>
      </c>
      <c r="AE118" s="58">
        <f t="shared" ref="AE118" si="152">+AE117+AE90+AE89</f>
        <v>438161.89999999997</v>
      </c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</row>
    <row r="119" spans="3:44" ht="18" customHeight="1" thickTop="1">
      <c r="C119" s="225" t="s">
        <v>69</v>
      </c>
      <c r="D119" s="250">
        <f>+D120+D121+D124</f>
        <v>0</v>
      </c>
      <c r="E119" s="250">
        <f>+E120+E121+E124</f>
        <v>0</v>
      </c>
      <c r="F119" s="250">
        <f>+F120+F121+F124</f>
        <v>0</v>
      </c>
      <c r="G119" s="250">
        <f t="shared" ref="G119:L119" si="153">+G120+G121+G124</f>
        <v>0</v>
      </c>
      <c r="H119" s="250">
        <f t="shared" si="153"/>
        <v>0</v>
      </c>
      <c r="I119" s="250">
        <f t="shared" si="153"/>
        <v>0</v>
      </c>
      <c r="J119" s="250">
        <f t="shared" si="153"/>
        <v>0</v>
      </c>
      <c r="K119" s="250">
        <f t="shared" si="153"/>
        <v>0</v>
      </c>
      <c r="L119" s="250">
        <f t="shared" si="153"/>
        <v>3.6</v>
      </c>
      <c r="M119" s="250">
        <f t="shared" ref="M119:Y119" si="154">+M120+M121+M124</f>
        <v>144.30000000000001</v>
      </c>
      <c r="N119" s="250">
        <f t="shared" si="154"/>
        <v>1114.2</v>
      </c>
      <c r="O119" s="250">
        <f t="shared" si="154"/>
        <v>1381.1999999999998</v>
      </c>
      <c r="P119" s="250">
        <f t="shared" si="154"/>
        <v>1574.8</v>
      </c>
      <c r="Q119" s="250">
        <f t="shared" si="154"/>
        <v>1654.8</v>
      </c>
      <c r="R119" s="250">
        <f t="shared" si="154"/>
        <v>2062.6</v>
      </c>
      <c r="S119" s="250">
        <f t="shared" si="154"/>
        <v>8639.2000000000007</v>
      </c>
      <c r="T119" s="251">
        <f t="shared" si="154"/>
        <v>4720.5</v>
      </c>
      <c r="U119" s="251">
        <f t="shared" si="154"/>
        <v>6163.7</v>
      </c>
      <c r="V119" s="251">
        <f t="shared" si="154"/>
        <v>4570.5</v>
      </c>
      <c r="W119" s="251">
        <f t="shared" si="154"/>
        <v>3982.9</v>
      </c>
      <c r="X119" s="251">
        <f t="shared" si="154"/>
        <v>4385.2999999999993</v>
      </c>
      <c r="Y119" s="251">
        <f t="shared" si="154"/>
        <v>5288.3</v>
      </c>
      <c r="Z119" s="251">
        <f>+Z120+Z121++Z123+Z124</f>
        <v>6288.9</v>
      </c>
      <c r="AA119" s="251">
        <f>+AA120+AA121++AA123+AA124</f>
        <v>5431.8000000000011</v>
      </c>
      <c r="AB119" s="251">
        <f>+AB120+AB121++AB123+AB124</f>
        <v>6486</v>
      </c>
      <c r="AC119" s="251">
        <f>+AC120+AC121++AC123+AC124+AC122</f>
        <v>6773.1299999999992</v>
      </c>
      <c r="AD119" s="251">
        <f>SUM(AD120:AD124)</f>
        <v>7275.2999999999993</v>
      </c>
      <c r="AE119" s="251">
        <f>SUM(AE120:AE124)</f>
        <v>7814</v>
      </c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</row>
    <row r="120" spans="3:44" ht="18" customHeight="1">
      <c r="C120" s="218" t="s">
        <v>15</v>
      </c>
      <c r="D120" s="48">
        <v>0</v>
      </c>
      <c r="E120" s="48">
        <v>0</v>
      </c>
      <c r="F120" s="48">
        <v>0</v>
      </c>
      <c r="G120" s="48">
        <v>0</v>
      </c>
      <c r="H120" s="48">
        <v>0</v>
      </c>
      <c r="I120" s="48">
        <v>0</v>
      </c>
      <c r="J120" s="48">
        <v>0</v>
      </c>
      <c r="K120" s="48">
        <v>0</v>
      </c>
      <c r="L120" s="48">
        <v>3.6</v>
      </c>
      <c r="M120" s="48">
        <v>144.30000000000001</v>
      </c>
      <c r="N120" s="48">
        <v>1114.2</v>
      </c>
      <c r="O120" s="48">
        <v>1381.1</v>
      </c>
      <c r="P120" s="48">
        <v>1486.5</v>
      </c>
      <c r="Q120" s="48">
        <v>1599.3</v>
      </c>
      <c r="R120" s="48">
        <v>2041.1</v>
      </c>
      <c r="S120" s="48">
        <v>2096.5</v>
      </c>
      <c r="T120" s="45">
        <v>2513.6999999999998</v>
      </c>
      <c r="U120" s="45">
        <v>2755.5</v>
      </c>
      <c r="V120" s="45">
        <v>2882.6</v>
      </c>
      <c r="W120" s="45">
        <v>3116.2</v>
      </c>
      <c r="X120" s="45">
        <v>3609.3999999999996</v>
      </c>
      <c r="Y120" s="46">
        <v>4071.8</v>
      </c>
      <c r="Z120" s="46">
        <v>3700.4</v>
      </c>
      <c r="AA120" s="46">
        <v>4116.4000000000005</v>
      </c>
      <c r="AB120" s="46">
        <v>5098</v>
      </c>
      <c r="AC120" s="46">
        <v>6093.73</v>
      </c>
      <c r="AD120" s="46">
        <v>6948.7</v>
      </c>
      <c r="AE120" s="46">
        <v>7650.1</v>
      </c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</row>
    <row r="121" spans="3:44" ht="18" customHeight="1">
      <c r="C121" s="218" t="s">
        <v>16</v>
      </c>
      <c r="D121" s="48">
        <v>0</v>
      </c>
      <c r="E121" s="48">
        <v>0</v>
      </c>
      <c r="F121" s="48">
        <v>0</v>
      </c>
      <c r="G121" s="48">
        <v>0</v>
      </c>
      <c r="H121" s="48">
        <v>0</v>
      </c>
      <c r="I121" s="48">
        <v>0</v>
      </c>
      <c r="J121" s="48">
        <v>0</v>
      </c>
      <c r="K121" s="48">
        <v>0</v>
      </c>
      <c r="L121" s="48">
        <v>0</v>
      </c>
      <c r="M121" s="48">
        <v>0</v>
      </c>
      <c r="N121" s="48">
        <v>0</v>
      </c>
      <c r="O121" s="48">
        <v>0.1</v>
      </c>
      <c r="P121" s="48">
        <v>88.3</v>
      </c>
      <c r="Q121" s="48">
        <v>55.5</v>
      </c>
      <c r="R121" s="48">
        <v>21.5</v>
      </c>
      <c r="S121" s="48">
        <v>32.299999999999997</v>
      </c>
      <c r="T121" s="45">
        <v>0</v>
      </c>
      <c r="U121" s="45">
        <v>115</v>
      </c>
      <c r="V121" s="45">
        <v>385.6</v>
      </c>
      <c r="W121" s="45">
        <v>20.3</v>
      </c>
      <c r="X121" s="45">
        <v>0</v>
      </c>
      <c r="Y121" s="46">
        <v>0</v>
      </c>
      <c r="Z121" s="46">
        <v>0</v>
      </c>
      <c r="AA121" s="46">
        <v>0</v>
      </c>
      <c r="AB121" s="46">
        <v>0</v>
      </c>
      <c r="AC121" s="46">
        <v>23.3</v>
      </c>
      <c r="AD121" s="46">
        <v>17.7</v>
      </c>
      <c r="AE121" s="46">
        <v>0</v>
      </c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</row>
    <row r="122" spans="3:44" ht="18" customHeight="1">
      <c r="C122" s="218" t="s">
        <v>213</v>
      </c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5"/>
      <c r="U122" s="45"/>
      <c r="V122" s="45"/>
      <c r="W122" s="45"/>
      <c r="X122" s="45"/>
      <c r="Y122" s="46"/>
      <c r="Z122" s="46"/>
      <c r="AA122" s="46"/>
      <c r="AB122" s="46"/>
      <c r="AC122" s="46">
        <v>111.5</v>
      </c>
      <c r="AD122" s="46">
        <v>27.5</v>
      </c>
      <c r="AE122" s="46">
        <v>16.399999999999999</v>
      </c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</row>
    <row r="123" spans="3:44" ht="18" customHeight="1">
      <c r="C123" s="218" t="s">
        <v>158</v>
      </c>
      <c r="D123" s="48">
        <v>0</v>
      </c>
      <c r="E123" s="48">
        <v>0</v>
      </c>
      <c r="F123" s="48">
        <v>0</v>
      </c>
      <c r="G123" s="48">
        <v>0</v>
      </c>
      <c r="H123" s="48">
        <v>0</v>
      </c>
      <c r="I123" s="48">
        <v>0</v>
      </c>
      <c r="J123" s="48">
        <v>0</v>
      </c>
      <c r="K123" s="48">
        <v>0</v>
      </c>
      <c r="L123" s="48">
        <v>0</v>
      </c>
      <c r="M123" s="48">
        <v>0</v>
      </c>
      <c r="N123" s="48">
        <v>0</v>
      </c>
      <c r="O123" s="48">
        <v>0</v>
      </c>
      <c r="P123" s="48">
        <v>0</v>
      </c>
      <c r="Q123" s="48">
        <v>0</v>
      </c>
      <c r="R123" s="48">
        <v>0</v>
      </c>
      <c r="S123" s="48">
        <v>0</v>
      </c>
      <c r="T123" s="45">
        <v>0</v>
      </c>
      <c r="U123" s="45">
        <v>0</v>
      </c>
      <c r="V123" s="45">
        <v>0</v>
      </c>
      <c r="W123" s="45">
        <v>0</v>
      </c>
      <c r="X123" s="45">
        <v>0</v>
      </c>
      <c r="Y123" s="46">
        <v>0</v>
      </c>
      <c r="Z123" s="46">
        <v>1686.6</v>
      </c>
      <c r="AA123" s="46">
        <v>0</v>
      </c>
      <c r="AB123" s="46">
        <v>0</v>
      </c>
      <c r="AC123" s="46">
        <v>0</v>
      </c>
      <c r="AD123" s="46">
        <v>0</v>
      </c>
      <c r="AE123" s="46">
        <v>0</v>
      </c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</row>
    <row r="124" spans="3:44" ht="18" customHeight="1">
      <c r="C124" s="218" t="s">
        <v>17</v>
      </c>
      <c r="D124" s="41">
        <v>0</v>
      </c>
      <c r="E124" s="41">
        <v>0</v>
      </c>
      <c r="F124" s="41">
        <v>0</v>
      </c>
      <c r="G124" s="41">
        <v>0</v>
      </c>
      <c r="H124" s="41">
        <v>0</v>
      </c>
      <c r="I124" s="41">
        <v>0</v>
      </c>
      <c r="J124" s="41">
        <v>0</v>
      </c>
      <c r="K124" s="41">
        <v>0</v>
      </c>
      <c r="L124" s="41">
        <v>0</v>
      </c>
      <c r="M124" s="41">
        <v>0</v>
      </c>
      <c r="N124" s="41">
        <v>0</v>
      </c>
      <c r="O124" s="41">
        <v>0</v>
      </c>
      <c r="P124" s="41">
        <v>0</v>
      </c>
      <c r="Q124" s="41">
        <v>0</v>
      </c>
      <c r="R124" s="41">
        <v>0</v>
      </c>
      <c r="S124" s="48">
        <v>6510.4</v>
      </c>
      <c r="T124" s="252">
        <v>2206.8000000000002</v>
      </c>
      <c r="U124" s="252">
        <v>3293.2</v>
      </c>
      <c r="V124" s="45">
        <v>1302.3</v>
      </c>
      <c r="W124" s="252">
        <v>846.40000000000009</v>
      </c>
      <c r="X124" s="252">
        <v>775.90000000000009</v>
      </c>
      <c r="Y124" s="46">
        <v>1216.5</v>
      </c>
      <c r="Z124" s="46">
        <v>901.9</v>
      </c>
      <c r="AA124" s="46">
        <v>1315.4</v>
      </c>
      <c r="AB124" s="46">
        <v>1388</v>
      </c>
      <c r="AC124" s="46">
        <v>544.59999999999991</v>
      </c>
      <c r="AD124" s="46">
        <v>281.39999999999998</v>
      </c>
      <c r="AE124" s="46">
        <v>147.5</v>
      </c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</row>
    <row r="125" spans="3:44" ht="18" customHeight="1" thickBot="1">
      <c r="C125" s="226" t="s">
        <v>70</v>
      </c>
      <c r="D125" s="59">
        <f>+D119+D118</f>
        <v>9016.5000000000018</v>
      </c>
      <c r="E125" s="59">
        <f>+E119+E118</f>
        <v>9329.5</v>
      </c>
      <c r="F125" s="59">
        <f>+F119+F118</f>
        <v>9040.9</v>
      </c>
      <c r="G125" s="59">
        <f t="shared" ref="G125:L125" si="155">+G119+G118</f>
        <v>18583.8</v>
      </c>
      <c r="H125" s="59">
        <f t="shared" si="155"/>
        <v>21813.200000000001</v>
      </c>
      <c r="I125" s="59">
        <f t="shared" si="155"/>
        <v>31088.6</v>
      </c>
      <c r="J125" s="59">
        <f t="shared" si="155"/>
        <v>29324.2</v>
      </c>
      <c r="K125" s="59">
        <f t="shared" si="155"/>
        <v>47213.8</v>
      </c>
      <c r="L125" s="59">
        <f t="shared" si="155"/>
        <v>74454.100000000006</v>
      </c>
      <c r="M125" s="59">
        <f t="shared" ref="M125:Z125" si="156">+M119+M118</f>
        <v>71437.900000000009</v>
      </c>
      <c r="N125" s="59">
        <f t="shared" si="156"/>
        <v>113530.6</v>
      </c>
      <c r="O125" s="59">
        <f t="shared" si="156"/>
        <v>131259.6</v>
      </c>
      <c r="P125" s="59">
        <f t="shared" si="156"/>
        <v>139249.5</v>
      </c>
      <c r="Q125" s="59">
        <f t="shared" si="156"/>
        <v>139339.79575999998</v>
      </c>
      <c r="R125" s="59">
        <f t="shared" si="156"/>
        <v>161977.10000000003</v>
      </c>
      <c r="S125" s="59">
        <f t="shared" si="156"/>
        <v>180543.9</v>
      </c>
      <c r="T125" s="60">
        <f t="shared" si="156"/>
        <v>166090.70000000001</v>
      </c>
      <c r="U125" s="60">
        <f t="shared" si="156"/>
        <v>381916</v>
      </c>
      <c r="V125" s="60">
        <f t="shared" si="156"/>
        <v>215485.80000000002</v>
      </c>
      <c r="W125" s="60">
        <f t="shared" si="156"/>
        <v>230779.3</v>
      </c>
      <c r="X125" s="60">
        <f t="shared" si="156"/>
        <v>258089.8</v>
      </c>
      <c r="Y125" s="60">
        <f t="shared" si="156"/>
        <v>283592.60000000003</v>
      </c>
      <c r="Z125" s="60">
        <f t="shared" si="156"/>
        <v>672819.49999999988</v>
      </c>
      <c r="AA125" s="60">
        <f t="shared" ref="AA125:AB125" si="157">+AA119+AA118</f>
        <v>277648.59999999998</v>
      </c>
      <c r="AB125" s="60">
        <f t="shared" si="157"/>
        <v>356194.2</v>
      </c>
      <c r="AC125" s="60">
        <f t="shared" ref="AC125:AD125" si="158">+AC119+AC118</f>
        <v>386768.82999999996</v>
      </c>
      <c r="AD125" s="60">
        <f t="shared" si="158"/>
        <v>449666.7</v>
      </c>
      <c r="AE125" s="60">
        <f t="shared" ref="AE125" si="159">+AE119+AE118</f>
        <v>445975.89999999997</v>
      </c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</row>
    <row r="126" spans="3:44" ht="18" customHeight="1" thickTop="1">
      <c r="C126" s="227" t="s">
        <v>159</v>
      </c>
      <c r="D126" s="228">
        <v>0</v>
      </c>
      <c r="E126" s="228">
        <v>0</v>
      </c>
      <c r="F126" s="228">
        <v>0</v>
      </c>
      <c r="G126" s="228">
        <v>0</v>
      </c>
      <c r="H126" s="228">
        <v>0</v>
      </c>
      <c r="I126" s="228">
        <v>0</v>
      </c>
      <c r="J126" s="228">
        <v>0</v>
      </c>
      <c r="K126" s="228">
        <v>0</v>
      </c>
      <c r="L126" s="228">
        <v>0</v>
      </c>
      <c r="M126" s="228">
        <v>0</v>
      </c>
      <c r="N126" s="228">
        <v>0</v>
      </c>
      <c r="O126" s="228">
        <v>0</v>
      </c>
      <c r="P126" s="228">
        <v>0</v>
      </c>
      <c r="Q126" s="228">
        <v>0</v>
      </c>
      <c r="R126" s="228">
        <v>0</v>
      </c>
      <c r="S126" s="228">
        <v>0</v>
      </c>
      <c r="T126" s="228">
        <v>7874.5</v>
      </c>
      <c r="U126" s="228">
        <v>10286.1</v>
      </c>
      <c r="V126" s="228">
        <v>13162.8</v>
      </c>
      <c r="W126" s="228">
        <v>13216</v>
      </c>
      <c r="X126" s="228">
        <v>19218.300000000003</v>
      </c>
      <c r="Y126" s="228">
        <v>18109.800000000003</v>
      </c>
      <c r="Z126" s="228">
        <v>13340.500000000002</v>
      </c>
      <c r="AA126" s="228">
        <v>14345.299999999997</v>
      </c>
      <c r="AB126" s="228">
        <v>20254.099999999995</v>
      </c>
      <c r="AC126" s="228">
        <v>20254.099999999995</v>
      </c>
      <c r="AD126" s="228">
        <v>32476.3</v>
      </c>
      <c r="AE126" s="228">
        <v>33234.000000000007</v>
      </c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</row>
    <row r="127" spans="3:44" ht="18" customHeight="1">
      <c r="C127" s="61" t="s">
        <v>4</v>
      </c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2"/>
      <c r="U127" s="62"/>
      <c r="V127" s="63"/>
      <c r="W127" s="63"/>
      <c r="X127" s="63"/>
      <c r="Y127" s="63"/>
      <c r="Z127" s="64"/>
      <c r="AA127" s="64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</row>
    <row r="128" spans="3:44" ht="15" customHeight="1">
      <c r="C128" s="65" t="s">
        <v>5</v>
      </c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  <c r="AA128" s="64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</row>
    <row r="129" spans="3:44" ht="12" customHeight="1">
      <c r="C129" s="67" t="s">
        <v>6</v>
      </c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  <c r="AA129" s="68"/>
      <c r="AB129" s="68"/>
      <c r="AC129" s="68"/>
      <c r="AD129" s="6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</row>
    <row r="130" spans="3:44" ht="12" customHeight="1">
      <c r="C130" s="67" t="s">
        <v>20</v>
      </c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9"/>
      <c r="U130" s="69"/>
      <c r="V130" s="63"/>
      <c r="W130" s="63"/>
      <c r="X130" s="63"/>
      <c r="Y130" s="63"/>
      <c r="Z130" s="63"/>
      <c r="AA130" s="64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</row>
    <row r="131" spans="3:44" ht="12" customHeight="1">
      <c r="C131" s="67" t="s">
        <v>88</v>
      </c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</row>
    <row r="132" spans="3:44">
      <c r="C132" s="70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2"/>
      <c r="U132" s="72"/>
      <c r="V132" s="63"/>
      <c r="W132" s="63"/>
      <c r="X132" s="63"/>
      <c r="Y132" s="63"/>
      <c r="Z132" s="63"/>
      <c r="AA132" s="64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</row>
    <row r="133" spans="3:44" ht="12.75">
      <c r="C133" s="64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</row>
    <row r="134" spans="3:44">
      <c r="C134" s="15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4"/>
      <c r="U134" s="4"/>
      <c r="V134" s="4"/>
      <c r="W134" s="4"/>
      <c r="X134" s="229"/>
      <c r="Y134" s="229"/>
      <c r="Z134" s="229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</row>
    <row r="135" spans="3:44"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</row>
    <row r="136" spans="3:44"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8"/>
      <c r="Y136" s="28"/>
      <c r="Z136" s="6"/>
      <c r="AA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</row>
    <row r="137" spans="3:44">
      <c r="C137" s="18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6"/>
      <c r="AA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</row>
    <row r="138" spans="3:44">
      <c r="C138" s="18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6"/>
      <c r="AA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</row>
    <row r="139" spans="3:44">
      <c r="C139" s="18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4"/>
      <c r="U139" s="4"/>
      <c r="V139" s="4"/>
      <c r="W139" s="4"/>
      <c r="X139" s="6"/>
      <c r="Y139" s="6"/>
      <c r="Z139" s="6"/>
      <c r="AA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</row>
    <row r="140" spans="3:44">
      <c r="C140" s="18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29"/>
      <c r="T140" s="27"/>
      <c r="U140" s="27"/>
      <c r="V140" s="27"/>
      <c r="W140" s="27"/>
      <c r="X140" s="28"/>
      <c r="Y140" s="28"/>
      <c r="Z140" s="6"/>
      <c r="AA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</row>
    <row r="141" spans="3:44">
      <c r="C141" s="18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6"/>
      <c r="AA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</row>
    <row r="142" spans="3:44"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6"/>
      <c r="AA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</row>
    <row r="143" spans="3:44"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6"/>
      <c r="Y143" s="6"/>
      <c r="Z143" s="6"/>
      <c r="AA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</row>
    <row r="144" spans="3:44"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6"/>
      <c r="Y144" s="6"/>
      <c r="Z144" s="6"/>
      <c r="AA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</row>
    <row r="145" spans="3:44"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6"/>
      <c r="Y145" s="6"/>
      <c r="Z145" s="6"/>
      <c r="AA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</row>
    <row r="146" spans="3:44">
      <c r="X146" s="5"/>
      <c r="Y146" s="5"/>
      <c r="Z146" s="5"/>
      <c r="AA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</row>
    <row r="147" spans="3:44"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X147" s="5"/>
      <c r="Y147" s="5"/>
      <c r="Z147" s="5"/>
      <c r="AA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</row>
    <row r="148" spans="3:44"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X148" s="5"/>
      <c r="Y148" s="5"/>
      <c r="Z148" s="5"/>
      <c r="AA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</row>
    <row r="149" spans="3:44">
      <c r="X149" s="5"/>
      <c r="Y149" s="5"/>
      <c r="Z149" s="5"/>
      <c r="AA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</row>
    <row r="150" spans="3:44"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X150" s="5"/>
      <c r="Y150" s="5"/>
      <c r="Z150" s="5"/>
      <c r="AA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</row>
    <row r="151" spans="3:44"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X151" s="5"/>
      <c r="Y151" s="5"/>
      <c r="Z151" s="5"/>
      <c r="AA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</row>
    <row r="152" spans="3:44"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X152" s="5"/>
      <c r="Y152" s="5"/>
      <c r="Z152" s="5"/>
      <c r="AA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</row>
    <row r="153" spans="3:44">
      <c r="X153" s="5"/>
      <c r="Y153" s="5"/>
      <c r="Z153" s="5"/>
      <c r="AA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</row>
    <row r="154" spans="3:44"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X154" s="5"/>
      <c r="Y154" s="5"/>
      <c r="Z154" s="5"/>
      <c r="AA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</row>
    <row r="155" spans="3:44"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X155" s="5"/>
      <c r="Y155" s="5"/>
      <c r="Z155" s="5"/>
      <c r="AA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</row>
    <row r="156" spans="3:44"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X156" s="5"/>
      <c r="Y156" s="5"/>
      <c r="Z156" s="5"/>
      <c r="AA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</row>
    <row r="157" spans="3:44">
      <c r="X157" s="5"/>
      <c r="Y157" s="5"/>
      <c r="Z157" s="5"/>
      <c r="AA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</row>
    <row r="158" spans="3:44"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X158" s="5"/>
      <c r="Y158" s="5"/>
      <c r="Z158" s="5"/>
      <c r="AA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</row>
    <row r="159" spans="3:44"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X159" s="5"/>
      <c r="Y159" s="5"/>
      <c r="Z159" s="5"/>
      <c r="AA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</row>
    <row r="160" spans="3:44"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X160" s="5"/>
      <c r="Y160" s="5"/>
      <c r="Z160" s="5"/>
      <c r="AA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</row>
    <row r="161" spans="3:44"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X161" s="5"/>
      <c r="Y161" s="5"/>
      <c r="Z161" s="5"/>
      <c r="AA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</row>
    <row r="162" spans="3:44">
      <c r="X162" s="5"/>
      <c r="Y162" s="5"/>
      <c r="Z162" s="5"/>
      <c r="AA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</row>
    <row r="163" spans="3:44">
      <c r="X163" s="5"/>
      <c r="Y163" s="5"/>
      <c r="Z163" s="5"/>
      <c r="AA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</row>
    <row r="164" spans="3:44">
      <c r="X164" s="5"/>
      <c r="Y164" s="5"/>
      <c r="Z164" s="5"/>
      <c r="AA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</row>
    <row r="165" spans="3:44">
      <c r="X165" s="5"/>
      <c r="Y165" s="5"/>
      <c r="Z165" s="5"/>
      <c r="AA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</row>
    <row r="166" spans="3:44">
      <c r="X166" s="5"/>
      <c r="Y166" s="5"/>
      <c r="Z166" s="5"/>
      <c r="AA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</row>
    <row r="167" spans="3:44">
      <c r="X167" s="5"/>
      <c r="Y167" s="5"/>
      <c r="Z167" s="5"/>
      <c r="AA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</row>
    <row r="168" spans="3:44">
      <c r="X168" s="5"/>
      <c r="Y168" s="5"/>
      <c r="Z168" s="5"/>
      <c r="AA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</row>
    <row r="169" spans="3:44">
      <c r="X169" s="5"/>
      <c r="Y169" s="5"/>
      <c r="Z169" s="5"/>
      <c r="AA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</row>
    <row r="170" spans="3:44">
      <c r="X170" s="5"/>
      <c r="Y170" s="5"/>
      <c r="Z170" s="5"/>
      <c r="AA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</row>
    <row r="171" spans="3:44">
      <c r="X171" s="5"/>
      <c r="Y171" s="5"/>
      <c r="Z171" s="5"/>
      <c r="AA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</row>
    <row r="172" spans="3:44">
      <c r="X172" s="5"/>
      <c r="Y172" s="5"/>
      <c r="Z172" s="5"/>
      <c r="AA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</row>
    <row r="173" spans="3:44">
      <c r="X173" s="5"/>
      <c r="Y173" s="5"/>
      <c r="Z173" s="5"/>
      <c r="AA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</row>
    <row r="174" spans="3:44">
      <c r="X174" s="5"/>
      <c r="Y174" s="5"/>
      <c r="Z174" s="5"/>
      <c r="AA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</row>
    <row r="175" spans="3:44">
      <c r="X175" s="5"/>
      <c r="Y175" s="5"/>
      <c r="Z175" s="5"/>
      <c r="AA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</row>
    <row r="176" spans="3:44">
      <c r="X176" s="5"/>
      <c r="Y176" s="5"/>
      <c r="Z176" s="5"/>
      <c r="AA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</row>
    <row r="177" spans="24:44">
      <c r="X177" s="5"/>
      <c r="Y177" s="5"/>
      <c r="Z177" s="5"/>
      <c r="AA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</row>
    <row r="178" spans="24:44">
      <c r="X178" s="5"/>
      <c r="Y178" s="5"/>
      <c r="Z178" s="5"/>
      <c r="AA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</row>
    <row r="179" spans="24:44">
      <c r="X179" s="5"/>
      <c r="Y179" s="5"/>
      <c r="Z179" s="5"/>
      <c r="AA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</row>
    <row r="180" spans="24:44">
      <c r="X180" s="5"/>
      <c r="Y180" s="5"/>
      <c r="Z180" s="5"/>
      <c r="AA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</row>
    <row r="181" spans="24:44">
      <c r="X181" s="5"/>
      <c r="Y181" s="5"/>
      <c r="Z181" s="5"/>
      <c r="AA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</row>
    <row r="182" spans="24:44">
      <c r="X182" s="5"/>
      <c r="Y182" s="5"/>
      <c r="Z182" s="5"/>
      <c r="AA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</row>
    <row r="183" spans="24:44">
      <c r="X183" s="5"/>
      <c r="Y183" s="5"/>
      <c r="Z183" s="5"/>
      <c r="AA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</row>
    <row r="184" spans="24:44">
      <c r="X184" s="5"/>
      <c r="Y184" s="5"/>
      <c r="Z184" s="5"/>
      <c r="AA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</row>
    <row r="185" spans="24:44">
      <c r="X185" s="5"/>
      <c r="Y185" s="5"/>
      <c r="Z185" s="5"/>
      <c r="AA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</row>
    <row r="186" spans="24:44">
      <c r="X186" s="5"/>
      <c r="Y186" s="5"/>
      <c r="Z186" s="5"/>
      <c r="AA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</row>
    <row r="187" spans="24:44">
      <c r="X187" s="5"/>
      <c r="Y187" s="5"/>
      <c r="Z187" s="5"/>
      <c r="AA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</row>
    <row r="188" spans="24:44">
      <c r="X188" s="5"/>
      <c r="Y188" s="5"/>
      <c r="Z188" s="5"/>
      <c r="AA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</row>
    <row r="189" spans="24:44">
      <c r="X189" s="5"/>
      <c r="Y189" s="5"/>
      <c r="Z189" s="5"/>
      <c r="AA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</row>
    <row r="190" spans="24:44">
      <c r="X190" s="5"/>
      <c r="Y190" s="5"/>
      <c r="Z190" s="5"/>
      <c r="AA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</row>
    <row r="191" spans="24:44">
      <c r="X191" s="5"/>
      <c r="Y191" s="5"/>
      <c r="Z191" s="5"/>
      <c r="AA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</row>
    <row r="192" spans="24:44">
      <c r="X192" s="5"/>
      <c r="Y192" s="5"/>
      <c r="Z192" s="5"/>
      <c r="AA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</row>
    <row r="193" spans="24:44">
      <c r="X193" s="5"/>
      <c r="Y193" s="5"/>
      <c r="Z193" s="5"/>
      <c r="AA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</row>
    <row r="194" spans="24:44">
      <c r="X194" s="5"/>
      <c r="Y194" s="5"/>
      <c r="Z194" s="5"/>
      <c r="AA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</row>
    <row r="195" spans="24:44">
      <c r="X195" s="5"/>
      <c r="Y195" s="5"/>
      <c r="Z195" s="5"/>
      <c r="AA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</row>
    <row r="196" spans="24:44">
      <c r="X196" s="5"/>
      <c r="Y196" s="5"/>
      <c r="Z196" s="5"/>
      <c r="AA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</row>
    <row r="197" spans="24:44">
      <c r="X197" s="5"/>
      <c r="Y197" s="5"/>
      <c r="Z197" s="5"/>
      <c r="AA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</row>
    <row r="198" spans="24:44">
      <c r="X198" s="5"/>
      <c r="Y198" s="5"/>
      <c r="Z198" s="5"/>
      <c r="AA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</row>
    <row r="199" spans="24:44">
      <c r="X199" s="5"/>
      <c r="Y199" s="5"/>
      <c r="Z199" s="5"/>
      <c r="AA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</row>
    <row r="200" spans="24:44">
      <c r="X200" s="5"/>
      <c r="Y200" s="5"/>
      <c r="Z200" s="5"/>
      <c r="AA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</row>
    <row r="201" spans="24:44">
      <c r="X201" s="5"/>
      <c r="Y201" s="5"/>
      <c r="Z201" s="5"/>
      <c r="AA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</row>
    <row r="202" spans="24:44">
      <c r="X202" s="5"/>
      <c r="Y202" s="5"/>
      <c r="Z202" s="5"/>
      <c r="AA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</row>
    <row r="203" spans="24:44">
      <c r="X203" s="5"/>
      <c r="Y203" s="5"/>
      <c r="Z203" s="5"/>
      <c r="AA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</row>
    <row r="204" spans="24:44">
      <c r="X204" s="5"/>
      <c r="Y204" s="5"/>
      <c r="Z204" s="5"/>
      <c r="AA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</row>
    <row r="205" spans="24:44">
      <c r="X205" s="5"/>
      <c r="Y205" s="5"/>
      <c r="Z205" s="5"/>
      <c r="AA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</row>
    <row r="206" spans="24:44">
      <c r="X206" s="5"/>
      <c r="Y206" s="5"/>
      <c r="Z206" s="5"/>
      <c r="AA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</row>
    <row r="207" spans="24:44">
      <c r="X207" s="5"/>
      <c r="Y207" s="5"/>
      <c r="Z207" s="5"/>
      <c r="AA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</row>
    <row r="208" spans="24:44">
      <c r="X208" s="5"/>
      <c r="Y208" s="5"/>
      <c r="Z208" s="5"/>
      <c r="AA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</row>
    <row r="209" spans="24:44">
      <c r="X209" s="5"/>
      <c r="Y209" s="5"/>
      <c r="Z209" s="5"/>
      <c r="AA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</row>
    <row r="210" spans="24:44">
      <c r="X210" s="5"/>
      <c r="Y210" s="5"/>
      <c r="Z210" s="5"/>
      <c r="AA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</row>
    <row r="211" spans="24:44">
      <c r="X211" s="5"/>
      <c r="Y211" s="5"/>
      <c r="Z211" s="5"/>
      <c r="AA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</row>
    <row r="212" spans="24:44">
      <c r="X212" s="5"/>
      <c r="Y212" s="5"/>
      <c r="Z212" s="5"/>
      <c r="AA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</row>
    <row r="213" spans="24:44">
      <c r="X213" s="5"/>
      <c r="Y213" s="5"/>
      <c r="Z213" s="5"/>
      <c r="AA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</row>
    <row r="214" spans="24:44">
      <c r="X214" s="5"/>
      <c r="Y214" s="5"/>
      <c r="Z214" s="5"/>
      <c r="AA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</row>
    <row r="215" spans="24:44">
      <c r="X215" s="5"/>
      <c r="Y215" s="5"/>
      <c r="Z215" s="5"/>
      <c r="AA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</row>
    <row r="216" spans="24:44">
      <c r="X216" s="5"/>
      <c r="Y216" s="5"/>
      <c r="Z216" s="5"/>
      <c r="AA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</row>
    <row r="217" spans="24:44">
      <c r="X217" s="5"/>
      <c r="Y217" s="5"/>
      <c r="Z217" s="5"/>
      <c r="AA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</row>
    <row r="218" spans="24:44">
      <c r="X218" s="5"/>
      <c r="Y218" s="5"/>
      <c r="Z218" s="5"/>
      <c r="AA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</row>
    <row r="219" spans="24:44">
      <c r="X219" s="5"/>
      <c r="Y219" s="5"/>
      <c r="Z219" s="5"/>
      <c r="AA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</row>
    <row r="220" spans="24:44">
      <c r="X220" s="5"/>
      <c r="Y220" s="5"/>
      <c r="Z220" s="5"/>
      <c r="AA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</row>
    <row r="221" spans="24:44">
      <c r="X221" s="5"/>
      <c r="Y221" s="5"/>
      <c r="Z221" s="5"/>
      <c r="AA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</row>
    <row r="222" spans="24:44">
      <c r="X222" s="5"/>
      <c r="Y222" s="5"/>
      <c r="Z222" s="5"/>
      <c r="AA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</row>
    <row r="223" spans="24:44">
      <c r="X223" s="5"/>
      <c r="Y223" s="5"/>
      <c r="Z223" s="5"/>
      <c r="AA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</row>
    <row r="224" spans="24:44">
      <c r="X224" s="5"/>
      <c r="Y224" s="5"/>
      <c r="Z224" s="5"/>
      <c r="AA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</row>
    <row r="225" spans="24:44">
      <c r="X225" s="5"/>
      <c r="Y225" s="5"/>
      <c r="Z225" s="5"/>
      <c r="AA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</row>
    <row r="226" spans="24:44">
      <c r="X226" s="5"/>
      <c r="Y226" s="5"/>
      <c r="Z226" s="5"/>
      <c r="AA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</row>
    <row r="227" spans="24:44">
      <c r="X227" s="5"/>
      <c r="Y227" s="5"/>
      <c r="Z227" s="5"/>
      <c r="AA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</row>
    <row r="228" spans="24:44">
      <c r="X228" s="5"/>
      <c r="Y228" s="5"/>
      <c r="Z228" s="5"/>
      <c r="AA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</row>
    <row r="229" spans="24:44">
      <c r="X229" s="5"/>
      <c r="Y229" s="5"/>
      <c r="Z229" s="5"/>
      <c r="AA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</row>
    <row r="230" spans="24:44">
      <c r="X230" s="5"/>
      <c r="Y230" s="5"/>
      <c r="Z230" s="5"/>
      <c r="AA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</row>
    <row r="231" spans="24:44">
      <c r="X231" s="5"/>
      <c r="Y231" s="5"/>
      <c r="Z231" s="5"/>
      <c r="AA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</row>
    <row r="232" spans="24:44">
      <c r="X232" s="5"/>
      <c r="Y232" s="5"/>
      <c r="Z232" s="5"/>
      <c r="AA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</row>
    <row r="233" spans="24:44">
      <c r="X233" s="5"/>
      <c r="Y233" s="5"/>
      <c r="Z233" s="5"/>
      <c r="AA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</row>
    <row r="234" spans="24:44">
      <c r="X234" s="5"/>
      <c r="Y234" s="5"/>
      <c r="Z234" s="5"/>
      <c r="AA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</row>
    <row r="235" spans="24:44">
      <c r="X235" s="5"/>
      <c r="Y235" s="5"/>
      <c r="Z235" s="5"/>
      <c r="AA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</row>
    <row r="236" spans="24:44">
      <c r="X236" s="5"/>
      <c r="Y236" s="5"/>
      <c r="Z236" s="5"/>
      <c r="AA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</row>
    <row r="237" spans="24:44">
      <c r="X237" s="5"/>
      <c r="Y237" s="5"/>
      <c r="Z237" s="5"/>
      <c r="AA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</row>
    <row r="238" spans="24:44">
      <c r="X238" s="5"/>
      <c r="Y238" s="5"/>
      <c r="Z238" s="5"/>
      <c r="AA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</row>
    <row r="239" spans="24:44">
      <c r="X239" s="5"/>
      <c r="Y239" s="5"/>
      <c r="Z239" s="5"/>
      <c r="AA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</row>
    <row r="240" spans="24:44">
      <c r="X240" s="5"/>
      <c r="Y240" s="5"/>
      <c r="Z240" s="5"/>
      <c r="AA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</row>
    <row r="241" spans="24:44">
      <c r="X241" s="5"/>
      <c r="Y241" s="5"/>
      <c r="Z241" s="5"/>
      <c r="AA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</row>
    <row r="242" spans="24:44">
      <c r="X242" s="5"/>
      <c r="Y242" s="5"/>
      <c r="Z242" s="5"/>
      <c r="AA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</row>
    <row r="243" spans="24:44">
      <c r="X243" s="5"/>
      <c r="Y243" s="5"/>
      <c r="Z243" s="5"/>
      <c r="AA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</row>
    <row r="244" spans="24:44">
      <c r="X244" s="5"/>
      <c r="Y244" s="5"/>
      <c r="Z244" s="5"/>
      <c r="AA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</row>
    <row r="245" spans="24:44">
      <c r="X245" s="5"/>
      <c r="Y245" s="5"/>
      <c r="Z245" s="5"/>
      <c r="AA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</row>
    <row r="246" spans="24:44">
      <c r="X246" s="5"/>
      <c r="Y246" s="5"/>
      <c r="Z246" s="5"/>
      <c r="AA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</row>
    <row r="247" spans="24:44">
      <c r="X247" s="5"/>
      <c r="Y247" s="5"/>
      <c r="Z247" s="5"/>
      <c r="AA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</row>
    <row r="248" spans="24:44">
      <c r="X248" s="5"/>
      <c r="Y248" s="5"/>
      <c r="Z248" s="5"/>
      <c r="AA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</row>
    <row r="249" spans="24:44">
      <c r="X249" s="5"/>
      <c r="Y249" s="5"/>
      <c r="Z249" s="5"/>
      <c r="AA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</row>
    <row r="250" spans="24:44">
      <c r="X250" s="5"/>
      <c r="Y250" s="5"/>
      <c r="Z250" s="5"/>
      <c r="AA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</row>
    <row r="251" spans="24:44">
      <c r="X251" s="5"/>
      <c r="Y251" s="5"/>
      <c r="Z251" s="5"/>
      <c r="AA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</row>
    <row r="252" spans="24:44">
      <c r="X252" s="5"/>
      <c r="Y252" s="5"/>
      <c r="Z252" s="5"/>
      <c r="AA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</row>
    <row r="253" spans="24:44">
      <c r="X253" s="5"/>
      <c r="Y253" s="5"/>
      <c r="Z253" s="5"/>
      <c r="AA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</row>
    <row r="254" spans="24:44">
      <c r="X254" s="5"/>
      <c r="Y254" s="5"/>
      <c r="Z254" s="5"/>
      <c r="AA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</row>
    <row r="255" spans="24:44">
      <c r="X255" s="5"/>
      <c r="Y255" s="5"/>
      <c r="Z255" s="5"/>
      <c r="AA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</row>
    <row r="256" spans="24:44">
      <c r="X256" s="5"/>
      <c r="Y256" s="5"/>
      <c r="Z256" s="5"/>
      <c r="AA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</row>
    <row r="257" spans="24:44">
      <c r="X257" s="5"/>
      <c r="Y257" s="5"/>
      <c r="Z257" s="5"/>
      <c r="AA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</row>
    <row r="258" spans="24:44">
      <c r="X258" s="5"/>
      <c r="Y258" s="5"/>
      <c r="Z258" s="5"/>
      <c r="AA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</row>
    <row r="259" spans="24:44">
      <c r="X259" s="5"/>
      <c r="Y259" s="5"/>
      <c r="Z259" s="5"/>
      <c r="AA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</row>
    <row r="260" spans="24:44">
      <c r="X260" s="5"/>
      <c r="Y260" s="5"/>
      <c r="Z260" s="5"/>
      <c r="AA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</row>
    <row r="261" spans="24:44">
      <c r="X261" s="5"/>
      <c r="Y261" s="5"/>
      <c r="Z261" s="5"/>
      <c r="AA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</row>
    <row r="262" spans="24:44">
      <c r="X262" s="5"/>
      <c r="Y262" s="5"/>
      <c r="Z262" s="5"/>
      <c r="AA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</row>
    <row r="263" spans="24:44">
      <c r="X263" s="5"/>
      <c r="Y263" s="5"/>
      <c r="Z263" s="5"/>
      <c r="AA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</row>
    <row r="264" spans="24:44">
      <c r="X264" s="5"/>
      <c r="Y264" s="5"/>
      <c r="Z264" s="5"/>
      <c r="AA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</row>
    <row r="265" spans="24:44">
      <c r="X265" s="5"/>
      <c r="Y265" s="5"/>
      <c r="Z265" s="5"/>
      <c r="AA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</row>
    <row r="266" spans="24:44">
      <c r="X266" s="5"/>
      <c r="Y266" s="5"/>
      <c r="Z266" s="5"/>
      <c r="AA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</row>
    <row r="267" spans="24:44">
      <c r="X267" s="5"/>
      <c r="Y267" s="5"/>
      <c r="Z267" s="5"/>
      <c r="AA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</row>
    <row r="268" spans="24:44">
      <c r="X268" s="5"/>
      <c r="Y268" s="5"/>
      <c r="Z268" s="5"/>
      <c r="AA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</row>
    <row r="269" spans="24:44">
      <c r="X269" s="5"/>
      <c r="Y269" s="5"/>
      <c r="Z269" s="5"/>
      <c r="AA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</row>
    <row r="270" spans="24:44">
      <c r="X270" s="5"/>
      <c r="Y270" s="5"/>
      <c r="Z270" s="5"/>
      <c r="AA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</row>
    <row r="271" spans="24:44">
      <c r="X271" s="5"/>
      <c r="Y271" s="5"/>
      <c r="Z271" s="5"/>
      <c r="AA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</row>
    <row r="272" spans="24:44">
      <c r="X272" s="5"/>
      <c r="Y272" s="5"/>
      <c r="Z272" s="5"/>
      <c r="AA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</row>
    <row r="273" spans="24:44">
      <c r="X273" s="5"/>
      <c r="Y273" s="5"/>
      <c r="Z273" s="5"/>
      <c r="AA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</row>
    <row r="274" spans="24:44">
      <c r="X274" s="5"/>
      <c r="Y274" s="5"/>
      <c r="Z274" s="5"/>
      <c r="AA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</row>
    <row r="275" spans="24:44">
      <c r="X275" s="5"/>
      <c r="Y275" s="5"/>
      <c r="Z275" s="5"/>
      <c r="AA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</row>
    <row r="276" spans="24:44">
      <c r="X276" s="5"/>
      <c r="Y276" s="5"/>
      <c r="Z276" s="5"/>
      <c r="AA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</row>
    <row r="277" spans="24:44">
      <c r="X277" s="5"/>
      <c r="Y277" s="5"/>
      <c r="Z277" s="5"/>
      <c r="AA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</row>
    <row r="278" spans="24:44">
      <c r="X278" s="5"/>
      <c r="Y278" s="5"/>
      <c r="Z278" s="5"/>
      <c r="AA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</row>
    <row r="279" spans="24:44">
      <c r="X279" s="5"/>
      <c r="Y279" s="5"/>
      <c r="Z279" s="5"/>
      <c r="AA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</row>
    <row r="280" spans="24:44">
      <c r="X280" s="5"/>
      <c r="Y280" s="5"/>
      <c r="Z280" s="5"/>
      <c r="AA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</row>
    <row r="281" spans="24:44">
      <c r="X281" s="5"/>
      <c r="Y281" s="5"/>
      <c r="Z281" s="5"/>
      <c r="AA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</row>
    <row r="282" spans="24:44">
      <c r="X282" s="5"/>
      <c r="Y282" s="5"/>
      <c r="Z282" s="5"/>
      <c r="AA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</row>
    <row r="283" spans="24:44">
      <c r="X283" s="5"/>
      <c r="Y283" s="5"/>
      <c r="Z283" s="5"/>
      <c r="AA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</row>
    <row r="284" spans="24:44">
      <c r="X284" s="5"/>
      <c r="Y284" s="5"/>
      <c r="Z284" s="5"/>
      <c r="AA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</row>
    <row r="285" spans="24:44">
      <c r="X285" s="5"/>
      <c r="Y285" s="5"/>
      <c r="Z285" s="5"/>
      <c r="AA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</row>
    <row r="286" spans="24:44">
      <c r="X286" s="5"/>
      <c r="Y286" s="5"/>
      <c r="Z286" s="5"/>
      <c r="AA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</row>
    <row r="287" spans="24:44">
      <c r="X287" s="5"/>
      <c r="Y287" s="5"/>
      <c r="Z287" s="5"/>
      <c r="AA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</row>
    <row r="288" spans="24:44">
      <c r="X288" s="5"/>
      <c r="Y288" s="5"/>
      <c r="Z288" s="5"/>
      <c r="AA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</row>
    <row r="289" spans="24:44">
      <c r="X289" s="5"/>
      <c r="Y289" s="5"/>
      <c r="Z289" s="5"/>
      <c r="AA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</row>
    <row r="290" spans="24:44">
      <c r="X290" s="5"/>
      <c r="Y290" s="5"/>
      <c r="Z290" s="5"/>
      <c r="AA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</row>
    <row r="291" spans="24:44">
      <c r="X291" s="5"/>
      <c r="Y291" s="5"/>
      <c r="Z291" s="5"/>
      <c r="AA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</row>
    <row r="292" spans="24:44">
      <c r="X292" s="5"/>
      <c r="Y292" s="5"/>
      <c r="Z292" s="5"/>
      <c r="AA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</row>
    <row r="293" spans="24:44">
      <c r="X293" s="5"/>
      <c r="Y293" s="5"/>
      <c r="Z293" s="5"/>
      <c r="AA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</row>
    <row r="294" spans="24:44">
      <c r="X294" s="5"/>
      <c r="Y294" s="5"/>
      <c r="Z294" s="5"/>
      <c r="AA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</row>
    <row r="295" spans="24:44">
      <c r="X295" s="5"/>
      <c r="Y295" s="5"/>
      <c r="Z295" s="5"/>
      <c r="AA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</row>
    <row r="296" spans="24:44">
      <c r="X296" s="5"/>
      <c r="Y296" s="5"/>
      <c r="Z296" s="5"/>
      <c r="AA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</row>
    <row r="297" spans="24:44">
      <c r="X297" s="5"/>
      <c r="Y297" s="5"/>
      <c r="Z297" s="5"/>
      <c r="AA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</row>
    <row r="298" spans="24:44">
      <c r="X298" s="5"/>
      <c r="Y298" s="5"/>
      <c r="Z298" s="5"/>
      <c r="AA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</row>
    <row r="299" spans="24:44">
      <c r="X299" s="5"/>
      <c r="Y299" s="5"/>
      <c r="Z299" s="5"/>
      <c r="AA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</row>
    <row r="300" spans="24:44">
      <c r="X300" s="5"/>
      <c r="Y300" s="5"/>
      <c r="Z300" s="5"/>
      <c r="AA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</row>
    <row r="301" spans="24:44">
      <c r="X301" s="5"/>
      <c r="Y301" s="5"/>
      <c r="Z301" s="5"/>
      <c r="AA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</row>
    <row r="302" spans="24:44">
      <c r="X302" s="5"/>
      <c r="Y302" s="5"/>
      <c r="Z302" s="5"/>
      <c r="AA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</row>
    <row r="303" spans="24:44">
      <c r="X303" s="5"/>
      <c r="Y303" s="5"/>
      <c r="Z303" s="5"/>
      <c r="AA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</row>
    <row r="304" spans="24:44">
      <c r="X304" s="5"/>
      <c r="Y304" s="5"/>
      <c r="Z304" s="5"/>
      <c r="AA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</row>
    <row r="305" spans="24:44">
      <c r="X305" s="5"/>
      <c r="Y305" s="5"/>
      <c r="Z305" s="5"/>
      <c r="AA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</row>
    <row r="306" spans="24:44">
      <c r="X306" s="5"/>
      <c r="Y306" s="5"/>
      <c r="Z306" s="5"/>
      <c r="AA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</row>
    <row r="307" spans="24:44">
      <c r="X307" s="5"/>
      <c r="Y307" s="5"/>
      <c r="Z307" s="5"/>
      <c r="AA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</row>
    <row r="308" spans="24:44">
      <c r="X308" s="5"/>
      <c r="Y308" s="5"/>
      <c r="Z308" s="5"/>
      <c r="AA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</row>
    <row r="309" spans="24:44">
      <c r="X309" s="5"/>
      <c r="Y309" s="5"/>
      <c r="Z309" s="5"/>
      <c r="AA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</row>
    <row r="310" spans="24:44">
      <c r="X310" s="5"/>
      <c r="Y310" s="5"/>
      <c r="Z310" s="5"/>
      <c r="AA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</row>
    <row r="311" spans="24:44">
      <c r="X311" s="5"/>
      <c r="Y311" s="5"/>
      <c r="Z311" s="5"/>
      <c r="AA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</row>
    <row r="312" spans="24:44">
      <c r="X312" s="5"/>
      <c r="Y312" s="5"/>
      <c r="Z312" s="5"/>
      <c r="AA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</row>
    <row r="313" spans="24:44">
      <c r="X313" s="5"/>
      <c r="Y313" s="5"/>
      <c r="Z313" s="5"/>
      <c r="AA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</row>
    <row r="314" spans="24:44">
      <c r="X314" s="5"/>
      <c r="Y314" s="5"/>
      <c r="Z314" s="5"/>
      <c r="AA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</row>
    <row r="315" spans="24:44">
      <c r="X315" s="5"/>
      <c r="Y315" s="5"/>
      <c r="Z315" s="5"/>
      <c r="AA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</row>
    <row r="316" spans="24:44">
      <c r="X316" s="5"/>
      <c r="Y316" s="5"/>
      <c r="Z316" s="5"/>
      <c r="AA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</row>
    <row r="317" spans="24:44">
      <c r="X317" s="5"/>
      <c r="Y317" s="5"/>
      <c r="Z317" s="5"/>
      <c r="AA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</row>
    <row r="318" spans="24:44">
      <c r="X318" s="5"/>
      <c r="Y318" s="5"/>
      <c r="Z318" s="5"/>
      <c r="AA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</row>
    <row r="319" spans="24:44">
      <c r="X319" s="5"/>
      <c r="Y319" s="5"/>
      <c r="Z319" s="5"/>
      <c r="AA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</row>
    <row r="320" spans="24:44">
      <c r="X320" s="5"/>
      <c r="Y320" s="5"/>
      <c r="Z320" s="5"/>
      <c r="AA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</row>
    <row r="321" spans="24:44">
      <c r="X321" s="5"/>
      <c r="Y321" s="5"/>
      <c r="Z321" s="5"/>
      <c r="AA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</row>
    <row r="322" spans="24:44">
      <c r="X322" s="5"/>
      <c r="Y322" s="5"/>
      <c r="Z322" s="5"/>
      <c r="AA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</row>
    <row r="323" spans="24:44">
      <c r="X323" s="5"/>
      <c r="Y323" s="5"/>
      <c r="Z323" s="5"/>
      <c r="AA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</row>
    <row r="324" spans="24:44">
      <c r="X324" s="5"/>
      <c r="Y324" s="5"/>
      <c r="Z324" s="5"/>
      <c r="AA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</row>
    <row r="325" spans="24:44">
      <c r="X325" s="5"/>
      <c r="Y325" s="5"/>
      <c r="Z325" s="5"/>
      <c r="AA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</row>
    <row r="326" spans="24:44">
      <c r="X326" s="5"/>
      <c r="Y326" s="5"/>
      <c r="Z326" s="5"/>
      <c r="AA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</row>
    <row r="327" spans="24:44">
      <c r="X327" s="5"/>
      <c r="Y327" s="5"/>
      <c r="Z327" s="5"/>
      <c r="AA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</row>
    <row r="328" spans="24:44">
      <c r="X328" s="5"/>
      <c r="Y328" s="5"/>
      <c r="Z328" s="5"/>
      <c r="AA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</row>
    <row r="329" spans="24:44">
      <c r="X329" s="5"/>
      <c r="Y329" s="5"/>
      <c r="Z329" s="5"/>
      <c r="AA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</row>
    <row r="330" spans="24:44">
      <c r="X330" s="5"/>
      <c r="Y330" s="5"/>
      <c r="Z330" s="5"/>
      <c r="AA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</row>
    <row r="331" spans="24:44">
      <c r="X331" s="5"/>
      <c r="Y331" s="5"/>
      <c r="Z331" s="5"/>
      <c r="AA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</row>
    <row r="332" spans="24:44">
      <c r="X332" s="5"/>
      <c r="Y332" s="5"/>
      <c r="Z332" s="5"/>
      <c r="AA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</row>
    <row r="333" spans="24:44">
      <c r="X333" s="5"/>
      <c r="Y333" s="5"/>
      <c r="Z333" s="5"/>
      <c r="AA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</row>
    <row r="334" spans="24:44">
      <c r="X334" s="5"/>
      <c r="Y334" s="5"/>
      <c r="Z334" s="5"/>
      <c r="AA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</row>
    <row r="335" spans="24:44">
      <c r="X335" s="5"/>
      <c r="Y335" s="5"/>
      <c r="Z335" s="5"/>
      <c r="AA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</row>
    <row r="336" spans="24:44">
      <c r="X336" s="5"/>
      <c r="Y336" s="5"/>
      <c r="Z336" s="5"/>
      <c r="AA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</row>
    <row r="337" spans="24:44">
      <c r="X337" s="5"/>
      <c r="Y337" s="5"/>
      <c r="Z337" s="5"/>
      <c r="AA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</row>
    <row r="338" spans="24:44">
      <c r="X338" s="5"/>
      <c r="Y338" s="5"/>
      <c r="Z338" s="5"/>
      <c r="AA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</row>
    <row r="339" spans="24:44">
      <c r="X339" s="5"/>
      <c r="Y339" s="5"/>
      <c r="Z339" s="5"/>
      <c r="AA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</row>
    <row r="340" spans="24:44">
      <c r="X340" s="5"/>
      <c r="Y340" s="5"/>
      <c r="Z340" s="5"/>
      <c r="AA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</row>
    <row r="341" spans="24:44">
      <c r="X341" s="5"/>
      <c r="Y341" s="5"/>
      <c r="Z341" s="5"/>
      <c r="AA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</row>
    <row r="342" spans="24:44">
      <c r="X342" s="5"/>
      <c r="Y342" s="5"/>
      <c r="Z342" s="5"/>
      <c r="AA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</row>
    <row r="343" spans="24:44">
      <c r="X343" s="5"/>
      <c r="Y343" s="5"/>
      <c r="Z343" s="5"/>
      <c r="AA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</row>
    <row r="344" spans="24:44">
      <c r="X344" s="5"/>
      <c r="Y344" s="5"/>
      <c r="Z344" s="5"/>
      <c r="AA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</row>
    <row r="345" spans="24:44">
      <c r="X345" s="5"/>
      <c r="Y345" s="5"/>
      <c r="Z345" s="5"/>
      <c r="AA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</row>
    <row r="346" spans="24:44">
      <c r="X346" s="5"/>
      <c r="Y346" s="5"/>
      <c r="Z346" s="5"/>
      <c r="AA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</row>
    <row r="347" spans="24:44">
      <c r="X347" s="5"/>
      <c r="Y347" s="5"/>
      <c r="Z347" s="5"/>
      <c r="AA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</row>
    <row r="348" spans="24:44">
      <c r="X348" s="5"/>
      <c r="Y348" s="5"/>
      <c r="Z348" s="5"/>
      <c r="AA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</row>
    <row r="349" spans="24:44">
      <c r="X349" s="5"/>
      <c r="Y349" s="5"/>
      <c r="Z349" s="5"/>
      <c r="AA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</row>
    <row r="350" spans="24:44">
      <c r="X350" s="5"/>
      <c r="Y350" s="5"/>
      <c r="Z350" s="5"/>
      <c r="AA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</row>
    <row r="351" spans="24:44">
      <c r="X351" s="5"/>
      <c r="Y351" s="5"/>
      <c r="Z351" s="5"/>
      <c r="AA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</row>
    <row r="352" spans="24:44">
      <c r="X352" s="5"/>
      <c r="Y352" s="5"/>
      <c r="Z352" s="5"/>
      <c r="AA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</row>
    <row r="353" spans="24:44">
      <c r="X353" s="5"/>
      <c r="Y353" s="5"/>
      <c r="Z353" s="5"/>
      <c r="AA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</row>
    <row r="354" spans="24:44">
      <c r="X354" s="5"/>
      <c r="Y354" s="5"/>
      <c r="Z354" s="5"/>
      <c r="AA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</row>
    <row r="355" spans="24:44">
      <c r="X355" s="5"/>
      <c r="Y355" s="5"/>
      <c r="Z355" s="5"/>
      <c r="AA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</row>
    <row r="356" spans="24:44">
      <c r="X356" s="5"/>
      <c r="Y356" s="5"/>
      <c r="Z356" s="5"/>
      <c r="AA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</row>
    <row r="357" spans="24:44">
      <c r="X357" s="5"/>
      <c r="Y357" s="5"/>
      <c r="Z357" s="5"/>
      <c r="AA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</row>
    <row r="358" spans="24:44">
      <c r="X358" s="5"/>
      <c r="Y358" s="5"/>
      <c r="Z358" s="5"/>
      <c r="AA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</row>
    <row r="359" spans="24:44">
      <c r="X359" s="5"/>
      <c r="Y359" s="5"/>
      <c r="Z359" s="5"/>
      <c r="AA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</row>
    <row r="360" spans="24:44">
      <c r="X360" s="5"/>
      <c r="Y360" s="5"/>
      <c r="Z360" s="5"/>
      <c r="AA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</row>
    <row r="361" spans="24:44">
      <c r="X361" s="5"/>
      <c r="Y361" s="5"/>
      <c r="Z361" s="5"/>
      <c r="AA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</row>
    <row r="362" spans="24:44">
      <c r="X362" s="5"/>
      <c r="Y362" s="5"/>
      <c r="Z362" s="5"/>
      <c r="AA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</row>
    <row r="363" spans="24:44">
      <c r="X363" s="5"/>
      <c r="Y363" s="5"/>
      <c r="Z363" s="5"/>
      <c r="AA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</row>
    <row r="364" spans="24:44">
      <c r="X364" s="5"/>
      <c r="Y364" s="5"/>
      <c r="Z364" s="5"/>
      <c r="AA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</row>
    <row r="365" spans="24:44">
      <c r="X365" s="5"/>
      <c r="Y365" s="5"/>
      <c r="Z365" s="5"/>
      <c r="AA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</row>
    <row r="366" spans="24:44">
      <c r="X366" s="5"/>
      <c r="Y366" s="5"/>
      <c r="Z366" s="5"/>
      <c r="AA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</row>
    <row r="367" spans="24:44">
      <c r="X367" s="5"/>
      <c r="Y367" s="5"/>
      <c r="Z367" s="5"/>
      <c r="AA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</row>
    <row r="368" spans="24:44">
      <c r="X368" s="5"/>
      <c r="Y368" s="5"/>
      <c r="Z368" s="5"/>
      <c r="AA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</row>
    <row r="369" spans="24:44">
      <c r="X369" s="5"/>
      <c r="Y369" s="5"/>
      <c r="Z369" s="5"/>
      <c r="AA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</row>
    <row r="370" spans="24:44">
      <c r="X370" s="5"/>
      <c r="Y370" s="5"/>
      <c r="Z370" s="5"/>
      <c r="AA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</row>
    <row r="371" spans="24:44">
      <c r="X371" s="5"/>
      <c r="Y371" s="5"/>
      <c r="Z371" s="5"/>
      <c r="AA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</row>
    <row r="372" spans="24:44">
      <c r="X372" s="5"/>
      <c r="Y372" s="5"/>
      <c r="Z372" s="5"/>
      <c r="AA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</row>
    <row r="373" spans="24:44">
      <c r="X373" s="5"/>
      <c r="Y373" s="5"/>
      <c r="Z373" s="5"/>
      <c r="AA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</row>
    <row r="374" spans="24:44">
      <c r="X374" s="5"/>
      <c r="Y374" s="5"/>
      <c r="Z374" s="5"/>
      <c r="AA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</row>
    <row r="375" spans="24:44">
      <c r="X375" s="5"/>
      <c r="Y375" s="5"/>
      <c r="Z375" s="5"/>
      <c r="AA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</row>
    <row r="376" spans="24:44">
      <c r="X376" s="5"/>
      <c r="Y376" s="5"/>
      <c r="Z376" s="5"/>
      <c r="AA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</row>
    <row r="377" spans="24:44">
      <c r="X377" s="5"/>
      <c r="Y377" s="5"/>
      <c r="Z377" s="5"/>
      <c r="AA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</row>
    <row r="378" spans="24:44">
      <c r="X378" s="5"/>
      <c r="Y378" s="5"/>
      <c r="Z378" s="5"/>
      <c r="AA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</row>
  </sheetData>
  <mergeCells count="6">
    <mergeCell ref="C5:W5"/>
    <mergeCell ref="C10:AD10"/>
    <mergeCell ref="C9:AD9"/>
    <mergeCell ref="C8:AD8"/>
    <mergeCell ref="C7:AD7"/>
    <mergeCell ref="C6:AD6"/>
  </mergeCells>
  <printOptions horizontalCentered="1"/>
  <pageMargins left="0" right="0" top="0.54" bottom="0" header="0" footer="0"/>
  <pageSetup paperSize="9" scale="62" fitToHeight="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DGII</vt:lpstr>
      <vt:lpstr>DGA</vt:lpstr>
      <vt:lpstr>TESORERIA</vt:lpstr>
      <vt:lpstr>DGII!Área_de_impresión</vt:lpstr>
      <vt:lpstr>TESORERIA!Área_de_impresión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Fidelia Raulina Pérez Castillo</dc:creator>
  <cp:lastModifiedBy>Fidelia Raulina Pérez Castillo</cp:lastModifiedBy>
  <cp:lastPrinted>2025-05-20T20:34:49Z</cp:lastPrinted>
  <dcterms:created xsi:type="dcterms:W3CDTF">2019-01-28T14:24:24Z</dcterms:created>
  <dcterms:modified xsi:type="dcterms:W3CDTF">2026-04-15T18:42:28Z</dcterms:modified>
</cp:coreProperties>
</file>