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8070"/>
  </bookViews>
  <sheets>
    <sheet name="PP" sheetId="1" r:id="rId1"/>
  </sheets>
  <externalReferences>
    <externalReference r:id="rId2"/>
    <externalReference r:id="rId3"/>
  </externalReferences>
  <definedNames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1">#N/A</definedName>
    <definedName name="_1987">#N/A</definedName>
    <definedName name="_Order1" hidden="1">255</definedName>
    <definedName name="AccessDatabase" hidden="1">"\\De2kp-42538\BOLETIN\Claga\CLAGA2000.mdb"</definedName>
    <definedName name="ACUMULADO">#N/A</definedName>
    <definedName name="_xlnm.Print_Area" localSheetId="0">PP!$B$1:$AD$104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ROS1">#N/A</definedName>
    <definedName name="_ROS2">#N/A</definedName>
    <definedName name="_ROS3">#N/A</definedName>
    <definedName name="_ROS4">#N/A</definedName>
    <definedName name="_xlnm.Print_Titles" localSheetId="0">PP!$1:$7</definedName>
  </definedNames>
  <calcPr calcId="125725" fullCalcOnLoad="1"/>
</workbook>
</file>

<file path=xl/calcChain.xml><?xml version="1.0" encoding="utf-8"?>
<calcChain xmlns="http://schemas.openxmlformats.org/spreadsheetml/2006/main">
  <c r="AB98" i="1"/>
  <c r="AC98" s="1"/>
  <c r="AD98" s="1"/>
  <c r="O98"/>
  <c r="AB95"/>
  <c r="AC95" s="1"/>
  <c r="AD95" s="1"/>
  <c r="O95"/>
  <c r="AB94"/>
  <c r="AC94" s="1"/>
  <c r="AD94" s="1"/>
  <c r="O94"/>
  <c r="AA93"/>
  <c r="Z93"/>
  <c r="Y93"/>
  <c r="X93"/>
  <c r="W93"/>
  <c r="V93"/>
  <c r="U93"/>
  <c r="T93"/>
  <c r="S93"/>
  <c r="R93"/>
  <c r="Q93"/>
  <c r="P93"/>
  <c r="AB93" s="1"/>
  <c r="O93"/>
  <c r="N93"/>
  <c r="M93"/>
  <c r="L93"/>
  <c r="K93"/>
  <c r="J93"/>
  <c r="I93"/>
  <c r="H93"/>
  <c r="G93"/>
  <c r="F93"/>
  <c r="E93"/>
  <c r="D93"/>
  <c r="C93"/>
  <c r="AB92"/>
  <c r="AC92" s="1"/>
  <c r="AD92" s="1"/>
  <c r="O92"/>
  <c r="AB91"/>
  <c r="AC91" s="1"/>
  <c r="AD91" s="1"/>
  <c r="O91"/>
  <c r="AB90"/>
  <c r="AC90" s="1"/>
  <c r="AD90" s="1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AB89"/>
  <c r="AC89" s="1"/>
  <c r="AD89" s="1"/>
  <c r="O89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AB87"/>
  <c r="AC87" s="1"/>
  <c r="AD87" s="1"/>
  <c r="O87"/>
  <c r="AB86"/>
  <c r="AC86" s="1"/>
  <c r="AD86" s="1"/>
  <c r="O86"/>
  <c r="AA85"/>
  <c r="Z85"/>
  <c r="Y85"/>
  <c r="X85"/>
  <c r="W85"/>
  <c r="V85"/>
  <c r="U85"/>
  <c r="T85"/>
  <c r="S85"/>
  <c r="R85"/>
  <c r="Q85"/>
  <c r="P85"/>
  <c r="AB85" s="1"/>
  <c r="O85"/>
  <c r="N85"/>
  <c r="M85"/>
  <c r="L85"/>
  <c r="K85"/>
  <c r="J85"/>
  <c r="I85"/>
  <c r="H85"/>
  <c r="G85"/>
  <c r="F85"/>
  <c r="E85"/>
  <c r="D85"/>
  <c r="C85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AB83"/>
  <c r="AC83" s="1"/>
  <c r="AD83" s="1"/>
  <c r="O83"/>
  <c r="AB79"/>
  <c r="AC79" s="1"/>
  <c r="AD79" s="1"/>
  <c r="O79"/>
  <c r="AA78"/>
  <c r="Z78"/>
  <c r="Y78"/>
  <c r="X78"/>
  <c r="W78"/>
  <c r="V78"/>
  <c r="U78"/>
  <c r="T78"/>
  <c r="S78"/>
  <c r="R78"/>
  <c r="Q78"/>
  <c r="P78"/>
  <c r="AB78" s="1"/>
  <c r="AC78" s="1"/>
  <c r="AD78" s="1"/>
  <c r="O78"/>
  <c r="N78"/>
  <c r="M78"/>
  <c r="L78"/>
  <c r="K78"/>
  <c r="J78"/>
  <c r="I78"/>
  <c r="H78"/>
  <c r="G78"/>
  <c r="F78"/>
  <c r="E78"/>
  <c r="D78"/>
  <c r="C78"/>
  <c r="AB77"/>
  <c r="AC77" s="1"/>
  <c r="O77"/>
  <c r="AB76"/>
  <c r="AC76" s="1"/>
  <c r="AD76" s="1"/>
  <c r="O76"/>
  <c r="AB75"/>
  <c r="O75"/>
  <c r="AC75" s="1"/>
  <c r="AB74"/>
  <c r="O74"/>
  <c r="AC74" s="1"/>
  <c r="AD74" s="1"/>
  <c r="AB73"/>
  <c r="AC73" s="1"/>
  <c r="O73"/>
  <c r="AB72"/>
  <c r="O72"/>
  <c r="AC72" s="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AB70"/>
  <c r="O70"/>
  <c r="AC70" s="1"/>
  <c r="AD70" s="1"/>
  <c r="AB69"/>
  <c r="O69"/>
  <c r="AC69" s="1"/>
  <c r="AD69" s="1"/>
  <c r="AB68"/>
  <c r="O68"/>
  <c r="AC68" s="1"/>
  <c r="AD68" s="1"/>
  <c r="AB67"/>
  <c r="O67"/>
  <c r="AC67" s="1"/>
  <c r="AD67" s="1"/>
  <c r="AB66"/>
  <c r="O66"/>
  <c r="AC66" s="1"/>
  <c r="AD66" s="1"/>
  <c r="AB65"/>
  <c r="AC65" s="1"/>
  <c r="O65"/>
  <c r="AB64"/>
  <c r="AC64" s="1"/>
  <c r="AD64" s="1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AB63"/>
  <c r="AC63" s="1"/>
  <c r="AD63" s="1"/>
  <c r="O63"/>
  <c r="AB62"/>
  <c r="AC62" s="1"/>
  <c r="AD62" s="1"/>
  <c r="O62"/>
  <c r="AB61"/>
  <c r="AC61" s="1"/>
  <c r="AD61" s="1"/>
  <c r="O61"/>
  <c r="AB60"/>
  <c r="AC60" s="1"/>
  <c r="AD60" s="1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AB58"/>
  <c r="AC58" s="1"/>
  <c r="O58"/>
  <c r="AB57"/>
  <c r="AC57" s="1"/>
  <c r="AD57" s="1"/>
  <c r="O57"/>
  <c r="AB56"/>
  <c r="AC56" s="1"/>
  <c r="AD56" s="1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B54"/>
  <c r="AC54" s="1"/>
  <c r="AD54" s="1"/>
  <c r="O54"/>
  <c r="AB53"/>
  <c r="AC53" s="1"/>
  <c r="O53"/>
  <c r="AB52"/>
  <c r="F52"/>
  <c r="O52" s="1"/>
  <c r="O49" s="1"/>
  <c r="O44" s="1"/>
  <c r="O9" s="1"/>
  <c r="O8" s="1"/>
  <c r="O81" s="1"/>
  <c r="O97" s="1"/>
  <c r="AB51"/>
  <c r="AC51" s="1"/>
  <c r="AD51" s="1"/>
  <c r="O51"/>
  <c r="AB50"/>
  <c r="AC50" s="1"/>
  <c r="AD50" s="1"/>
  <c r="O50"/>
  <c r="AB49"/>
  <c r="AA49"/>
  <c r="Z49"/>
  <c r="Y49"/>
  <c r="X49"/>
  <c r="W49"/>
  <c r="V49"/>
  <c r="U49"/>
  <c r="T49"/>
  <c r="S49"/>
  <c r="R49"/>
  <c r="Q49"/>
  <c r="P49"/>
  <c r="N49"/>
  <c r="M49"/>
  <c r="L49"/>
  <c r="K49"/>
  <c r="J49"/>
  <c r="I49"/>
  <c r="H49"/>
  <c r="G49"/>
  <c r="F49"/>
  <c r="E49"/>
  <c r="D49"/>
  <c r="C49"/>
  <c r="AB48"/>
  <c r="AC48" s="1"/>
  <c r="AD48" s="1"/>
  <c r="O48"/>
  <c r="AB47"/>
  <c r="AC47" s="1"/>
  <c r="AD47" s="1"/>
  <c r="O47"/>
  <c r="AB46"/>
  <c r="AC46" s="1"/>
  <c r="AD46" s="1"/>
  <c r="O46"/>
  <c r="AB45"/>
  <c r="AC45" s="1"/>
  <c r="AD45" s="1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B44"/>
  <c r="AC44" s="1"/>
  <c r="AD44" s="1"/>
  <c r="AA44"/>
  <c r="Z44"/>
  <c r="Y44"/>
  <c r="X44"/>
  <c r="W44"/>
  <c r="V44"/>
  <c r="U44"/>
  <c r="T44"/>
  <c r="S44"/>
  <c r="R44"/>
  <c r="Q44"/>
  <c r="P44"/>
  <c r="N44"/>
  <c r="M44"/>
  <c r="L44"/>
  <c r="K44"/>
  <c r="J44"/>
  <c r="I44"/>
  <c r="H44"/>
  <c r="G44"/>
  <c r="F44"/>
  <c r="E44"/>
  <c r="D44"/>
  <c r="C44"/>
  <c r="AB43"/>
  <c r="AC43" s="1"/>
  <c r="AD43" s="1"/>
  <c r="O43"/>
  <c r="AB42"/>
  <c r="AC42" s="1"/>
  <c r="AD42" s="1"/>
  <c r="O42"/>
  <c r="AB41"/>
  <c r="AC41" s="1"/>
  <c r="AD41" s="1"/>
  <c r="O41"/>
  <c r="AB40"/>
  <c r="AC40" s="1"/>
  <c r="AD40" s="1"/>
  <c r="O40"/>
  <c r="AB39"/>
  <c r="AC39" s="1"/>
  <c r="AD39" s="1"/>
  <c r="O39"/>
  <c r="AB38"/>
  <c r="AC38" s="1"/>
  <c r="AD38" s="1"/>
  <c r="O38"/>
  <c r="AB37"/>
  <c r="AC37" s="1"/>
  <c r="AD37" s="1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AB36"/>
  <c r="AC36" s="1"/>
  <c r="AD36" s="1"/>
  <c r="O36"/>
  <c r="AB35"/>
  <c r="AC35" s="1"/>
  <c r="AD35" s="1"/>
  <c r="O35"/>
  <c r="AB34"/>
  <c r="AC34" s="1"/>
  <c r="AD34" s="1"/>
  <c r="O34"/>
  <c r="AB33"/>
  <c r="AC33" s="1"/>
  <c r="AD33" s="1"/>
  <c r="O33"/>
  <c r="AB32"/>
  <c r="AC32" s="1"/>
  <c r="AD32" s="1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B31"/>
  <c r="AC31" s="1"/>
  <c r="AD31" s="1"/>
  <c r="O31"/>
  <c r="AB30"/>
  <c r="AC30" s="1"/>
  <c r="AD30" s="1"/>
  <c r="O30"/>
  <c r="AB29"/>
  <c r="AC29" s="1"/>
  <c r="AD29" s="1"/>
  <c r="O29"/>
  <c r="AB28"/>
  <c r="AC28" s="1"/>
  <c r="AD28" s="1"/>
  <c r="O28"/>
  <c r="AB27"/>
  <c r="AC27" s="1"/>
  <c r="AD27" s="1"/>
  <c r="O27"/>
  <c r="AB26"/>
  <c r="AC26" s="1"/>
  <c r="AD26" s="1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B25"/>
  <c r="AC25" s="1"/>
  <c r="AD25" s="1"/>
  <c r="O25"/>
  <c r="AB24"/>
  <c r="AC24" s="1"/>
  <c r="AD24" s="1"/>
  <c r="O24"/>
  <c r="AB23"/>
  <c r="AC23" s="1"/>
  <c r="AD23" s="1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B22"/>
  <c r="AC22" s="1"/>
  <c r="AD22" s="1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B21"/>
  <c r="AC21" s="1"/>
  <c r="AD21" s="1"/>
  <c r="O21"/>
  <c r="AB20"/>
  <c r="AC20" s="1"/>
  <c r="AD20" s="1"/>
  <c r="O20"/>
  <c r="AB19"/>
  <c r="AC19" s="1"/>
  <c r="AD19" s="1"/>
  <c r="O19"/>
  <c r="AB18"/>
  <c r="AC18" s="1"/>
  <c r="AD18" s="1"/>
  <c r="O18"/>
  <c r="AB17"/>
  <c r="AC17" s="1"/>
  <c r="AD17" s="1"/>
  <c r="O17"/>
  <c r="AB16"/>
  <c r="AC16" s="1"/>
  <c r="AD16" s="1"/>
  <c r="O16"/>
  <c r="AB15"/>
  <c r="AC15" s="1"/>
  <c r="AD15" s="1"/>
  <c r="O15"/>
  <c r="AB14"/>
  <c r="AC14" s="1"/>
  <c r="AD14" s="1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B13"/>
  <c r="AC13" s="1"/>
  <c r="AD13" s="1"/>
  <c r="O13"/>
  <c r="AB12"/>
  <c r="AC12" s="1"/>
  <c r="AD12" s="1"/>
  <c r="O12"/>
  <c r="AB11"/>
  <c r="AC11" s="1"/>
  <c r="AD11" s="1"/>
  <c r="O11"/>
  <c r="AB10"/>
  <c r="AC10" s="1"/>
  <c r="AD10" s="1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B9"/>
  <c r="AA9"/>
  <c r="Z9"/>
  <c r="Y9"/>
  <c r="X9"/>
  <c r="W9"/>
  <c r="V9"/>
  <c r="U9"/>
  <c r="T9"/>
  <c r="S9"/>
  <c r="R9"/>
  <c r="Q9"/>
  <c r="P9"/>
  <c r="N9"/>
  <c r="M9"/>
  <c r="L9"/>
  <c r="K9"/>
  <c r="J9"/>
  <c r="I9"/>
  <c r="H9"/>
  <c r="G9"/>
  <c r="F9"/>
  <c r="E9"/>
  <c r="D9"/>
  <c r="C9"/>
  <c r="AA8"/>
  <c r="AA81" s="1"/>
  <c r="AA97" s="1"/>
  <c r="Z8"/>
  <c r="Z81" s="1"/>
  <c r="Z97" s="1"/>
  <c r="Y8"/>
  <c r="Y81" s="1"/>
  <c r="Y97" s="1"/>
  <c r="X8"/>
  <c r="X81" s="1"/>
  <c r="X97" s="1"/>
  <c r="W8"/>
  <c r="W81" s="1"/>
  <c r="W97" s="1"/>
  <c r="V8"/>
  <c r="V81" s="1"/>
  <c r="V97" s="1"/>
  <c r="U8"/>
  <c r="U81" s="1"/>
  <c r="U97" s="1"/>
  <c r="T8"/>
  <c r="T81" s="1"/>
  <c r="T97" s="1"/>
  <c r="S8"/>
  <c r="S81" s="1"/>
  <c r="S97" s="1"/>
  <c r="R8"/>
  <c r="R81" s="1"/>
  <c r="R97" s="1"/>
  <c r="Q8"/>
  <c r="Q81" s="1"/>
  <c r="Q97" s="1"/>
  <c r="P8"/>
  <c r="P81" s="1"/>
  <c r="P97" s="1"/>
  <c r="N8"/>
  <c r="N81" s="1"/>
  <c r="N97" s="1"/>
  <c r="M8"/>
  <c r="M81" s="1"/>
  <c r="M97" s="1"/>
  <c r="L8"/>
  <c r="L81" s="1"/>
  <c r="L97" s="1"/>
  <c r="K8"/>
  <c r="K81" s="1"/>
  <c r="K97" s="1"/>
  <c r="J8"/>
  <c r="J81" s="1"/>
  <c r="J97" s="1"/>
  <c r="I8"/>
  <c r="I81" s="1"/>
  <c r="I97" s="1"/>
  <c r="H8"/>
  <c r="H81" s="1"/>
  <c r="H97" s="1"/>
  <c r="G8"/>
  <c r="G81" s="1"/>
  <c r="G97" s="1"/>
  <c r="F8"/>
  <c r="F81" s="1"/>
  <c r="F97" s="1"/>
  <c r="E8"/>
  <c r="E81" s="1"/>
  <c r="E97" s="1"/>
  <c r="D8"/>
  <c r="D81" s="1"/>
  <c r="D97" s="1"/>
  <c r="C8"/>
  <c r="C81" s="1"/>
  <c r="C97" s="1"/>
  <c r="AC52" l="1"/>
  <c r="AD52" s="1"/>
  <c r="AC85"/>
  <c r="AD85" s="1"/>
  <c r="AC93"/>
  <c r="AD93" s="1"/>
  <c r="AB88"/>
  <c r="AC88" s="1"/>
  <c r="AD88" s="1"/>
  <c r="AB71"/>
  <c r="AC9"/>
  <c r="AC49"/>
  <c r="AD49" s="1"/>
  <c r="AD9" l="1"/>
  <c r="AB84"/>
  <c r="AC84" s="1"/>
  <c r="AD84" s="1"/>
  <c r="AC71"/>
  <c r="AD71" s="1"/>
  <c r="AB59"/>
  <c r="AC59" l="1"/>
  <c r="AD59" s="1"/>
  <c r="AB55"/>
  <c r="AC55" l="1"/>
  <c r="AD55" s="1"/>
  <c r="AB8"/>
  <c r="AC8" l="1"/>
  <c r="AD8" s="1"/>
  <c r="AB81"/>
  <c r="AC81" l="1"/>
  <c r="AD81" s="1"/>
  <c r="AB97"/>
  <c r="AC97" s="1"/>
  <c r="AD97" s="1"/>
</calcChain>
</file>

<file path=xl/sharedStrings.xml><?xml version="1.0" encoding="utf-8"?>
<sst xmlns="http://schemas.openxmlformats.org/spreadsheetml/2006/main" count="128" uniqueCount="105">
  <si>
    <t>CUADRO No.1</t>
  </si>
  <si>
    <t>INGRESOS FISCALES COMPARADOS, SEGÚN PRINCIPALES PARTIDAS</t>
  </si>
  <si>
    <t>ENERO-DICIEMBRE  2012/2011</t>
  </si>
  <si>
    <r>
      <t>(En millones RD$)</t>
    </r>
    <r>
      <rPr>
        <i/>
        <vertAlign val="superscript"/>
        <sz val="11"/>
        <color indexed="8"/>
        <rFont val="Arial"/>
        <family val="2"/>
      </rPr>
      <t xml:space="preserve"> (1)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</si>
  <si>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</si>
  <si>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</si>
  <si>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</si>
  <si>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</si>
  <si>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</si>
  <si>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</si>
  <si>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</si>
  <si>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</si>
  <si>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</si>
  <si>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</si>
  <si>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</si>
  <si>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</si>
  <si>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</si>
  <si>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</si>
  <si>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 Abs.</t>
  </si>
  <si>
    <t xml:space="preserve"> %</t>
  </si>
  <si>
    <t xml:space="preserve"> I-  INGRESOS CORRIENTES</t>
  </si>
  <si>
    <t xml:space="preserve"> II-  INGRESOS TRIBUTARIOS</t>
  </si>
  <si>
    <r>
      <t>1)</t>
    </r>
    <r>
      <rPr>
        <b/>
        <u/>
        <sz val="11"/>
        <color indexed="8"/>
        <rFont val="Arial"/>
        <family val="2"/>
      </rPr>
      <t xml:space="preserve"> Impuestos Sobre Ingresos</t>
    </r>
  </si>
  <si>
    <t>- Impuestos sobre la Renta de las Personas</t>
  </si>
  <si>
    <t>- Impuestos sobre Los Ingresos de las Empresas</t>
  </si>
  <si>
    <t>- Otros Impuestos sobre los Ingresos</t>
  </si>
  <si>
    <r>
      <t xml:space="preserve">2) </t>
    </r>
    <r>
      <rPr>
        <b/>
        <u/>
        <sz val="11"/>
        <color indexed="8"/>
        <rFont val="Arial"/>
        <family val="2"/>
      </rPr>
      <t xml:space="preserve">Impuestos sobre la Propiedad </t>
    </r>
  </si>
  <si>
    <t>- Operaciones Inmobiliarias</t>
  </si>
  <si>
    <t>- 17% Registro de Propiedad de Vehículos</t>
  </si>
  <si>
    <t>- Impuestos sobre los Activos (1%)</t>
  </si>
  <si>
    <t>- Impuestos sobre los Activos Financieros (Ley No.139-11)</t>
  </si>
  <si>
    <t>- Actos Traslativos</t>
  </si>
  <si>
    <t xml:space="preserve">- Impuestos a las Viviendas Suntuarias </t>
  </si>
  <si>
    <t>- Otros</t>
  </si>
  <si>
    <r>
      <t>3)</t>
    </r>
    <r>
      <rPr>
        <b/>
        <u/>
        <sz val="11"/>
        <color indexed="8"/>
        <rFont val="Arial"/>
        <family val="2"/>
      </rPr>
      <t xml:space="preserve"> Impuestos Internos sobre Mercancías y Servicios</t>
    </r>
  </si>
  <si>
    <t>Impuesto a las Transf. Bienes Industrializados y Servicios</t>
  </si>
  <si>
    <t>- ITBIS Interno</t>
  </si>
  <si>
    <t>- ITBIS Externo</t>
  </si>
  <si>
    <t xml:space="preserve">Impuestos sobre Mercancías </t>
  </si>
  <si>
    <t>- Bebidas Alcohólicas</t>
  </si>
  <si>
    <t>- Tabaco Manufacturado</t>
  </si>
  <si>
    <t>- Impuesto Sobre Hidrocarburos (Ley No.112-00)</t>
  </si>
  <si>
    <t>- Impuesto Selectivo sobre Hidrocarburos (Ley No. 557-05)</t>
  </si>
  <si>
    <t>Impuestos sobre los Servicios</t>
  </si>
  <si>
    <t xml:space="preserve">- Impuesto sobre Cheques </t>
  </si>
  <si>
    <t xml:space="preserve">- Impuesto Selectivo sobre las Telecomunicaciones </t>
  </si>
  <si>
    <t>- Impuesto Selectivo sobre Polizas de Seguros</t>
  </si>
  <si>
    <t>Impuestos sobre el Uso de Bienes y Licencias</t>
  </si>
  <si>
    <t>- Derecho de Circulación Vehículos de Motor</t>
  </si>
  <si>
    <t>- Licencias para Portar Armas de Fuego</t>
  </si>
  <si>
    <t>- Licencias para Operar Bancas de Apuestas</t>
  </si>
  <si>
    <t>- Licencias sobre Maguina Tragamonedas</t>
  </si>
  <si>
    <t>- Impuesto Específico a Banca de Apuestas</t>
  </si>
  <si>
    <r>
      <t xml:space="preserve">4) </t>
    </r>
    <r>
      <rPr>
        <b/>
        <u/>
        <sz val="11"/>
        <color indexed="8"/>
        <rFont val="Arial"/>
        <family val="2"/>
      </rPr>
      <t>Impuestos Sobre el Comercio Exterior</t>
    </r>
  </si>
  <si>
    <t>Sobre las Importaciones</t>
  </si>
  <si>
    <t>- Arancel</t>
  </si>
  <si>
    <t>Sobre las Exportaciones</t>
  </si>
  <si>
    <t>Otros Impuestos al Comercio Exterior</t>
  </si>
  <si>
    <t>- Impuesto a la Salida de Pasajeros al Exterior por Aeropuertos y Puertos</t>
  </si>
  <si>
    <t>- Derechos Consulares</t>
  </si>
  <si>
    <r>
      <t xml:space="preserve">5) </t>
    </r>
    <r>
      <rPr>
        <b/>
        <u/>
        <sz val="11"/>
        <color indexed="8"/>
        <rFont val="Arial"/>
        <family val="2"/>
      </rPr>
      <t xml:space="preserve">Otros Impuestos </t>
    </r>
  </si>
  <si>
    <r>
      <t xml:space="preserve">6) </t>
    </r>
    <r>
      <rPr>
        <b/>
        <u/>
        <sz val="11"/>
        <color indexed="8"/>
        <rFont val="Arial"/>
        <family val="2"/>
      </rPr>
      <t>Contribución a la Seguridad Social</t>
    </r>
  </si>
  <si>
    <t>III-  INGRESOS NO TRIBUTARIOS</t>
  </si>
  <si>
    <t>1) Transferencias Corrientes</t>
  </si>
  <si>
    <t>- Zona Franca</t>
  </si>
  <si>
    <t>2) Otros Ingresos</t>
  </si>
  <si>
    <t>- Ventas de Mercancías del Estado</t>
  </si>
  <si>
    <t>- PROMESE</t>
  </si>
  <si>
    <t>- Otras Ventas de Mercancías de la Administración Central</t>
  </si>
  <si>
    <t>- Otras Ventas</t>
  </si>
  <si>
    <t>- Ventas de Servicios del Estado</t>
  </si>
  <si>
    <t>- Derechos Aeroportuarios</t>
  </si>
  <si>
    <t>- Tarjetas de Turismo</t>
  </si>
  <si>
    <t>- Peaje</t>
  </si>
  <si>
    <t>- Tasas por Expedición y Renovación de Pasaportes</t>
  </si>
  <si>
    <t>- Otras Ventas de Servicios de la Administración General</t>
  </si>
  <si>
    <t>- Rentas de Propiedad</t>
  </si>
  <si>
    <t>- Dividendos por Inversiones Empresariales</t>
  </si>
  <si>
    <t>- Intereses</t>
  </si>
  <si>
    <t>-</t>
  </si>
  <si>
    <t>- Conseciones</t>
  </si>
  <si>
    <t>- Ingresos Diversos</t>
  </si>
  <si>
    <t>IV) INGRESOS A ESPECIFICAR</t>
  </si>
  <si>
    <t>VI.  INGRESOS DE CAPITAL</t>
  </si>
  <si>
    <t>- Ventas de activos no financiero</t>
  </si>
  <si>
    <t>TOTAL</t>
  </si>
  <si>
    <t>DONACIONES</t>
  </si>
  <si>
    <t>FUENTES FINANCIERAS</t>
  </si>
  <si>
    <r>
      <t xml:space="preserve">- </t>
    </r>
    <r>
      <rPr>
        <b/>
        <u/>
        <sz val="11"/>
        <color indexed="8"/>
        <rFont val="Arial"/>
        <family val="2"/>
      </rPr>
      <t xml:space="preserve"> Activos Financieros</t>
    </r>
  </si>
  <si>
    <t>- Venta de Acciones</t>
  </si>
  <si>
    <t>- Recuperación de Prestamos</t>
  </si>
  <si>
    <r>
      <t xml:space="preserve">- </t>
    </r>
    <r>
      <rPr>
        <b/>
        <u/>
        <sz val="11"/>
        <color indexed="8"/>
        <rFont val="Arial"/>
        <family val="2"/>
      </rPr>
      <t xml:space="preserve"> Pasivos Financieros</t>
    </r>
  </si>
  <si>
    <t>- Obtención de Préstamos Internos</t>
  </si>
  <si>
    <t>- Obtención de Préstamos Externos</t>
  </si>
  <si>
    <t>- PETROCARIBE</t>
  </si>
  <si>
    <t>- Colocación de Títulos y Valores</t>
  </si>
  <si>
    <t xml:space="preserve">                                                                                                      </t>
  </si>
  <si>
    <t>- Internos</t>
  </si>
  <si>
    <t>- Externos</t>
  </si>
  <si>
    <t xml:space="preserve">   Fondos Especiales y de Terceros</t>
  </si>
  <si>
    <t>(1) Cifras sujetas a rectificación. A partir de julio 2012 el Peaje fue consecionado al Consorcio Dominicano de Vías Concesionadas (Dovicon)</t>
  </si>
  <si>
    <t xml:space="preserve">     El monto que aparece en peaje a  partir de septiembre corresponde al peaje de la Autopista de las americas.</t>
  </si>
  <si>
    <r>
      <t xml:space="preserve">    </t>
    </r>
    <r>
      <rPr>
        <sz val="10"/>
        <color indexed="8"/>
        <rFont val="Arial"/>
        <family val="2"/>
      </rPr>
      <t xml:space="preserve"> Incluye los dolares convertidos a la tasa oficial</t>
    </r>
    <r>
      <rPr>
        <b/>
        <sz val="10"/>
        <color indexed="8"/>
        <rFont val="Arial"/>
        <family val="2"/>
      </rPr>
      <t xml:space="preserve">. </t>
    </r>
  </si>
  <si>
    <t xml:space="preserve">      Excluye los Fondos Especiales y de Terceros e Ingresos de otras Direcciones e Instituciones.</t>
  </si>
  <si>
    <t>FUENTE: Ministerio de Hacienda, Sistema Integrado de Gestión Financiera (SIGEF), Informe de Ejecución de Ingresos.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</si>
</sst>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#,##0.0_);\(#,##0.0\)"/>
    <numFmt numFmtId="165" formatCode="#,##0.000_);\(#,##0.000\)"/>
    <numFmt numFmtId="166" formatCode="#,##0.000"/>
    <numFmt numFmtId="167" formatCode="_(* #,##0.0_);_(* \(#,##0.0\);_(* &quot;-&quot;??_);_(@_)"/>
    <numFmt numFmtId="168" formatCode="* _(#,##0.0_)\ _P_-;* \(#,##0.0\)\ _P_-;_-* &quot;-&quot;??\ _P_-;_-@_-"/>
    <numFmt numFmtId="169" formatCode="_ * #,##0.00_ ;_ * \-#,##0.00_ ;_ * &quot;-&quot;??_ ;_ @_ 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i/>
      <sz val="10"/>
      <color indexed="8"/>
      <name val="Arial"/>
      <family val="2"/>
    </font>
    <font>
      <sz val="10"/>
      <name val="Arial"/>
      <family val="2"/>
    </font>
    <font>
      <b/>
      <i/>
      <sz val="9"/>
      <color indexed="8"/>
      <name val="Arial"/>
      <family val="2"/>
    </font>
    <font>
      <b/>
      <sz val="12"/>
      <color indexed="8"/>
      <name val="Arial"/>
      <family val="2"/>
    </font>
    <font>
      <i/>
      <sz val="11"/>
      <color indexed="8"/>
      <name val="Arial"/>
      <family val="2"/>
    </font>
    <font>
      <i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3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9">
      <protection hidden="1"/>
    </xf>
    <xf numFmtId="0" fontId="25" fillId="16" borderId="9" applyNumberFormat="0" applyFont="0" applyBorder="0" applyAlignment="0" applyProtection="0">
      <protection hidden="1"/>
    </xf>
    <xf numFmtId="168" fontId="26" fillId="0" borderId="18" applyBorder="0">
      <alignment horizontal="center" vertical="center"/>
    </xf>
    <xf numFmtId="0" fontId="27" fillId="4" borderId="0" applyNumberFormat="0" applyBorder="0" applyAlignment="0" applyProtection="0"/>
    <xf numFmtId="0" fontId="28" fillId="16" borderId="19" applyNumberFormat="0" applyAlignment="0" applyProtection="0"/>
    <xf numFmtId="0" fontId="29" fillId="17" borderId="20" applyNumberFormat="0" applyAlignment="0" applyProtection="0"/>
    <xf numFmtId="0" fontId="30" fillId="0" borderId="21" applyNumberFormat="0" applyFill="0" applyAlignment="0" applyProtection="0"/>
    <xf numFmtId="169" fontId="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1" borderId="0" applyNumberFormat="0" applyBorder="0" applyAlignment="0" applyProtection="0"/>
    <xf numFmtId="0" fontId="32" fillId="7" borderId="19" applyNumberFormat="0" applyAlignment="0" applyProtection="0"/>
    <xf numFmtId="0" fontId="33" fillId="3" borderId="0" applyNumberFormat="0" applyBorder="0" applyAlignment="0" applyProtection="0"/>
    <xf numFmtId="0" fontId="34" fillId="0" borderId="9">
      <alignment horizontal="left"/>
      <protection locked="0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22" borderId="0" applyNumberFormat="0" applyBorder="0" applyAlignment="0" applyProtection="0"/>
    <xf numFmtId="0" fontId="4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16" fillId="0" borderId="0">
      <alignment vertical="top"/>
    </xf>
    <xf numFmtId="39" fontId="36" fillId="0" borderId="0"/>
    <xf numFmtId="0" fontId="4" fillId="0" borderId="0"/>
    <xf numFmtId="0" fontId="1" fillId="0" borderId="0"/>
    <xf numFmtId="0" fontId="1" fillId="0" borderId="0"/>
    <xf numFmtId="0" fontId="4" fillId="23" borderId="22" applyNumberFormat="0" applyFont="0" applyAlignment="0" applyProtection="0"/>
    <xf numFmtId="0" fontId="4" fillId="23" borderId="22" applyNumberFormat="0" applyFont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7" fillId="0" borderId="9" applyNumberFormat="0" applyFill="0" applyBorder="0" applyAlignment="0" applyProtection="0">
      <protection hidden="1"/>
    </xf>
    <xf numFmtId="0" fontId="38" fillId="16" borderId="23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31" fillId="0" borderId="26" applyNumberFormat="0" applyFill="0" applyAlignment="0" applyProtection="0"/>
    <xf numFmtId="0" fontId="43" fillId="0" borderId="0" applyNumberFormat="0" applyFill="0" applyBorder="0" applyAlignment="0" applyProtection="0"/>
    <xf numFmtId="0" fontId="44" fillId="16" borderId="9"/>
    <xf numFmtId="0" fontId="45" fillId="0" borderId="27" applyNumberFormat="0" applyFill="0" applyAlignment="0" applyProtection="0"/>
  </cellStyleXfs>
  <cellXfs count="104">
    <xf numFmtId="0" fontId="0" fillId="0" borderId="0" xfId="0"/>
    <xf numFmtId="0" fontId="3" fillId="0" borderId="0" xfId="0" applyFont="1" applyFill="1" applyAlignment="1" applyProtection="1">
      <alignment horizontal="center"/>
    </xf>
    <xf numFmtId="0" fontId="4" fillId="0" borderId="0" xfId="0" applyFont="1"/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43" fontId="4" fillId="0" borderId="0" xfId="0" applyNumberFormat="1" applyFont="1"/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 vertical="center"/>
    </xf>
    <xf numFmtId="43" fontId="10" fillId="0" borderId="0" xfId="0" applyNumberFormat="1" applyFont="1" applyAlignment="1">
      <alignment horizontal="right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/>
    <xf numFmtId="164" fontId="9" fillId="0" borderId="9" xfId="0" applyNumberFormat="1" applyFont="1" applyFill="1" applyBorder="1"/>
    <xf numFmtId="164" fontId="9" fillId="0" borderId="0" xfId="0" applyNumberFormat="1" applyFont="1" applyFill="1" applyBorder="1"/>
    <xf numFmtId="0" fontId="4" fillId="0" borderId="0" xfId="0" applyFont="1" applyFill="1" applyBorder="1"/>
    <xf numFmtId="164" fontId="9" fillId="0" borderId="10" xfId="0" applyNumberFormat="1" applyFont="1" applyFill="1" applyBorder="1"/>
    <xf numFmtId="49" fontId="9" fillId="0" borderId="0" xfId="0" applyNumberFormat="1" applyFont="1" applyFill="1" applyBorder="1" applyAlignment="1" applyProtection="1">
      <alignment horizontal="left" indent="1"/>
    </xf>
    <xf numFmtId="164" fontId="11" fillId="0" borderId="9" xfId="0" applyNumberFormat="1" applyFont="1" applyFill="1" applyBorder="1" applyProtection="1"/>
    <xf numFmtId="164" fontId="11" fillId="0" borderId="10" xfId="0" applyNumberFormat="1" applyFont="1" applyFill="1" applyBorder="1" applyProtection="1"/>
    <xf numFmtId="164" fontId="11" fillId="0" borderId="0" xfId="0" applyNumberFormat="1" applyFont="1" applyFill="1" applyBorder="1" applyProtection="1"/>
    <xf numFmtId="164" fontId="4" fillId="0" borderId="0" xfId="0" applyNumberFormat="1" applyFont="1" applyFill="1" applyBorder="1"/>
    <xf numFmtId="49" fontId="12" fillId="0" borderId="0" xfId="0" applyNumberFormat="1" applyFont="1" applyFill="1" applyBorder="1" applyAlignment="1" applyProtection="1">
      <alignment horizontal="left" indent="2"/>
    </xf>
    <xf numFmtId="164" fontId="12" fillId="0" borderId="9" xfId="0" applyNumberFormat="1" applyFont="1" applyFill="1" applyBorder="1" applyProtection="1"/>
    <xf numFmtId="164" fontId="12" fillId="0" borderId="10" xfId="0" applyNumberFormat="1" applyFont="1" applyFill="1" applyBorder="1" applyProtection="1"/>
    <xf numFmtId="164" fontId="12" fillId="0" borderId="9" xfId="0" applyNumberFormat="1" applyFont="1" applyFill="1" applyBorder="1"/>
    <xf numFmtId="164" fontId="12" fillId="0" borderId="0" xfId="0" applyNumberFormat="1" applyFont="1" applyFill="1" applyBorder="1"/>
    <xf numFmtId="0" fontId="0" fillId="0" borderId="0" xfId="0" applyBorder="1"/>
    <xf numFmtId="49" fontId="12" fillId="0" borderId="10" xfId="0" applyNumberFormat="1" applyFont="1" applyFill="1" applyBorder="1" applyAlignment="1" applyProtection="1">
      <alignment horizontal="left" indent="2"/>
    </xf>
    <xf numFmtId="49" fontId="13" fillId="0" borderId="0" xfId="0" applyNumberFormat="1" applyFont="1" applyFill="1" applyBorder="1" applyAlignment="1" applyProtection="1">
      <alignment horizontal="left" indent="2"/>
    </xf>
    <xf numFmtId="164" fontId="13" fillId="0" borderId="9" xfId="0" applyNumberFormat="1" applyFont="1" applyFill="1" applyBorder="1" applyProtection="1"/>
    <xf numFmtId="164" fontId="13" fillId="0" borderId="10" xfId="0" applyNumberFormat="1" applyFont="1" applyFill="1" applyBorder="1" applyProtection="1"/>
    <xf numFmtId="164" fontId="13" fillId="0" borderId="0" xfId="0" applyNumberFormat="1" applyFont="1" applyFill="1" applyBorder="1" applyProtection="1"/>
    <xf numFmtId="49" fontId="12" fillId="0" borderId="0" xfId="0" applyNumberFormat="1" applyFont="1" applyFill="1" applyBorder="1" applyAlignment="1" applyProtection="1">
      <alignment horizontal="left" indent="3"/>
    </xf>
    <xf numFmtId="4" fontId="4" fillId="0" borderId="0" xfId="0" applyNumberFormat="1" applyFont="1" applyFill="1" applyBorder="1"/>
    <xf numFmtId="4" fontId="4" fillId="0" borderId="0" xfId="0" applyNumberFormat="1" applyFont="1"/>
    <xf numFmtId="164" fontId="13" fillId="0" borderId="0" xfId="0" applyNumberFormat="1" applyFont="1" applyFill="1" applyBorder="1"/>
    <xf numFmtId="164" fontId="12" fillId="0" borderId="10" xfId="0" applyNumberFormat="1" applyFont="1" applyFill="1" applyBorder="1"/>
    <xf numFmtId="164" fontId="13" fillId="0" borderId="9" xfId="0" applyNumberFormat="1" applyFont="1" applyFill="1" applyBorder="1"/>
    <xf numFmtId="164" fontId="11" fillId="0" borderId="9" xfId="0" applyNumberFormat="1" applyFont="1" applyFill="1" applyBorder="1"/>
    <xf numFmtId="164" fontId="11" fillId="0" borderId="0" xfId="0" applyNumberFormat="1" applyFont="1" applyFill="1" applyBorder="1"/>
    <xf numFmtId="49" fontId="9" fillId="0" borderId="0" xfId="0" applyNumberFormat="1" applyFont="1" applyFill="1" applyBorder="1"/>
    <xf numFmtId="164" fontId="9" fillId="0" borderId="9" xfId="0" applyNumberFormat="1" applyFont="1" applyFill="1" applyBorder="1" applyProtection="1"/>
    <xf numFmtId="164" fontId="9" fillId="0" borderId="10" xfId="0" applyNumberFormat="1" applyFont="1" applyFill="1" applyBorder="1" applyProtection="1"/>
    <xf numFmtId="164" fontId="9" fillId="0" borderId="0" xfId="0" applyNumberFormat="1" applyFont="1" applyFill="1" applyBorder="1" applyProtection="1"/>
    <xf numFmtId="49" fontId="9" fillId="0" borderId="0" xfId="0" applyNumberFormat="1" applyFont="1" applyFill="1" applyBorder="1" applyAlignment="1" applyProtection="1">
      <alignment horizontal="left" indent="2"/>
    </xf>
    <xf numFmtId="0" fontId="14" fillId="0" borderId="0" xfId="0" applyFont="1" applyFill="1" applyBorder="1"/>
    <xf numFmtId="0" fontId="14" fillId="0" borderId="0" xfId="0" applyFont="1"/>
    <xf numFmtId="164" fontId="14" fillId="0" borderId="0" xfId="0" applyNumberFormat="1" applyFont="1"/>
    <xf numFmtId="49" fontId="15" fillId="0" borderId="0" xfId="0" applyNumberFormat="1" applyFont="1" applyFill="1" applyBorder="1" applyAlignment="1" applyProtection="1">
      <alignment horizontal="left" indent="3"/>
    </xf>
    <xf numFmtId="164" fontId="12" fillId="0" borderId="0" xfId="0" applyNumberFormat="1" applyFont="1" applyFill="1" applyBorder="1" applyProtection="1"/>
    <xf numFmtId="164" fontId="12" fillId="0" borderId="0" xfId="0" applyNumberFormat="1" applyFont="1" applyFill="1" applyBorder="1" applyAlignment="1" applyProtection="1">
      <alignment horizontal="left" indent="4"/>
    </xf>
    <xf numFmtId="49" fontId="12" fillId="0" borderId="0" xfId="0" applyNumberFormat="1" applyFont="1" applyFill="1" applyBorder="1" applyAlignment="1" applyProtection="1">
      <alignment horizontal="left" indent="1"/>
    </xf>
    <xf numFmtId="49" fontId="12" fillId="0" borderId="0" xfId="0" applyNumberFormat="1" applyFont="1" applyFill="1" applyBorder="1" applyAlignment="1" applyProtection="1"/>
    <xf numFmtId="49" fontId="9" fillId="0" borderId="11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Protection="1"/>
    <xf numFmtId="164" fontId="9" fillId="0" borderId="8" xfId="0" applyNumberFormat="1" applyFont="1" applyFill="1" applyBorder="1" applyProtection="1"/>
    <xf numFmtId="164" fontId="9" fillId="0" borderId="11" xfId="0" applyNumberFormat="1" applyFont="1" applyFill="1" applyBorder="1" applyProtection="1"/>
    <xf numFmtId="164" fontId="9" fillId="0" borderId="12" xfId="0" applyNumberFormat="1" applyFont="1" applyFill="1" applyBorder="1" applyProtection="1"/>
    <xf numFmtId="165" fontId="4" fillId="0" borderId="0" xfId="0" applyNumberFormat="1" applyFont="1" applyFill="1" applyBorder="1"/>
    <xf numFmtId="49" fontId="9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/>
    <xf numFmtId="2" fontId="4" fillId="0" borderId="0" xfId="0" applyNumberFormat="1" applyFont="1" applyFill="1" applyBorder="1"/>
    <xf numFmtId="166" fontId="4" fillId="0" borderId="0" xfId="0" applyNumberFormat="1" applyFont="1" applyFill="1" applyBorder="1"/>
    <xf numFmtId="49" fontId="9" fillId="0" borderId="0" xfId="0" applyNumberFormat="1" applyFont="1" applyFill="1" applyBorder="1" applyAlignment="1" applyProtection="1">
      <alignment horizontal="left" indent="3"/>
    </xf>
    <xf numFmtId="167" fontId="4" fillId="0" borderId="0" xfId="1" applyNumberFormat="1" applyFont="1" applyFill="1" applyBorder="1"/>
    <xf numFmtId="49" fontId="12" fillId="0" borderId="0" xfId="0" applyNumberFormat="1" applyFont="1" applyFill="1" applyBorder="1" applyAlignment="1" applyProtection="1">
      <alignment horizontal="left" indent="4"/>
    </xf>
    <xf numFmtId="43" fontId="4" fillId="0" borderId="0" xfId="1" applyFont="1" applyFill="1" applyBorder="1"/>
    <xf numFmtId="49" fontId="13" fillId="0" borderId="0" xfId="0" applyNumberFormat="1" applyFont="1" applyFill="1" applyBorder="1" applyAlignment="1" applyProtection="1">
      <alignment horizontal="left" indent="4"/>
    </xf>
    <xf numFmtId="164" fontId="13" fillId="0" borderId="13" xfId="0" applyNumberFormat="1" applyFont="1" applyFill="1" applyBorder="1" applyProtection="1"/>
    <xf numFmtId="49" fontId="12" fillId="0" borderId="0" xfId="0" applyNumberFormat="1" applyFont="1" applyFill="1" applyBorder="1" applyAlignment="1" applyProtection="1">
      <alignment horizontal="left" indent="6"/>
    </xf>
    <xf numFmtId="165" fontId="0" fillId="0" borderId="0" xfId="0" applyNumberFormat="1"/>
    <xf numFmtId="0" fontId="16" fillId="0" borderId="14" xfId="0" applyFont="1" applyFill="1" applyBorder="1" applyAlignment="1" applyProtection="1"/>
    <xf numFmtId="164" fontId="12" fillId="0" borderId="15" xfId="0" applyNumberFormat="1" applyFont="1" applyFill="1" applyBorder="1" applyAlignment="1" applyProtection="1">
      <alignment vertical="center"/>
    </xf>
    <xf numFmtId="164" fontId="12" fillId="0" borderId="16" xfId="0" applyNumberFormat="1" applyFont="1" applyFill="1" applyBorder="1" applyAlignment="1" applyProtection="1">
      <alignment vertical="center"/>
    </xf>
    <xf numFmtId="164" fontId="12" fillId="0" borderId="16" xfId="2" applyNumberFormat="1" applyFont="1" applyFill="1" applyBorder="1" applyAlignment="1" applyProtection="1">
      <alignment vertical="center"/>
    </xf>
    <xf numFmtId="164" fontId="12" fillId="0" borderId="15" xfId="0" applyNumberFormat="1" applyFont="1" applyFill="1" applyBorder="1"/>
    <xf numFmtId="164" fontId="12" fillId="0" borderId="17" xfId="0" applyNumberFormat="1" applyFont="1" applyFill="1" applyBorder="1" applyAlignment="1" applyProtection="1">
      <alignment vertical="center"/>
    </xf>
    <xf numFmtId="164" fontId="12" fillId="0" borderId="14" xfId="0" applyNumberFormat="1" applyFont="1" applyFill="1" applyBorder="1" applyProtection="1"/>
    <xf numFmtId="49" fontId="16" fillId="0" borderId="0" xfId="0" applyNumberFormat="1" applyFont="1" applyFill="1" applyBorder="1" applyAlignment="1" applyProtection="1"/>
    <xf numFmtId="167" fontId="0" fillId="0" borderId="0" xfId="1" applyNumberFormat="1" applyFont="1"/>
    <xf numFmtId="167" fontId="17" fillId="0" borderId="0" xfId="1" applyNumberFormat="1" applyFont="1" applyFill="1" applyBorder="1"/>
    <xf numFmtId="49" fontId="17" fillId="0" borderId="0" xfId="0" applyNumberFormat="1" applyFont="1" applyFill="1" applyBorder="1" applyAlignment="1" applyProtection="1"/>
    <xf numFmtId="164" fontId="0" fillId="0" borderId="0" xfId="0" applyNumberFormat="1"/>
    <xf numFmtId="0" fontId="10" fillId="0" borderId="0" xfId="0" applyFont="1" applyFill="1" applyAlignment="1" applyProtection="1"/>
    <xf numFmtId="164" fontId="18" fillId="0" borderId="0" xfId="0" applyNumberFormat="1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49" fontId="19" fillId="0" borderId="0" xfId="3" applyNumberFormat="1" applyFont="1" applyFill="1" applyBorder="1" applyAlignment="1" applyProtection="1"/>
    <xf numFmtId="0" fontId="21" fillId="0" borderId="0" xfId="0" applyFont="1" applyFill="1" applyBorder="1"/>
    <xf numFmtId="164" fontId="21" fillId="0" borderId="0" xfId="0" applyNumberFormat="1" applyFont="1" applyFill="1" applyBorder="1"/>
    <xf numFmtId="49" fontId="19" fillId="0" borderId="0" xfId="0" applyNumberFormat="1" applyFont="1" applyFill="1" applyBorder="1" applyAlignment="1" applyProtection="1"/>
    <xf numFmtId="49" fontId="21" fillId="0" borderId="0" xfId="0" applyNumberFormat="1" applyFont="1" applyFill="1" applyBorder="1"/>
    <xf numFmtId="4" fontId="21" fillId="0" borderId="0" xfId="0" applyNumberFormat="1" applyFont="1" applyFill="1" applyBorder="1"/>
    <xf numFmtId="167" fontId="21" fillId="0" borderId="0" xfId="1" applyNumberFormat="1" applyFont="1" applyFill="1" applyBorder="1"/>
    <xf numFmtId="43" fontId="21" fillId="0" borderId="0" xfId="0" applyNumberFormat="1" applyFont="1" applyFill="1" applyBorder="1"/>
    <xf numFmtId="0" fontId="21" fillId="0" borderId="0" xfId="0" applyFont="1"/>
    <xf numFmtId="0" fontId="9" fillId="0" borderId="28" xfId="0" applyFont="1" applyFill="1" applyBorder="1" applyAlignment="1" applyProtection="1">
      <alignment horizontal="center"/>
    </xf>
  </cellXfs>
  <cellStyles count="93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rray" xfId="22"/>
    <cellStyle name="Array Enter" xfId="23"/>
    <cellStyle name="base paren" xfId="24"/>
    <cellStyle name="Buena 2" xfId="25"/>
    <cellStyle name="Cálculo 2" xfId="26"/>
    <cellStyle name="Celda de comprobación 2" xfId="27"/>
    <cellStyle name="Celda vinculada 2" xfId="28"/>
    <cellStyle name="Comma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Hipervínculo" xfId="3" builtinId="8"/>
    <cellStyle name="Incorrecto 2" xfId="38"/>
    <cellStyle name="MacroCode" xfId="39"/>
    <cellStyle name="Millares" xfId="1" builtinId="3"/>
    <cellStyle name="Millares 10" xfId="40"/>
    <cellStyle name="Millares 11" xfId="41"/>
    <cellStyle name="Millares 2" xfId="42"/>
    <cellStyle name="Millares 2 2" xfId="43"/>
    <cellStyle name="Millares 2 2 2" xfId="44"/>
    <cellStyle name="Millares 2 3" xfId="45"/>
    <cellStyle name="Millares 2 4" xfId="46"/>
    <cellStyle name="Millares 2 5" xfId="47"/>
    <cellStyle name="Millares 2_DGA" xfId="48"/>
    <cellStyle name="Millares 3" xfId="49"/>
    <cellStyle name="Millares 3 2" xfId="50"/>
    <cellStyle name="Millares 3 3" xfId="51"/>
    <cellStyle name="Millares 3_DGA" xfId="52"/>
    <cellStyle name="Millares 4" xfId="53"/>
    <cellStyle name="Millares 4 2" xfId="54"/>
    <cellStyle name="Millares 4 3" xfId="55"/>
    <cellStyle name="Millares 4_DGA" xfId="56"/>
    <cellStyle name="Millares 5" xfId="57"/>
    <cellStyle name="Millares 5 2" xfId="58"/>
    <cellStyle name="Millares 5 3" xfId="59"/>
    <cellStyle name="Millares 5_DGA" xfId="60"/>
    <cellStyle name="Millares 6" xfId="61"/>
    <cellStyle name="Millares 7" xfId="62"/>
    <cellStyle name="Millares 8" xfId="63"/>
    <cellStyle name="Millares 9" xfId="64"/>
    <cellStyle name="Neutral 2" xfId="65"/>
    <cellStyle name="Normal" xfId="0" builtinId="0"/>
    <cellStyle name="Normal 2" xfId="2"/>
    <cellStyle name="Normal 2 2" xfId="66"/>
    <cellStyle name="Normal 2 3" xfId="67"/>
    <cellStyle name="Normal 2 4" xfId="68"/>
    <cellStyle name="Normal 2_DGA" xfId="69"/>
    <cellStyle name="Normal 3" xfId="70"/>
    <cellStyle name="Normal 3 2" xfId="71"/>
    <cellStyle name="Normal 3 3" xfId="72"/>
    <cellStyle name="Normal 4" xfId="73"/>
    <cellStyle name="Normal 5" xfId="74"/>
    <cellStyle name="Normal 6" xfId="75"/>
    <cellStyle name="Normal 7" xfId="76"/>
    <cellStyle name="Notas 2" xfId="77"/>
    <cellStyle name="Notas 2 2" xfId="78"/>
    <cellStyle name="Porcentual 2" xfId="79"/>
    <cellStyle name="Porcentual 2 2" xfId="80"/>
    <cellStyle name="Porcentual 3" xfId="81"/>
    <cellStyle name="Porcentual 3 2" xfId="82"/>
    <cellStyle name="Red Text" xfId="83"/>
    <cellStyle name="Salida 2" xfId="84"/>
    <cellStyle name="Texto de advertencia 2" xfId="85"/>
    <cellStyle name="Texto explicativo 2" xfId="86"/>
    <cellStyle name="Título 1 2" xfId="87"/>
    <cellStyle name="Título 2 2" xfId="88"/>
    <cellStyle name="Título 3 2" xfId="89"/>
    <cellStyle name="Título 4" xfId="90"/>
    <cellStyle name="TopGrey" xfId="91"/>
    <cellStyle name="Total 2" xfId="9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perez/My%20Documents/My%20Documents%20Raulina%20Perez/INGRESOS%20ACUMULADOS%202012/ENERO-DICIEMBRE%20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IERO (2011-2012)"/>
      <sheetName val="FINANCIERO 2012- est."/>
      <sheetName val="2011-2012 (fondo)"/>
      <sheetName val="nuevos impuestos"/>
      <sheetName val="Ley No.139-11"/>
      <sheetName val="PP (2)"/>
      <sheetName val="PP"/>
      <sheetName val="PP (EST.)"/>
      <sheetName val="DGII"/>
      <sheetName val="DGII (estimacion)"/>
      <sheetName val="DGA"/>
      <sheetName val="DGA (EST.)"/>
      <sheetName val="TESORERIA"/>
      <sheetName val="TESORERIA (EST,)"/>
      <sheetName val="2012 RESUMEN"/>
      <sheetName val="2012 (REC)"/>
      <sheetName val="2012 REC-EST"/>
      <sheetName val="2012 REC-EST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258"/>
  <sheetViews>
    <sheetView showGridLines="0" tabSelected="1" topLeftCell="B1" zoomScaleNormal="100" workbookViewId="0">
      <selection activeCell="B2" sqref="B2"/>
    </sheetView>
  </sheetViews>
  <sheetFormatPr baseColWidth="10" defaultColWidth="11.42578125" defaultRowHeight="12.75"/>
  <cols>
    <col min="1" max="1" width="4.140625" customWidth="1"/>
    <col min="2" max="2" width="73.5703125" customWidth="1"/>
    <col min="3" max="3" width="9.5703125" customWidth="1"/>
    <col min="4" max="4" width="12.28515625" customWidth="1"/>
    <col min="5" max="5" width="9.5703125" customWidth="1"/>
    <col min="6" max="6" width="10.28515625" customWidth="1"/>
    <col min="7" max="8" width="9.5703125" customWidth="1"/>
    <col min="9" max="10" width="10" customWidth="1"/>
    <col min="11" max="13" width="14.42578125" customWidth="1"/>
    <col min="14" max="14" width="14.28515625" customWidth="1"/>
    <col min="15" max="15" width="11.85546875" customWidth="1"/>
    <col min="16" max="16" width="10.7109375" customWidth="1"/>
    <col min="17" max="17" width="11.5703125" customWidth="1"/>
    <col min="18" max="18" width="11" customWidth="1"/>
    <col min="19" max="19" width="10.28515625" customWidth="1"/>
    <col min="20" max="20" width="10.140625" customWidth="1"/>
    <col min="21" max="21" width="10" customWidth="1"/>
    <col min="22" max="22" width="9.85546875" customWidth="1"/>
    <col min="23" max="23" width="11" customWidth="1"/>
    <col min="24" max="24" width="15" customWidth="1"/>
    <col min="25" max="25" width="13" customWidth="1"/>
    <col min="26" max="26" width="15" customWidth="1"/>
    <col min="27" max="27" width="14" customWidth="1"/>
    <col min="28" max="28" width="11.5703125" customWidth="1"/>
    <col min="29" max="29" width="11.7109375" customWidth="1"/>
    <col min="30" max="30" width="10" customWidth="1"/>
    <col min="31" max="31" width="21" customWidth="1"/>
    <col min="32" max="32" width="17.28515625" customWidth="1"/>
  </cols>
  <sheetData>
    <row r="1" spans="2:45" ht="18.75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2:45" ht="9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2:45" ht="18.75" customHeight="1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2:45" ht="18" customHeight="1"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2:45" ht="17.25" customHeight="1"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6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2:45" ht="22.5" customHeight="1">
      <c r="B6" s="7" t="s">
        <v>4</v>
      </c>
      <c r="C6" s="8">
        <v>2011</v>
      </c>
      <c r="D6" s="9"/>
      <c r="E6" s="9"/>
      <c r="F6" s="9"/>
      <c r="G6" s="9"/>
      <c r="H6" s="9"/>
      <c r="I6" s="9"/>
      <c r="J6" s="9"/>
      <c r="K6" s="9"/>
      <c r="L6" s="9"/>
      <c r="M6" s="9"/>
      <c r="N6" s="103"/>
      <c r="O6" s="10">
        <v>2011</v>
      </c>
      <c r="P6" s="9">
        <v>2012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0">
        <v>2012</v>
      </c>
      <c r="AC6" s="8" t="s">
        <v>5</v>
      </c>
      <c r="AD6" s="9"/>
      <c r="AE6" s="11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2:45" ht="21.75" customHeight="1" thickBot="1">
      <c r="B7" s="12"/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3" t="s">
        <v>11</v>
      </c>
      <c r="I7" s="13" t="s">
        <v>12</v>
      </c>
      <c r="J7" s="13" t="s">
        <v>13</v>
      </c>
      <c r="K7" s="13" t="s">
        <v>14</v>
      </c>
      <c r="L7" s="13" t="s">
        <v>15</v>
      </c>
      <c r="M7" s="13" t="s">
        <v>16</v>
      </c>
      <c r="N7" s="13" t="s">
        <v>17</v>
      </c>
      <c r="O7" s="14"/>
      <c r="P7" s="13" t="s">
        <v>6</v>
      </c>
      <c r="Q7" s="15" t="s">
        <v>7</v>
      </c>
      <c r="R7" s="15" t="s">
        <v>8</v>
      </c>
      <c r="S7" s="15" t="s">
        <v>9</v>
      </c>
      <c r="T7" s="15" t="s">
        <v>10</v>
      </c>
      <c r="U7" s="15" t="s">
        <v>11</v>
      </c>
      <c r="V7" s="15" t="s">
        <v>12</v>
      </c>
      <c r="W7" s="15" t="s">
        <v>13</v>
      </c>
      <c r="X7" s="15" t="s">
        <v>14</v>
      </c>
      <c r="Y7" s="15" t="s">
        <v>15</v>
      </c>
      <c r="Z7" s="15" t="s">
        <v>16</v>
      </c>
      <c r="AA7" s="15" t="s">
        <v>17</v>
      </c>
      <c r="AB7" s="14"/>
      <c r="AC7" s="16" t="s">
        <v>18</v>
      </c>
      <c r="AD7" s="17" t="s">
        <v>19</v>
      </c>
      <c r="AE7" s="11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2:45" ht="24.75" customHeight="1" thickTop="1">
      <c r="B8" s="18" t="s">
        <v>20</v>
      </c>
      <c r="C8" s="19">
        <f t="shared" ref="C8:AA8" si="0">+C9+C55+C77</f>
        <v>22154.300000000003</v>
      </c>
      <c r="D8" s="19">
        <f t="shared" si="0"/>
        <v>19306.600000000002</v>
      </c>
      <c r="E8" s="19">
        <f t="shared" si="0"/>
        <v>21814.999999999996</v>
      </c>
      <c r="F8" s="19">
        <f t="shared" si="0"/>
        <v>24729.3</v>
      </c>
      <c r="G8" s="19">
        <f t="shared" si="0"/>
        <v>25310.100000000002</v>
      </c>
      <c r="H8" s="19">
        <f t="shared" si="0"/>
        <v>23130.600000000006</v>
      </c>
      <c r="I8" s="19">
        <f t="shared" si="0"/>
        <v>26035.200000000001</v>
      </c>
      <c r="J8" s="19">
        <f>+J9+J55+J77</f>
        <v>21550.100000000002</v>
      </c>
      <c r="K8" s="19">
        <f>+K9+K55+K77</f>
        <v>22951.7</v>
      </c>
      <c r="L8" s="19">
        <f>+L9+L55+L77</f>
        <v>23580.699999999997</v>
      </c>
      <c r="M8" s="19">
        <f>+M9+M55+M77</f>
        <v>24042.499999999996</v>
      </c>
      <c r="N8" s="19">
        <f t="shared" si="0"/>
        <v>25844.2</v>
      </c>
      <c r="O8" s="19">
        <f t="shared" si="0"/>
        <v>280450.30000000005</v>
      </c>
      <c r="P8" s="19">
        <f t="shared" si="0"/>
        <v>25438.2</v>
      </c>
      <c r="Q8" s="19">
        <f t="shared" si="0"/>
        <v>22329.199999999997</v>
      </c>
      <c r="R8" s="19">
        <f t="shared" si="0"/>
        <v>24340.400000000001</v>
      </c>
      <c r="S8" s="19">
        <f t="shared" si="0"/>
        <v>27623.199999999997</v>
      </c>
      <c r="T8" s="19">
        <f t="shared" si="0"/>
        <v>38574.30000000001</v>
      </c>
      <c r="U8" s="19">
        <f t="shared" si="0"/>
        <v>23889.5</v>
      </c>
      <c r="V8" s="19">
        <f t="shared" si="0"/>
        <v>26783.3</v>
      </c>
      <c r="W8" s="19">
        <f>+W9+W55+W77</f>
        <v>25080.100000000002</v>
      </c>
      <c r="X8" s="19">
        <f>+X9+X55+X77</f>
        <v>23669.5</v>
      </c>
      <c r="Y8" s="19">
        <f>+Y9+Y55+Y77</f>
        <v>25562.2</v>
      </c>
      <c r="Z8" s="19">
        <f>+Z9+Z55+Z77</f>
        <v>28733.700000000004</v>
      </c>
      <c r="AA8" s="19">
        <f t="shared" si="0"/>
        <v>26521.199999999997</v>
      </c>
      <c r="AB8" s="19">
        <f>+AB9+AB55+AB77</f>
        <v>318544.8</v>
      </c>
      <c r="AC8" s="20">
        <f t="shared" ref="AC8:AC71" si="1">+AB8-O8</f>
        <v>38094.499999999942</v>
      </c>
      <c r="AD8" s="20">
        <f t="shared" ref="AD8:AD52" si="2">+AC8/O8*100</f>
        <v>13.583333660188609</v>
      </c>
      <c r="AE8" s="21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2:45" ht="21.75" customHeight="1">
      <c r="B9" s="18" t="s">
        <v>21</v>
      </c>
      <c r="C9" s="19">
        <f t="shared" ref="C9:S9" si="3">+C10+C14+C22+C44+C54</f>
        <v>21768.300000000003</v>
      </c>
      <c r="D9" s="22">
        <f t="shared" si="3"/>
        <v>18965.7</v>
      </c>
      <c r="E9" s="22">
        <f t="shared" si="3"/>
        <v>21415.199999999997</v>
      </c>
      <c r="F9" s="22">
        <f t="shared" si="3"/>
        <v>24428.5</v>
      </c>
      <c r="G9" s="22">
        <f t="shared" si="3"/>
        <v>24994.000000000004</v>
      </c>
      <c r="H9" s="22">
        <f t="shared" si="3"/>
        <v>22780.200000000004</v>
      </c>
      <c r="I9" s="22">
        <f t="shared" si="3"/>
        <v>24504.3</v>
      </c>
      <c r="J9" s="22">
        <f>+J10+J14+J22+J44+J54</f>
        <v>21157.4</v>
      </c>
      <c r="K9" s="22">
        <f>+K10+K14+K22+K44+K54</f>
        <v>22417.600000000002</v>
      </c>
      <c r="L9" s="22">
        <f>+L10+L14+L22+L44+L54</f>
        <v>23109.599999999999</v>
      </c>
      <c r="M9" s="22">
        <f>+M10+M14+M22+M44+M54</f>
        <v>22961.199999999997</v>
      </c>
      <c r="N9" s="22">
        <f t="shared" si="3"/>
        <v>24630.400000000001</v>
      </c>
      <c r="O9" s="19">
        <f>+O10+O14+O22+O44+O54</f>
        <v>273132.40000000002</v>
      </c>
      <c r="P9" s="19">
        <f t="shared" si="3"/>
        <v>25174.799999999999</v>
      </c>
      <c r="Q9" s="19">
        <f t="shared" si="3"/>
        <v>21696.199999999997</v>
      </c>
      <c r="R9" s="19">
        <f t="shared" si="3"/>
        <v>23835.5</v>
      </c>
      <c r="S9" s="19">
        <f t="shared" si="3"/>
        <v>27025.299999999996</v>
      </c>
      <c r="T9" s="19">
        <f t="shared" ref="T9:AB9" si="4">+T10+T14+T22+T44+T54+T53</f>
        <v>38183.000000000007</v>
      </c>
      <c r="U9" s="19">
        <f t="shared" si="4"/>
        <v>23494.400000000001</v>
      </c>
      <c r="V9" s="19">
        <f t="shared" si="4"/>
        <v>26301.200000000001</v>
      </c>
      <c r="W9" s="19">
        <f t="shared" si="4"/>
        <v>24657.7</v>
      </c>
      <c r="X9" s="19">
        <f>+X10+X14+X22+X44+X54+X53</f>
        <v>23125.8</v>
      </c>
      <c r="Y9" s="19">
        <f>+Y10+Y14+Y22+Y44+Y54+Y53</f>
        <v>25072</v>
      </c>
      <c r="Z9" s="19">
        <f>+Z10+Z14+Z22+Z44+Z54+Z53</f>
        <v>27634.000000000004</v>
      </c>
      <c r="AA9" s="19">
        <f t="shared" si="4"/>
        <v>25864.399999999998</v>
      </c>
      <c r="AB9" s="19">
        <f t="shared" si="4"/>
        <v>312064.3</v>
      </c>
      <c r="AC9" s="20">
        <f t="shared" si="1"/>
        <v>38931.899999999965</v>
      </c>
      <c r="AD9" s="20">
        <f t="shared" si="2"/>
        <v>14.253856371488686</v>
      </c>
      <c r="AE9" s="21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2:45" ht="21" customHeight="1">
      <c r="B10" s="23" t="s">
        <v>22</v>
      </c>
      <c r="C10" s="24">
        <f t="shared" ref="C10:AB10" si="5">SUM(C11:C13)</f>
        <v>5453</v>
      </c>
      <c r="D10" s="25">
        <f t="shared" si="5"/>
        <v>3921.7</v>
      </c>
      <c r="E10" s="25">
        <f t="shared" si="5"/>
        <v>3970.7</v>
      </c>
      <c r="F10" s="25">
        <f t="shared" si="5"/>
        <v>7229.3</v>
      </c>
      <c r="G10" s="25">
        <f t="shared" si="5"/>
        <v>7437.2999999999993</v>
      </c>
      <c r="H10" s="25">
        <f>SUM(H11:H13)</f>
        <v>5674.6</v>
      </c>
      <c r="I10" s="25">
        <f t="shared" si="5"/>
        <v>7607.3</v>
      </c>
      <c r="J10" s="25">
        <f>SUM(J11:J13)</f>
        <v>4455.2</v>
      </c>
      <c r="K10" s="25">
        <f>SUM(K11:K13)</f>
        <v>4387.1000000000004</v>
      </c>
      <c r="L10" s="25">
        <f>SUM(L11:L13)</f>
        <v>4711.5</v>
      </c>
      <c r="M10" s="25">
        <f>SUM(M11:M13)</f>
        <v>4694.3</v>
      </c>
      <c r="N10" s="25">
        <f>SUM(N11:N13)</f>
        <v>5663</v>
      </c>
      <c r="O10" s="24">
        <f t="shared" si="5"/>
        <v>65205</v>
      </c>
      <c r="P10" s="24">
        <f t="shared" si="5"/>
        <v>6994.5</v>
      </c>
      <c r="Q10" s="25">
        <f t="shared" si="5"/>
        <v>5154.5</v>
      </c>
      <c r="R10" s="25">
        <f t="shared" si="5"/>
        <v>5188.1000000000004</v>
      </c>
      <c r="S10" s="25">
        <f t="shared" si="5"/>
        <v>9635.7999999999993</v>
      </c>
      <c r="T10" s="25">
        <f t="shared" si="5"/>
        <v>19086.2</v>
      </c>
      <c r="U10" s="25">
        <f t="shared" si="5"/>
        <v>6699.4</v>
      </c>
      <c r="V10" s="25">
        <f t="shared" si="5"/>
        <v>7720.5999999999995</v>
      </c>
      <c r="W10" s="25">
        <f t="shared" si="5"/>
        <v>5964.7</v>
      </c>
      <c r="X10" s="25">
        <f t="shared" si="5"/>
        <v>5769.6</v>
      </c>
      <c r="Y10" s="25">
        <f t="shared" si="5"/>
        <v>5944.6</v>
      </c>
      <c r="Z10" s="25">
        <f t="shared" si="5"/>
        <v>8170.8</v>
      </c>
      <c r="AA10" s="25">
        <f t="shared" si="5"/>
        <v>5945.7000000000007</v>
      </c>
      <c r="AB10" s="24">
        <f t="shared" si="5"/>
        <v>92274.5</v>
      </c>
      <c r="AC10" s="26">
        <f t="shared" si="1"/>
        <v>27069.5</v>
      </c>
      <c r="AD10" s="26">
        <f t="shared" si="2"/>
        <v>41.514454413005133</v>
      </c>
      <c r="AE10" s="27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2:45" ht="18" customHeight="1">
      <c r="B11" s="28" t="s">
        <v>23</v>
      </c>
      <c r="C11" s="29">
        <v>2207.1</v>
      </c>
      <c r="D11" s="30">
        <v>1646.3</v>
      </c>
      <c r="E11" s="30">
        <v>1787.5</v>
      </c>
      <c r="F11" s="30">
        <v>1655.4</v>
      </c>
      <c r="G11" s="30">
        <v>1918.2</v>
      </c>
      <c r="H11" s="30">
        <v>1648.1</v>
      </c>
      <c r="I11" s="30">
        <v>1414.4</v>
      </c>
      <c r="J11" s="30">
        <v>1576.6</v>
      </c>
      <c r="K11" s="30">
        <v>1517.4</v>
      </c>
      <c r="L11" s="30">
        <v>1488.5</v>
      </c>
      <c r="M11" s="30">
        <v>1695.9</v>
      </c>
      <c r="N11" s="30">
        <v>2117.4</v>
      </c>
      <c r="O11" s="31">
        <f>SUM(C11:N11)</f>
        <v>20672.800000000003</v>
      </c>
      <c r="P11" s="30">
        <v>2323.1</v>
      </c>
      <c r="Q11" s="30">
        <v>1840.9</v>
      </c>
      <c r="R11" s="30">
        <v>1936</v>
      </c>
      <c r="S11" s="30">
        <v>1726.4</v>
      </c>
      <c r="T11" s="30">
        <v>2049.6</v>
      </c>
      <c r="U11" s="30">
        <v>1735.6</v>
      </c>
      <c r="V11" s="30">
        <v>1576.7</v>
      </c>
      <c r="W11" s="30">
        <v>1751.6</v>
      </c>
      <c r="X11" s="30">
        <v>1631.6</v>
      </c>
      <c r="Y11" s="30">
        <v>1598.6</v>
      </c>
      <c r="Z11" s="30">
        <v>1611.5</v>
      </c>
      <c r="AA11" s="30">
        <v>1949.7</v>
      </c>
      <c r="AB11" s="31">
        <f>SUM(P11:AA11)</f>
        <v>21731.3</v>
      </c>
      <c r="AC11" s="32">
        <f t="shared" si="1"/>
        <v>1058.4999999999964</v>
      </c>
      <c r="AD11" s="32">
        <f t="shared" si="2"/>
        <v>5.1202546341085693</v>
      </c>
      <c r="AE11" s="2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2:45" ht="18" customHeight="1">
      <c r="B12" s="28" t="s">
        <v>24</v>
      </c>
      <c r="C12" s="29">
        <v>1632.8</v>
      </c>
      <c r="D12" s="30">
        <v>1656.2</v>
      </c>
      <c r="E12" s="30">
        <v>1567.4</v>
      </c>
      <c r="F12" s="30">
        <v>3461.1</v>
      </c>
      <c r="G12" s="30">
        <v>3500</v>
      </c>
      <c r="H12" s="30">
        <v>1924.2</v>
      </c>
      <c r="I12" s="30">
        <v>1806.3</v>
      </c>
      <c r="J12" s="30">
        <v>1807.3</v>
      </c>
      <c r="K12" s="30">
        <v>1673.3</v>
      </c>
      <c r="L12" s="30">
        <v>2055.1</v>
      </c>
      <c r="M12" s="30">
        <v>1936.9</v>
      </c>
      <c r="N12" s="30">
        <v>2062</v>
      </c>
      <c r="O12" s="31">
        <f t="shared" ref="O12:O21" si="6">SUM(C12:N12)</f>
        <v>25082.6</v>
      </c>
      <c r="P12" s="30">
        <v>2104.3000000000002</v>
      </c>
      <c r="Q12" s="30">
        <v>2080.9</v>
      </c>
      <c r="R12" s="30">
        <v>2048.1999999999998</v>
      </c>
      <c r="S12" s="30">
        <v>5981.9</v>
      </c>
      <c r="T12" s="30">
        <v>13132.3</v>
      </c>
      <c r="U12" s="30">
        <v>3102.8</v>
      </c>
      <c r="V12" s="30">
        <v>4494.2</v>
      </c>
      <c r="W12" s="30">
        <v>2433.4</v>
      </c>
      <c r="X12" s="30">
        <v>2537.5</v>
      </c>
      <c r="Y12" s="30">
        <v>2800.9</v>
      </c>
      <c r="Z12" s="30">
        <v>3682.8</v>
      </c>
      <c r="AA12" s="30">
        <v>2224.6</v>
      </c>
      <c r="AB12" s="31">
        <f>SUM(P12:AA12)</f>
        <v>46623.8</v>
      </c>
      <c r="AC12" s="32">
        <f t="shared" si="1"/>
        <v>21541.200000000004</v>
      </c>
      <c r="AD12" s="32">
        <f t="shared" si="2"/>
        <v>85.881049014057581</v>
      </c>
      <c r="AE12" s="2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2:45" ht="18" customHeight="1">
      <c r="B13" s="28" t="s">
        <v>25</v>
      </c>
      <c r="C13" s="29">
        <v>1613.1</v>
      </c>
      <c r="D13" s="30">
        <v>619.20000000000005</v>
      </c>
      <c r="E13" s="30">
        <v>615.79999999999995</v>
      </c>
      <c r="F13" s="30">
        <v>2112.8000000000002</v>
      </c>
      <c r="G13" s="30">
        <v>2019.1</v>
      </c>
      <c r="H13" s="30">
        <v>2102.3000000000002</v>
      </c>
      <c r="I13" s="30">
        <v>4386.6000000000004</v>
      </c>
      <c r="J13" s="30">
        <v>1071.3</v>
      </c>
      <c r="K13" s="30">
        <v>1196.4000000000001</v>
      </c>
      <c r="L13" s="30">
        <v>1167.9000000000001</v>
      </c>
      <c r="M13" s="30">
        <v>1061.5</v>
      </c>
      <c r="N13" s="30">
        <v>1483.6</v>
      </c>
      <c r="O13" s="31">
        <f t="shared" si="6"/>
        <v>19449.599999999999</v>
      </c>
      <c r="P13" s="30">
        <v>2567.1</v>
      </c>
      <c r="Q13" s="30">
        <v>1232.7</v>
      </c>
      <c r="R13" s="30">
        <v>1203.9000000000001</v>
      </c>
      <c r="S13" s="30">
        <v>1927.5</v>
      </c>
      <c r="T13" s="30">
        <v>3904.3</v>
      </c>
      <c r="U13" s="30">
        <v>1861</v>
      </c>
      <c r="V13" s="30">
        <v>1649.7</v>
      </c>
      <c r="W13" s="30">
        <v>1779.7</v>
      </c>
      <c r="X13" s="30">
        <v>1600.5</v>
      </c>
      <c r="Y13" s="30">
        <v>1545.1</v>
      </c>
      <c r="Z13" s="30">
        <v>2876.5</v>
      </c>
      <c r="AA13" s="30">
        <v>1771.4</v>
      </c>
      <c r="AB13" s="31">
        <f>SUM(P13:AA13)</f>
        <v>23919.4</v>
      </c>
      <c r="AC13" s="32">
        <f t="shared" si="1"/>
        <v>4469.8000000000029</v>
      </c>
      <c r="AD13" s="32">
        <f t="shared" si="2"/>
        <v>22.981449489963822</v>
      </c>
      <c r="AE13" s="2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2:45" ht="19.5" customHeight="1">
      <c r="B14" s="23" t="s">
        <v>26</v>
      </c>
      <c r="C14" s="24">
        <f t="shared" ref="C14:I14" si="7">ROUND(SUM(C15:C21),1)</f>
        <v>731</v>
      </c>
      <c r="D14" s="25">
        <f t="shared" si="7"/>
        <v>900.5</v>
      </c>
      <c r="E14" s="25">
        <f t="shared" si="7"/>
        <v>1431.8</v>
      </c>
      <c r="F14" s="25">
        <f t="shared" si="7"/>
        <v>1191.0999999999999</v>
      </c>
      <c r="G14" s="25">
        <f t="shared" si="7"/>
        <v>1658.6</v>
      </c>
      <c r="H14" s="25">
        <f>ROUND(SUM(H15:H21),1)</f>
        <v>1020</v>
      </c>
      <c r="I14" s="25">
        <f t="shared" si="7"/>
        <v>880.4</v>
      </c>
      <c r="J14" s="25">
        <f>ROUND(SUM(J15:J21),1)</f>
        <v>1392.9</v>
      </c>
      <c r="K14" s="25">
        <f>ROUND(SUM(K15:K21),1)</f>
        <v>1378</v>
      </c>
      <c r="L14" s="25">
        <f>ROUND(SUM(L15:L21),1)</f>
        <v>2148.3000000000002</v>
      </c>
      <c r="M14" s="25">
        <f>ROUND(SUM(M15:M21),1)</f>
        <v>1488</v>
      </c>
      <c r="N14" s="25">
        <f>ROUND(SUM(N15:N21),1)</f>
        <v>1433.9</v>
      </c>
      <c r="O14" s="24">
        <f>SUM(O15:O21)</f>
        <v>15654.499999999998</v>
      </c>
      <c r="P14" s="24">
        <f t="shared" ref="P14:X14" si="8">ROUND(SUM(P15:P21),1)</f>
        <v>1278.9000000000001</v>
      </c>
      <c r="Q14" s="25">
        <f t="shared" si="8"/>
        <v>1290.7</v>
      </c>
      <c r="R14" s="25">
        <f t="shared" si="8"/>
        <v>1651</v>
      </c>
      <c r="S14" s="25">
        <f t="shared" si="8"/>
        <v>1697.9</v>
      </c>
      <c r="T14" s="25">
        <f t="shared" si="8"/>
        <v>2219.4</v>
      </c>
      <c r="U14" s="25">
        <f t="shared" si="8"/>
        <v>1390.6</v>
      </c>
      <c r="V14" s="25">
        <f t="shared" si="8"/>
        <v>1476.2</v>
      </c>
      <c r="W14" s="25">
        <f t="shared" si="8"/>
        <v>1381.9</v>
      </c>
      <c r="X14" s="25">
        <f t="shared" si="8"/>
        <v>1499.1</v>
      </c>
      <c r="Y14" s="25">
        <f>SUM(Y15:Y21)</f>
        <v>2464.4999999999995</v>
      </c>
      <c r="Z14" s="25">
        <f>SUM(Z15:Z21)</f>
        <v>1363.5</v>
      </c>
      <c r="AA14" s="25">
        <f>SUM(AA15:AA21)</f>
        <v>1488.8999999999999</v>
      </c>
      <c r="AB14" s="24">
        <f>ROUND(SUM(AB15:AB21),1)</f>
        <v>19202.599999999999</v>
      </c>
      <c r="AC14" s="26">
        <f t="shared" si="1"/>
        <v>3548.1000000000004</v>
      </c>
      <c r="AD14" s="26">
        <f t="shared" si="2"/>
        <v>22.665048388642248</v>
      </c>
      <c r="AE14" s="2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2:45" ht="21.75" customHeight="1">
      <c r="B15" s="28" t="s">
        <v>27</v>
      </c>
      <c r="C15" s="29">
        <v>190.1</v>
      </c>
      <c r="D15" s="30">
        <v>267.39999999999998</v>
      </c>
      <c r="E15" s="30">
        <v>383.9</v>
      </c>
      <c r="F15" s="30">
        <v>301</v>
      </c>
      <c r="G15" s="30">
        <v>354.5</v>
      </c>
      <c r="H15" s="30">
        <v>324.39999999999998</v>
      </c>
      <c r="I15" s="30">
        <v>286.2</v>
      </c>
      <c r="J15" s="30">
        <v>362.9</v>
      </c>
      <c r="K15" s="30">
        <v>307</v>
      </c>
      <c r="L15" s="30">
        <v>304</v>
      </c>
      <c r="M15" s="30">
        <v>332.2</v>
      </c>
      <c r="N15" s="30">
        <v>349.3</v>
      </c>
      <c r="O15" s="31">
        <f t="shared" si="6"/>
        <v>3762.9</v>
      </c>
      <c r="P15" s="30">
        <v>244.8</v>
      </c>
      <c r="Q15" s="30">
        <v>281.89999999999998</v>
      </c>
      <c r="R15" s="30">
        <v>331.6</v>
      </c>
      <c r="S15" s="30">
        <v>260.39999999999998</v>
      </c>
      <c r="T15" s="30">
        <v>316.60000000000002</v>
      </c>
      <c r="U15" s="30">
        <v>311.39999999999998</v>
      </c>
      <c r="V15" s="30">
        <v>395.9</v>
      </c>
      <c r="W15" s="30">
        <v>348</v>
      </c>
      <c r="X15" s="30">
        <v>275.89999999999998</v>
      </c>
      <c r="Y15" s="30">
        <v>381.5</v>
      </c>
      <c r="Z15" s="30">
        <v>329</v>
      </c>
      <c r="AA15" s="30">
        <v>394.6</v>
      </c>
      <c r="AB15" s="31">
        <f t="shared" ref="AB15:AB21" si="9">SUM(P15:AA15)</f>
        <v>3871.6000000000004</v>
      </c>
      <c r="AC15" s="32">
        <f t="shared" si="1"/>
        <v>108.70000000000027</v>
      </c>
      <c r="AD15" s="32">
        <f t="shared" si="2"/>
        <v>2.8887294374020112</v>
      </c>
      <c r="AE15" s="2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2:45" ht="17.25" customHeight="1">
      <c r="B16" s="28" t="s">
        <v>28</v>
      </c>
      <c r="C16" s="29">
        <v>299.5</v>
      </c>
      <c r="D16" s="30">
        <v>350.3</v>
      </c>
      <c r="E16" s="30">
        <v>477.8</v>
      </c>
      <c r="F16" s="30">
        <v>305.89999999999998</v>
      </c>
      <c r="G16" s="30">
        <v>401.1</v>
      </c>
      <c r="H16" s="30">
        <v>385</v>
      </c>
      <c r="I16" s="30">
        <v>303.5</v>
      </c>
      <c r="J16" s="30">
        <v>297.60000000000002</v>
      </c>
      <c r="K16" s="30">
        <v>273.10000000000002</v>
      </c>
      <c r="L16" s="30">
        <v>347.9</v>
      </c>
      <c r="M16" s="30">
        <v>420</v>
      </c>
      <c r="N16" s="30">
        <v>406.7</v>
      </c>
      <c r="O16" s="31">
        <f t="shared" si="6"/>
        <v>4268.3999999999996</v>
      </c>
      <c r="P16" s="30">
        <v>352.9</v>
      </c>
      <c r="Q16" s="30">
        <v>339.9</v>
      </c>
      <c r="R16" s="30">
        <v>397.8</v>
      </c>
      <c r="S16" s="30">
        <v>307.8</v>
      </c>
      <c r="T16" s="30">
        <v>419.2</v>
      </c>
      <c r="U16" s="30">
        <v>363.1</v>
      </c>
      <c r="V16" s="30">
        <v>383.7</v>
      </c>
      <c r="W16" s="30">
        <v>382.4</v>
      </c>
      <c r="X16" s="30">
        <v>348.5</v>
      </c>
      <c r="Y16" s="30">
        <v>387.3</v>
      </c>
      <c r="Z16" s="30">
        <v>396</v>
      </c>
      <c r="AA16" s="30">
        <v>426.5</v>
      </c>
      <c r="AB16" s="31">
        <f t="shared" si="9"/>
        <v>4505.1000000000004</v>
      </c>
      <c r="AC16" s="32">
        <f t="shared" si="1"/>
        <v>236.70000000000073</v>
      </c>
      <c r="AD16" s="32">
        <f t="shared" si="2"/>
        <v>5.5454034298566377</v>
      </c>
      <c r="AE16" s="21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84" ht="17.25" customHeight="1">
      <c r="B17" s="28" t="s">
        <v>29</v>
      </c>
      <c r="C17" s="29">
        <v>102.5</v>
      </c>
      <c r="D17" s="30">
        <v>68.5</v>
      </c>
      <c r="E17" s="30">
        <v>82.7</v>
      </c>
      <c r="F17" s="30">
        <v>349.3</v>
      </c>
      <c r="G17" s="30">
        <v>673.5</v>
      </c>
      <c r="H17" s="30">
        <v>100.4</v>
      </c>
      <c r="I17" s="30">
        <v>105.9</v>
      </c>
      <c r="J17" s="30">
        <v>82.7</v>
      </c>
      <c r="K17" s="30">
        <v>77.2</v>
      </c>
      <c r="L17" s="30">
        <v>918.8</v>
      </c>
      <c r="M17" s="30">
        <v>154.6</v>
      </c>
      <c r="N17" s="30">
        <v>73.8</v>
      </c>
      <c r="O17" s="31">
        <f t="shared" si="6"/>
        <v>2789.9</v>
      </c>
      <c r="P17" s="30">
        <v>125.3</v>
      </c>
      <c r="Q17" s="30">
        <v>47.4</v>
      </c>
      <c r="R17" s="30">
        <v>73.7</v>
      </c>
      <c r="S17" s="30">
        <v>461.3</v>
      </c>
      <c r="T17" s="30">
        <v>674.7</v>
      </c>
      <c r="U17" s="30">
        <v>159.80000000000001</v>
      </c>
      <c r="V17" s="30">
        <v>178.8</v>
      </c>
      <c r="W17" s="30">
        <v>59.4</v>
      </c>
      <c r="X17" s="30">
        <v>107.7</v>
      </c>
      <c r="Y17" s="30">
        <v>1039.0999999999999</v>
      </c>
      <c r="Z17" s="30">
        <v>66.8</v>
      </c>
      <c r="AA17" s="30">
        <v>50.1</v>
      </c>
      <c r="AB17" s="31">
        <f t="shared" si="9"/>
        <v>3044.1</v>
      </c>
      <c r="AC17" s="32">
        <f t="shared" si="1"/>
        <v>254.19999999999982</v>
      </c>
      <c r="AD17" s="32">
        <f t="shared" si="2"/>
        <v>9.111437685938558</v>
      </c>
      <c r="AE17" s="2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84" ht="17.25" customHeight="1">
      <c r="B18" s="28" t="s">
        <v>30</v>
      </c>
      <c r="C18" s="29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365.2</v>
      </c>
      <c r="K18" s="30">
        <v>364</v>
      </c>
      <c r="L18" s="30">
        <v>364.6</v>
      </c>
      <c r="M18" s="30">
        <v>365.6</v>
      </c>
      <c r="N18" s="30">
        <v>356.1</v>
      </c>
      <c r="O18" s="31">
        <f t="shared" si="6"/>
        <v>1815.5</v>
      </c>
      <c r="P18" s="30">
        <v>365.3</v>
      </c>
      <c r="Q18" s="30">
        <v>401</v>
      </c>
      <c r="R18" s="30">
        <v>376.4</v>
      </c>
      <c r="S18" s="30">
        <v>471</v>
      </c>
      <c r="T18" s="30">
        <v>392.9</v>
      </c>
      <c r="U18" s="30">
        <v>351</v>
      </c>
      <c r="V18" s="30">
        <v>302.2</v>
      </c>
      <c r="W18" s="30">
        <v>367.6</v>
      </c>
      <c r="X18" s="30">
        <v>395.1</v>
      </c>
      <c r="Y18" s="30">
        <v>394.5</v>
      </c>
      <c r="Z18" s="30">
        <v>395.7</v>
      </c>
      <c r="AA18" s="30">
        <v>407.7</v>
      </c>
      <c r="AB18" s="31">
        <f>SUM(P18:AA18)</f>
        <v>4620.3999999999996</v>
      </c>
      <c r="AC18" s="32">
        <f>+AB18-O18</f>
        <v>2804.8999999999996</v>
      </c>
      <c r="AD18" s="32">
        <f t="shared" si="2"/>
        <v>154.49738364087025</v>
      </c>
      <c r="AE18" s="21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84" ht="18" customHeight="1">
      <c r="B19" s="28" t="s">
        <v>31</v>
      </c>
      <c r="C19" s="29">
        <v>35.5</v>
      </c>
      <c r="D19" s="30">
        <v>43.9</v>
      </c>
      <c r="E19" s="30">
        <v>52.5</v>
      </c>
      <c r="F19" s="30">
        <v>43.4</v>
      </c>
      <c r="G19" s="30">
        <v>45.9</v>
      </c>
      <c r="H19" s="30">
        <v>45.7</v>
      </c>
      <c r="I19" s="30">
        <v>45.7</v>
      </c>
      <c r="J19" s="30">
        <v>46.4</v>
      </c>
      <c r="K19" s="30">
        <v>51.7</v>
      </c>
      <c r="L19" s="30">
        <v>48.5</v>
      </c>
      <c r="M19" s="30">
        <v>54.8</v>
      </c>
      <c r="N19" s="30">
        <v>58.3</v>
      </c>
      <c r="O19" s="31">
        <f t="shared" si="6"/>
        <v>572.29999999999995</v>
      </c>
      <c r="P19" s="30">
        <v>50.4</v>
      </c>
      <c r="Q19" s="30">
        <v>54.2</v>
      </c>
      <c r="R19" s="30">
        <v>62.4</v>
      </c>
      <c r="S19" s="30">
        <v>43.8</v>
      </c>
      <c r="T19" s="30">
        <v>59.4</v>
      </c>
      <c r="U19" s="30">
        <v>54.7</v>
      </c>
      <c r="V19" s="30">
        <v>54.9</v>
      </c>
      <c r="W19" s="30">
        <v>61.6</v>
      </c>
      <c r="X19" s="30">
        <v>50.3</v>
      </c>
      <c r="Y19" s="30">
        <v>64.2</v>
      </c>
      <c r="Z19" s="30">
        <v>63.2</v>
      </c>
      <c r="AA19" s="30">
        <v>63.1</v>
      </c>
      <c r="AB19" s="31">
        <f>SUM(P19:AA19)</f>
        <v>682.2</v>
      </c>
      <c r="AC19" s="32">
        <f>+AB19-O19</f>
        <v>109.90000000000009</v>
      </c>
      <c r="AD19" s="32">
        <f t="shared" si="2"/>
        <v>19.203215096977129</v>
      </c>
      <c r="AE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84" ht="18" customHeight="1">
      <c r="A20" s="33"/>
      <c r="B20" s="34" t="s">
        <v>32</v>
      </c>
      <c r="C20" s="29">
        <v>17.899999999999999</v>
      </c>
      <c r="D20" s="30">
        <v>49.8</v>
      </c>
      <c r="E20" s="30">
        <v>174.8</v>
      </c>
      <c r="F20" s="30">
        <v>36.1</v>
      </c>
      <c r="G20" s="30">
        <v>27.8</v>
      </c>
      <c r="H20" s="30">
        <v>29.4</v>
      </c>
      <c r="I20" s="30">
        <v>22.4</v>
      </c>
      <c r="J20" s="30">
        <v>30.6</v>
      </c>
      <c r="K20" s="30">
        <v>156.80000000000001</v>
      </c>
      <c r="L20" s="30">
        <v>33.299999999999997</v>
      </c>
      <c r="M20" s="30">
        <v>26.8</v>
      </c>
      <c r="N20" s="30">
        <v>23.4</v>
      </c>
      <c r="O20" s="31">
        <f t="shared" si="6"/>
        <v>629.09999999999991</v>
      </c>
      <c r="P20" s="30">
        <v>28.3</v>
      </c>
      <c r="Q20" s="30">
        <v>55</v>
      </c>
      <c r="R20" s="30">
        <v>211.8</v>
      </c>
      <c r="S20" s="30">
        <v>28.9</v>
      </c>
      <c r="T20" s="30">
        <v>23.2</v>
      </c>
      <c r="U20" s="30">
        <v>19.7</v>
      </c>
      <c r="V20" s="30">
        <v>22.5</v>
      </c>
      <c r="W20" s="30">
        <v>41.3</v>
      </c>
      <c r="X20" s="30">
        <v>177.7</v>
      </c>
      <c r="Y20" s="30">
        <v>45</v>
      </c>
      <c r="Z20" s="30">
        <v>19.7</v>
      </c>
      <c r="AA20" s="30">
        <v>13.1</v>
      </c>
      <c r="AB20" s="31">
        <f t="shared" si="9"/>
        <v>686.2</v>
      </c>
      <c r="AC20" s="32">
        <f t="shared" si="1"/>
        <v>57.100000000000136</v>
      </c>
      <c r="AD20" s="32">
        <f t="shared" si="2"/>
        <v>9.0764584326816315</v>
      </c>
      <c r="AE20" s="2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84" ht="18" customHeight="1">
      <c r="B21" s="28" t="s">
        <v>33</v>
      </c>
      <c r="C21" s="29">
        <v>85.5</v>
      </c>
      <c r="D21" s="30">
        <v>120.6</v>
      </c>
      <c r="E21" s="30">
        <v>260.10000000000002</v>
      </c>
      <c r="F21" s="30">
        <v>155.4</v>
      </c>
      <c r="G21" s="30">
        <v>155.80000000000001</v>
      </c>
      <c r="H21" s="30">
        <v>135.1</v>
      </c>
      <c r="I21" s="30">
        <v>116.7</v>
      </c>
      <c r="J21" s="30">
        <v>207.5</v>
      </c>
      <c r="K21" s="30">
        <v>148.19999999999999</v>
      </c>
      <c r="L21" s="30">
        <v>131.19999999999999</v>
      </c>
      <c r="M21" s="30">
        <v>134</v>
      </c>
      <c r="N21" s="30">
        <v>166.3</v>
      </c>
      <c r="O21" s="31">
        <f t="shared" si="6"/>
        <v>1816.4</v>
      </c>
      <c r="P21" s="30">
        <v>111.9</v>
      </c>
      <c r="Q21" s="30">
        <v>111.3</v>
      </c>
      <c r="R21" s="30">
        <v>197.3</v>
      </c>
      <c r="S21" s="30">
        <v>124.7</v>
      </c>
      <c r="T21" s="30">
        <v>333.4</v>
      </c>
      <c r="U21" s="30">
        <v>130.9</v>
      </c>
      <c r="V21" s="30">
        <v>138.19999999999999</v>
      </c>
      <c r="W21" s="30">
        <v>121.6</v>
      </c>
      <c r="X21" s="30">
        <v>143.9</v>
      </c>
      <c r="Y21" s="30">
        <v>152.9</v>
      </c>
      <c r="Z21" s="30">
        <v>93.1</v>
      </c>
      <c r="AA21" s="30">
        <v>133.80000000000001</v>
      </c>
      <c r="AB21" s="31">
        <f t="shared" si="9"/>
        <v>1793</v>
      </c>
      <c r="AC21" s="32">
        <f t="shared" si="1"/>
        <v>-23.400000000000091</v>
      </c>
      <c r="AD21" s="32">
        <f t="shared" si="2"/>
        <v>-1.2882624972473073</v>
      </c>
      <c r="AE21" s="21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84" ht="21" customHeight="1">
      <c r="B22" s="23" t="s">
        <v>34</v>
      </c>
      <c r="C22" s="24">
        <f t="shared" ref="C22:I22" si="10">ROUND(+C23+C26+C32+C37,1)</f>
        <v>13821.2</v>
      </c>
      <c r="D22" s="25">
        <f t="shared" si="10"/>
        <v>12277</v>
      </c>
      <c r="E22" s="25">
        <f t="shared" si="10"/>
        <v>13859.6</v>
      </c>
      <c r="F22" s="25">
        <f t="shared" si="10"/>
        <v>14019.6</v>
      </c>
      <c r="G22" s="25">
        <f t="shared" si="10"/>
        <v>13798.5</v>
      </c>
      <c r="H22" s="25">
        <f>ROUND(+H23+H26+H32+H37,1)</f>
        <v>14006.2</v>
      </c>
      <c r="I22" s="25">
        <f t="shared" si="10"/>
        <v>13931.5</v>
      </c>
      <c r="J22" s="25">
        <f>ROUND(+J23+J26+J32+J37,1)</f>
        <v>13214.7</v>
      </c>
      <c r="K22" s="25">
        <f>ROUND(+K23+K26+K32+K37,1)</f>
        <v>14732.7</v>
      </c>
      <c r="L22" s="25">
        <f>ROUND(+L23+L26+L32+L37,1)</f>
        <v>14197.6</v>
      </c>
      <c r="M22" s="25">
        <f>ROUND(+M23+M26+M32+M37,1)</f>
        <v>14637.2</v>
      </c>
      <c r="N22" s="25">
        <f>ROUND(+N23+N26+N32+N37,1)</f>
        <v>15445.6</v>
      </c>
      <c r="O22" s="24">
        <f>+O23+O26+O32+O37</f>
        <v>167941.4</v>
      </c>
      <c r="P22" s="24">
        <f t="shared" ref="P22:X22" si="11">ROUND(+P23+P26+P32+P37,1)</f>
        <v>15149.8</v>
      </c>
      <c r="Q22" s="25">
        <f t="shared" si="11"/>
        <v>13381.1</v>
      </c>
      <c r="R22" s="25">
        <f t="shared" si="11"/>
        <v>14898.1</v>
      </c>
      <c r="S22" s="25">
        <f t="shared" si="11"/>
        <v>13786.5</v>
      </c>
      <c r="T22" s="25">
        <f t="shared" si="11"/>
        <v>14788.6</v>
      </c>
      <c r="U22" s="25">
        <f t="shared" si="11"/>
        <v>13534.4</v>
      </c>
      <c r="V22" s="25">
        <f t="shared" si="11"/>
        <v>14659.8</v>
      </c>
      <c r="W22" s="25">
        <f t="shared" si="11"/>
        <v>15227.2</v>
      </c>
      <c r="X22" s="25">
        <f t="shared" si="11"/>
        <v>13963.7</v>
      </c>
      <c r="Y22" s="25">
        <f>+Y23+Y26+Y32+Y37</f>
        <v>14548.699999999999</v>
      </c>
      <c r="Z22" s="25">
        <f>+Z23+Z26+Z32+Z37</f>
        <v>15733.6</v>
      </c>
      <c r="AA22" s="25">
        <f>+AA23+AA26+AA32+AA37</f>
        <v>16221</v>
      </c>
      <c r="AB22" s="24">
        <f>ROUND(+AB23+AB26+AB32+AB37,1)</f>
        <v>175892.5</v>
      </c>
      <c r="AC22" s="26">
        <f t="shared" si="1"/>
        <v>7951.1000000000058</v>
      </c>
      <c r="AD22" s="26">
        <f t="shared" si="2"/>
        <v>4.7344490399627528</v>
      </c>
      <c r="AE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84" ht="18.75" customHeight="1">
      <c r="B23" s="35" t="s">
        <v>35</v>
      </c>
      <c r="C23" s="36">
        <f t="shared" ref="C23:AB23" si="12">SUM(C24:C25)</f>
        <v>7212.6</v>
      </c>
      <c r="D23" s="37">
        <f t="shared" si="12"/>
        <v>6764.7000000000007</v>
      </c>
      <c r="E23" s="37">
        <f t="shared" si="12"/>
        <v>7223.2999999999993</v>
      </c>
      <c r="F23" s="37">
        <f t="shared" si="12"/>
        <v>7636.2999999999993</v>
      </c>
      <c r="G23" s="37">
        <f t="shared" si="12"/>
        <v>7920.1</v>
      </c>
      <c r="H23" s="37">
        <f>SUM(H24:H25)</f>
        <v>7261.3</v>
      </c>
      <c r="I23" s="37">
        <f t="shared" si="12"/>
        <v>7679.8</v>
      </c>
      <c r="J23" s="37">
        <f>SUM(J24:J25)</f>
        <v>7413.8</v>
      </c>
      <c r="K23" s="37">
        <f>SUM(K24:K25)</f>
        <v>7375.5</v>
      </c>
      <c r="L23" s="37">
        <f>SUM(L24:L25)</f>
        <v>7625.1</v>
      </c>
      <c r="M23" s="37">
        <f>SUM(M24:M25)</f>
        <v>7622.8</v>
      </c>
      <c r="N23" s="37">
        <f>SUM(N24:N25)</f>
        <v>7874.9</v>
      </c>
      <c r="O23" s="36">
        <f t="shared" si="12"/>
        <v>89610.199999999983</v>
      </c>
      <c r="P23" s="36">
        <f t="shared" si="12"/>
        <v>7728</v>
      </c>
      <c r="Q23" s="37">
        <f t="shared" si="12"/>
        <v>7213.6</v>
      </c>
      <c r="R23" s="37">
        <f t="shared" si="12"/>
        <v>7743.4</v>
      </c>
      <c r="S23" s="37">
        <f t="shared" si="12"/>
        <v>7262.4</v>
      </c>
      <c r="T23" s="37">
        <f t="shared" si="12"/>
        <v>7597.9</v>
      </c>
      <c r="U23" s="37">
        <f t="shared" si="12"/>
        <v>7133.6</v>
      </c>
      <c r="V23" s="37">
        <f t="shared" si="12"/>
        <v>8091.4000000000005</v>
      </c>
      <c r="W23" s="37">
        <f t="shared" si="12"/>
        <v>8001.4</v>
      </c>
      <c r="X23" s="37">
        <f t="shared" si="12"/>
        <v>7343.4000000000005</v>
      </c>
      <c r="Y23" s="37">
        <f t="shared" si="12"/>
        <v>8123.7</v>
      </c>
      <c r="Z23" s="37">
        <f t="shared" si="12"/>
        <v>7913.1</v>
      </c>
      <c r="AA23" s="37">
        <f t="shared" si="12"/>
        <v>8666.9</v>
      </c>
      <c r="AB23" s="36">
        <f t="shared" si="12"/>
        <v>92818.799999999988</v>
      </c>
      <c r="AC23" s="38">
        <f t="shared" si="1"/>
        <v>3208.6000000000058</v>
      </c>
      <c r="AD23" s="38">
        <f t="shared" si="2"/>
        <v>3.5806191705854986</v>
      </c>
      <c r="AE23" s="21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84" ht="18" customHeight="1">
      <c r="B24" s="39" t="s">
        <v>36</v>
      </c>
      <c r="C24" s="29">
        <v>4347.2</v>
      </c>
      <c r="D24" s="30">
        <v>3626.9</v>
      </c>
      <c r="E24" s="30">
        <v>3727.2</v>
      </c>
      <c r="F24" s="30">
        <v>4008.1</v>
      </c>
      <c r="G24" s="30">
        <v>3911.8</v>
      </c>
      <c r="H24" s="30">
        <v>3687.3</v>
      </c>
      <c r="I24" s="30">
        <v>3573.5</v>
      </c>
      <c r="J24" s="30">
        <v>3837.8</v>
      </c>
      <c r="K24" s="30">
        <v>3785.7</v>
      </c>
      <c r="L24" s="30">
        <v>3924.7</v>
      </c>
      <c r="M24" s="30">
        <v>3605.4</v>
      </c>
      <c r="N24" s="30">
        <v>4321.7</v>
      </c>
      <c r="O24" s="31">
        <f>SUM(C24:N24)</f>
        <v>46357.299999999996</v>
      </c>
      <c r="P24" s="30">
        <v>5030.3999999999996</v>
      </c>
      <c r="Q24" s="30">
        <v>4302.1000000000004</v>
      </c>
      <c r="R24" s="30">
        <v>3973</v>
      </c>
      <c r="S24" s="30">
        <v>4513.5</v>
      </c>
      <c r="T24" s="30">
        <v>4161.5</v>
      </c>
      <c r="U24" s="30">
        <v>4386</v>
      </c>
      <c r="V24" s="30">
        <v>4320.1000000000004</v>
      </c>
      <c r="W24" s="30">
        <v>4610.3</v>
      </c>
      <c r="X24" s="30">
        <v>4404.6000000000004</v>
      </c>
      <c r="Y24" s="30">
        <v>4200.7</v>
      </c>
      <c r="Z24" s="30">
        <v>4217.3</v>
      </c>
      <c r="AA24" s="30">
        <v>4853.2</v>
      </c>
      <c r="AB24" s="31">
        <f>SUM(P24:AA24)</f>
        <v>52972.7</v>
      </c>
      <c r="AC24" s="32">
        <f t="shared" si="1"/>
        <v>6615.4000000000015</v>
      </c>
      <c r="AD24" s="32">
        <f t="shared" si="2"/>
        <v>14.270460100135256</v>
      </c>
      <c r="AE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84" ht="18" customHeight="1">
      <c r="B25" s="39" t="s">
        <v>37</v>
      </c>
      <c r="C25" s="29">
        <v>2865.4</v>
      </c>
      <c r="D25" s="30">
        <v>3137.8</v>
      </c>
      <c r="E25" s="30">
        <v>3496.1</v>
      </c>
      <c r="F25" s="30">
        <v>3628.2</v>
      </c>
      <c r="G25" s="30">
        <v>4008.3</v>
      </c>
      <c r="H25" s="30">
        <v>3574</v>
      </c>
      <c r="I25" s="30">
        <v>4106.3</v>
      </c>
      <c r="J25" s="30">
        <v>3576</v>
      </c>
      <c r="K25" s="30">
        <v>3589.8</v>
      </c>
      <c r="L25" s="30">
        <v>3700.4</v>
      </c>
      <c r="M25" s="30">
        <v>4017.4</v>
      </c>
      <c r="N25" s="30">
        <v>3553.2</v>
      </c>
      <c r="O25" s="31">
        <f>SUM(C25:N25)</f>
        <v>43252.899999999994</v>
      </c>
      <c r="P25" s="30">
        <v>2697.6</v>
      </c>
      <c r="Q25" s="30">
        <v>2911.5</v>
      </c>
      <c r="R25" s="30">
        <v>3770.4</v>
      </c>
      <c r="S25" s="30">
        <v>2748.9</v>
      </c>
      <c r="T25" s="30">
        <v>3436.4</v>
      </c>
      <c r="U25" s="30">
        <v>2747.6</v>
      </c>
      <c r="V25" s="30">
        <v>3771.3</v>
      </c>
      <c r="W25" s="30">
        <v>3391.1</v>
      </c>
      <c r="X25" s="30">
        <v>2938.8</v>
      </c>
      <c r="Y25" s="30">
        <v>3923</v>
      </c>
      <c r="Z25" s="30">
        <v>3695.8</v>
      </c>
      <c r="AA25" s="30">
        <v>3813.7</v>
      </c>
      <c r="AB25" s="31">
        <f>SUM(P25:AA25)</f>
        <v>39846.099999999991</v>
      </c>
      <c r="AC25" s="32">
        <f t="shared" si="1"/>
        <v>-3406.8000000000029</v>
      </c>
      <c r="AD25" s="32">
        <f t="shared" si="2"/>
        <v>-7.8764660866670289</v>
      </c>
      <c r="AE25" s="2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84" ht="20.25" customHeight="1">
      <c r="B26" s="35" t="s">
        <v>38</v>
      </c>
      <c r="C26" s="36">
        <f t="shared" ref="C26:AB26" si="13">ROUND(SUM(C27:C31),1)</f>
        <v>5454.1</v>
      </c>
      <c r="D26" s="37">
        <f t="shared" si="13"/>
        <v>4370.8999999999996</v>
      </c>
      <c r="E26" s="37">
        <f t="shared" si="13"/>
        <v>5471.7</v>
      </c>
      <c r="F26" s="37">
        <f t="shared" si="13"/>
        <v>5093.3</v>
      </c>
      <c r="G26" s="37">
        <f t="shared" si="13"/>
        <v>4670.8</v>
      </c>
      <c r="H26" s="37">
        <f>ROUND(SUM(H27:H31),1)</f>
        <v>5632</v>
      </c>
      <c r="I26" s="37">
        <f t="shared" si="13"/>
        <v>4887.5</v>
      </c>
      <c r="J26" s="37">
        <f>ROUND(SUM(J27:J31),1)</f>
        <v>4531</v>
      </c>
      <c r="K26" s="37">
        <f>ROUND(SUM(K27:K31),1)</f>
        <v>5865.8</v>
      </c>
      <c r="L26" s="37">
        <f>ROUND(SUM(L27:L31),1)</f>
        <v>5082.5</v>
      </c>
      <c r="M26" s="37">
        <f>ROUND(SUM(M27:M31),1)</f>
        <v>5157.2</v>
      </c>
      <c r="N26" s="37">
        <f>ROUND(SUM(N27:N31),1)</f>
        <v>6116.8</v>
      </c>
      <c r="O26" s="36">
        <f t="shared" si="13"/>
        <v>62333.599999999999</v>
      </c>
      <c r="P26" s="36">
        <f t="shared" si="13"/>
        <v>6105.6</v>
      </c>
      <c r="Q26" s="37">
        <f t="shared" si="13"/>
        <v>4920.8999999999996</v>
      </c>
      <c r="R26" s="37">
        <f t="shared" si="13"/>
        <v>5795.1</v>
      </c>
      <c r="S26" s="37">
        <f t="shared" si="13"/>
        <v>5203.7</v>
      </c>
      <c r="T26" s="37">
        <f t="shared" si="13"/>
        <v>5824.1</v>
      </c>
      <c r="U26" s="37">
        <f>ROUND(SUM(U27:U31),1)</f>
        <v>5016.3999999999996</v>
      </c>
      <c r="V26" s="37">
        <f>ROUND(SUM(V27:V31),1)</f>
        <v>5202.3</v>
      </c>
      <c r="W26" s="37">
        <f>ROUND(SUM(W27:W31),1)</f>
        <v>5799.3</v>
      </c>
      <c r="X26" s="37">
        <f>ROUND(SUM(X27:X31),1)</f>
        <v>5126.8999999999996</v>
      </c>
      <c r="Y26" s="37">
        <f>SUM(Y27:Y31)</f>
        <v>4912.0999999999995</v>
      </c>
      <c r="Z26" s="37">
        <f>SUM(Z27:Z31)</f>
        <v>6113.0999999999995</v>
      </c>
      <c r="AA26" s="37">
        <f>SUM(AA27:AA31)</f>
        <v>5826.0999999999995</v>
      </c>
      <c r="AB26" s="36">
        <f t="shared" si="13"/>
        <v>65845.600000000006</v>
      </c>
      <c r="AC26" s="38">
        <f t="shared" si="1"/>
        <v>3512.0000000000073</v>
      </c>
      <c r="AD26" s="38">
        <f t="shared" si="2"/>
        <v>5.6342004953989617</v>
      </c>
      <c r="AE26" s="40"/>
      <c r="AF26" s="41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84" ht="18" customHeight="1">
      <c r="B27" s="39" t="s">
        <v>39</v>
      </c>
      <c r="C27" s="29">
        <v>1866.2</v>
      </c>
      <c r="D27" s="30">
        <v>1027.4000000000001</v>
      </c>
      <c r="E27" s="30">
        <v>1241.5</v>
      </c>
      <c r="F27" s="30">
        <v>1329.4</v>
      </c>
      <c r="G27" s="30">
        <v>1400</v>
      </c>
      <c r="H27" s="30">
        <v>1216.7</v>
      </c>
      <c r="I27" s="30">
        <v>1196.5999999999999</v>
      </c>
      <c r="J27" s="30">
        <v>1163.0999999999999</v>
      </c>
      <c r="K27" s="30">
        <v>1308.9000000000001</v>
      </c>
      <c r="L27" s="30">
        <v>1315.3</v>
      </c>
      <c r="M27" s="30">
        <v>1440.1</v>
      </c>
      <c r="N27" s="30">
        <v>1734.5</v>
      </c>
      <c r="O27" s="31">
        <f>SUM(C27:N27)</f>
        <v>16239.699999999999</v>
      </c>
      <c r="P27" s="30">
        <v>1922</v>
      </c>
      <c r="Q27" s="30">
        <v>1210.4000000000001</v>
      </c>
      <c r="R27" s="30">
        <v>1201.4000000000001</v>
      </c>
      <c r="S27" s="30">
        <v>1378.6</v>
      </c>
      <c r="T27" s="30">
        <v>1215.2</v>
      </c>
      <c r="U27" s="30">
        <v>1410.3</v>
      </c>
      <c r="V27" s="30">
        <v>1263.3</v>
      </c>
      <c r="W27" s="30">
        <v>1299.5</v>
      </c>
      <c r="X27" s="30">
        <v>1299.5</v>
      </c>
      <c r="Y27" s="30">
        <v>1319.3</v>
      </c>
      <c r="Z27" s="30">
        <v>1668.7</v>
      </c>
      <c r="AA27" s="30">
        <v>1900.3</v>
      </c>
      <c r="AB27" s="31">
        <f>SUM(P27:AA27)</f>
        <v>17088.5</v>
      </c>
      <c r="AC27" s="32">
        <f t="shared" si="1"/>
        <v>848.80000000000109</v>
      </c>
      <c r="AD27" s="32">
        <f t="shared" si="2"/>
        <v>5.2266975375160944</v>
      </c>
      <c r="AE27" s="40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84" ht="18" customHeight="1">
      <c r="B28" s="39" t="s">
        <v>40</v>
      </c>
      <c r="C28" s="29">
        <v>495.7</v>
      </c>
      <c r="D28" s="30">
        <v>304</v>
      </c>
      <c r="E28" s="30">
        <v>277.7</v>
      </c>
      <c r="F28" s="30">
        <v>349.7</v>
      </c>
      <c r="G28" s="30">
        <v>320.8</v>
      </c>
      <c r="H28" s="30">
        <v>341.1</v>
      </c>
      <c r="I28" s="30">
        <v>349.2</v>
      </c>
      <c r="J28" s="30">
        <v>337.3</v>
      </c>
      <c r="K28" s="30">
        <v>383.7</v>
      </c>
      <c r="L28" s="30">
        <v>357.5</v>
      </c>
      <c r="M28" s="30">
        <v>342.8</v>
      </c>
      <c r="N28" s="30">
        <v>381.9</v>
      </c>
      <c r="O28" s="31">
        <f>SUM(C28:N28)</f>
        <v>4241.3999999999996</v>
      </c>
      <c r="P28" s="30">
        <v>509.8</v>
      </c>
      <c r="Q28" s="30">
        <v>330.9</v>
      </c>
      <c r="R28" s="30">
        <v>272.39999999999998</v>
      </c>
      <c r="S28" s="30">
        <v>354.3</v>
      </c>
      <c r="T28" s="30">
        <v>302.7</v>
      </c>
      <c r="U28" s="30">
        <v>412.9</v>
      </c>
      <c r="V28" s="30">
        <v>323.2</v>
      </c>
      <c r="W28" s="30">
        <v>334.2</v>
      </c>
      <c r="X28" s="30">
        <v>383.5</v>
      </c>
      <c r="Y28" s="30">
        <v>327.9</v>
      </c>
      <c r="Z28" s="30">
        <v>400.5</v>
      </c>
      <c r="AA28" s="30">
        <v>517.79999999999995</v>
      </c>
      <c r="AB28" s="31">
        <f>SUM(P28:AA28)</f>
        <v>4470.0999999999995</v>
      </c>
      <c r="AC28" s="32">
        <f t="shared" si="1"/>
        <v>228.69999999999982</v>
      </c>
      <c r="AD28" s="32">
        <f t="shared" si="2"/>
        <v>5.3920875182722652</v>
      </c>
      <c r="AE28" s="40"/>
      <c r="AF28" s="41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84" ht="18" customHeight="1">
      <c r="B29" s="39" t="s">
        <v>41</v>
      </c>
      <c r="C29" s="29">
        <v>1678.2</v>
      </c>
      <c r="D29" s="30">
        <v>1612.8</v>
      </c>
      <c r="E29" s="30">
        <v>2027.4</v>
      </c>
      <c r="F29" s="30">
        <v>1670.2</v>
      </c>
      <c r="G29" s="30">
        <v>1460.7</v>
      </c>
      <c r="H29" s="30">
        <v>2109.1999999999998</v>
      </c>
      <c r="I29" s="30">
        <v>1693.5</v>
      </c>
      <c r="J29" s="30">
        <v>1577.9</v>
      </c>
      <c r="K29" s="30">
        <v>2330</v>
      </c>
      <c r="L29" s="30">
        <v>1920.1</v>
      </c>
      <c r="M29" s="30">
        <v>1812.7</v>
      </c>
      <c r="N29" s="30">
        <v>2160.1999999999998</v>
      </c>
      <c r="O29" s="31">
        <f>SUM(C29:N29)</f>
        <v>22052.9</v>
      </c>
      <c r="P29" s="30">
        <v>1946.7</v>
      </c>
      <c r="Q29" s="30">
        <v>1863.4</v>
      </c>
      <c r="R29" s="30">
        <v>2372.5</v>
      </c>
      <c r="S29" s="30">
        <v>1852.7</v>
      </c>
      <c r="T29" s="30">
        <v>2362.6</v>
      </c>
      <c r="U29" s="30">
        <v>1792.5</v>
      </c>
      <c r="V29" s="30">
        <v>1999.5</v>
      </c>
      <c r="W29" s="30">
        <v>2385</v>
      </c>
      <c r="X29" s="30">
        <v>1912.6</v>
      </c>
      <c r="Y29" s="30">
        <v>1806.1</v>
      </c>
      <c r="Z29" s="30">
        <v>2167.6</v>
      </c>
      <c r="AA29" s="30">
        <v>1873.9</v>
      </c>
      <c r="AB29" s="31">
        <f>SUM(P29:AA29)</f>
        <v>24335.1</v>
      </c>
      <c r="AC29" s="32">
        <f t="shared" si="1"/>
        <v>2282.1999999999971</v>
      </c>
      <c r="AD29" s="32">
        <f t="shared" si="2"/>
        <v>10.348752318289192</v>
      </c>
      <c r="AE29" s="40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84" ht="18" customHeight="1">
      <c r="B30" s="39" t="s">
        <v>42</v>
      </c>
      <c r="C30" s="29">
        <v>1328</v>
      </c>
      <c r="D30" s="30">
        <v>1348.9</v>
      </c>
      <c r="E30" s="30">
        <v>1835.6</v>
      </c>
      <c r="F30" s="30">
        <v>1620</v>
      </c>
      <c r="G30" s="30">
        <v>1344</v>
      </c>
      <c r="H30" s="30">
        <v>1822.1</v>
      </c>
      <c r="I30" s="30">
        <v>1503.7</v>
      </c>
      <c r="J30" s="30">
        <v>1307.8</v>
      </c>
      <c r="K30" s="30">
        <v>1706.4</v>
      </c>
      <c r="L30" s="30">
        <v>1343.6</v>
      </c>
      <c r="M30" s="30">
        <v>1396.2</v>
      </c>
      <c r="N30" s="30">
        <v>1694</v>
      </c>
      <c r="O30" s="31">
        <f>SUM(C30:N30)</f>
        <v>18250.3</v>
      </c>
      <c r="P30" s="30">
        <v>1626.7</v>
      </c>
      <c r="Q30" s="30">
        <v>1416.2</v>
      </c>
      <c r="R30" s="30">
        <v>1828.4</v>
      </c>
      <c r="S30" s="30">
        <v>1488.4</v>
      </c>
      <c r="T30" s="30">
        <v>1812.9</v>
      </c>
      <c r="U30" s="30">
        <v>1283.5</v>
      </c>
      <c r="V30" s="30">
        <v>1410.5</v>
      </c>
      <c r="W30" s="30">
        <v>1638.1</v>
      </c>
      <c r="X30" s="30">
        <v>1385.6</v>
      </c>
      <c r="Y30" s="30">
        <v>1281.4000000000001</v>
      </c>
      <c r="Z30" s="30">
        <v>1633.1</v>
      </c>
      <c r="AA30" s="30">
        <v>1319.9</v>
      </c>
      <c r="AB30" s="31">
        <f>SUM(P30:AA30)</f>
        <v>18124.7</v>
      </c>
      <c r="AC30" s="32">
        <f t="shared" si="1"/>
        <v>-125.59999999999854</v>
      </c>
      <c r="AD30" s="32">
        <f t="shared" si="2"/>
        <v>-0.68820786507618259</v>
      </c>
      <c r="AE30" s="27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84" ht="18" customHeight="1">
      <c r="B31" s="39" t="s">
        <v>33</v>
      </c>
      <c r="C31" s="29">
        <v>86</v>
      </c>
      <c r="D31" s="30">
        <v>77.8</v>
      </c>
      <c r="E31" s="30">
        <v>89.5</v>
      </c>
      <c r="F31" s="30">
        <v>124</v>
      </c>
      <c r="G31" s="30">
        <v>145.30000000000001</v>
      </c>
      <c r="H31" s="30">
        <v>142.9</v>
      </c>
      <c r="I31" s="30">
        <v>144.5</v>
      </c>
      <c r="J31" s="30">
        <v>144.9</v>
      </c>
      <c r="K31" s="30">
        <v>136.80000000000001</v>
      </c>
      <c r="L31" s="30">
        <v>146</v>
      </c>
      <c r="M31" s="30">
        <v>165.4</v>
      </c>
      <c r="N31" s="30">
        <v>146.19999999999999</v>
      </c>
      <c r="O31" s="31">
        <f>SUM(C31:N31)</f>
        <v>1549.3000000000002</v>
      </c>
      <c r="P31" s="30">
        <v>100.4</v>
      </c>
      <c r="Q31" s="30">
        <v>100</v>
      </c>
      <c r="R31" s="30">
        <v>120.4</v>
      </c>
      <c r="S31" s="30">
        <v>129.69999999999999</v>
      </c>
      <c r="T31" s="30">
        <v>130.69999999999999</v>
      </c>
      <c r="U31" s="30">
        <v>117.2</v>
      </c>
      <c r="V31" s="30">
        <v>205.8</v>
      </c>
      <c r="W31" s="30">
        <v>142.5</v>
      </c>
      <c r="X31" s="30">
        <v>145.69999999999999</v>
      </c>
      <c r="Y31" s="30">
        <v>177.4</v>
      </c>
      <c r="Z31" s="30">
        <v>243.2</v>
      </c>
      <c r="AA31" s="30">
        <v>214.2</v>
      </c>
      <c r="AB31" s="31">
        <f>SUM(P31:AA31)</f>
        <v>1827.2000000000003</v>
      </c>
      <c r="AC31" s="32">
        <f t="shared" si="1"/>
        <v>277.90000000000009</v>
      </c>
      <c r="AD31" s="32">
        <f t="shared" si="2"/>
        <v>17.937132898728461</v>
      </c>
      <c r="AE31" s="27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84" ht="20.25" customHeight="1">
      <c r="B32" s="35" t="s">
        <v>43</v>
      </c>
      <c r="C32" s="36">
        <f t="shared" ref="C32:AB32" si="14">SUM(C33:C36)</f>
        <v>1064</v>
      </c>
      <c r="D32" s="37">
        <f t="shared" si="14"/>
        <v>986.80000000000007</v>
      </c>
      <c r="E32" s="37">
        <f t="shared" si="14"/>
        <v>1036.2</v>
      </c>
      <c r="F32" s="37">
        <f t="shared" si="14"/>
        <v>1193.3000000000002</v>
      </c>
      <c r="G32" s="37">
        <f t="shared" si="14"/>
        <v>1108.1000000000001</v>
      </c>
      <c r="H32" s="37">
        <f>SUM(H33:H36)</f>
        <v>1035.8</v>
      </c>
      <c r="I32" s="37">
        <f t="shared" si="14"/>
        <v>1243.8999999999999</v>
      </c>
      <c r="J32" s="37">
        <f t="shared" si="14"/>
        <v>1051.9999999999998</v>
      </c>
      <c r="K32" s="37">
        <f t="shared" si="14"/>
        <v>1165</v>
      </c>
      <c r="L32" s="37">
        <f t="shared" si="14"/>
        <v>1054.1000000000001</v>
      </c>
      <c r="M32" s="37">
        <f t="shared" si="14"/>
        <v>1054.7</v>
      </c>
      <c r="N32" s="37">
        <f t="shared" si="14"/>
        <v>1270.3</v>
      </c>
      <c r="O32" s="36">
        <f t="shared" si="14"/>
        <v>13264.2</v>
      </c>
      <c r="P32" s="36">
        <f t="shared" si="14"/>
        <v>1149.9000000000001</v>
      </c>
      <c r="Q32" s="37">
        <f t="shared" si="14"/>
        <v>1050.8</v>
      </c>
      <c r="R32" s="37">
        <f t="shared" si="14"/>
        <v>1180.2</v>
      </c>
      <c r="S32" s="37">
        <f t="shared" si="14"/>
        <v>1153.3</v>
      </c>
      <c r="T32" s="37">
        <f t="shared" si="14"/>
        <v>1179</v>
      </c>
      <c r="U32" s="37">
        <f t="shared" si="14"/>
        <v>1223.5000000000002</v>
      </c>
      <c r="V32" s="37">
        <f t="shared" si="14"/>
        <v>1197.8</v>
      </c>
      <c r="W32" s="37">
        <f t="shared" si="14"/>
        <v>1218.9000000000001</v>
      </c>
      <c r="X32" s="37">
        <f t="shared" si="14"/>
        <v>1162.8000000000002</v>
      </c>
      <c r="Y32" s="37">
        <f t="shared" si="14"/>
        <v>1079.0999999999999</v>
      </c>
      <c r="Z32" s="37">
        <f t="shared" si="14"/>
        <v>1165.1000000000001</v>
      </c>
      <c r="AA32" s="37">
        <f t="shared" si="14"/>
        <v>1268.3</v>
      </c>
      <c r="AB32" s="36">
        <f t="shared" si="14"/>
        <v>14028.7</v>
      </c>
      <c r="AC32" s="42">
        <f t="shared" si="1"/>
        <v>764.5</v>
      </c>
      <c r="AD32" s="38">
        <f t="shared" si="2"/>
        <v>5.7636344445952261</v>
      </c>
      <c r="AE32" s="21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2:84" ht="18" customHeight="1">
      <c r="B33" s="39" t="s">
        <v>44</v>
      </c>
      <c r="C33" s="29">
        <v>286.10000000000002</v>
      </c>
      <c r="D33" s="30">
        <v>344.8</v>
      </c>
      <c r="E33" s="30">
        <v>357.5</v>
      </c>
      <c r="F33" s="30">
        <v>433.8</v>
      </c>
      <c r="G33" s="30">
        <v>365.9</v>
      </c>
      <c r="H33" s="30">
        <v>335.6</v>
      </c>
      <c r="I33" s="30">
        <v>446.5</v>
      </c>
      <c r="J33" s="30">
        <v>327.39999999999998</v>
      </c>
      <c r="K33" s="30">
        <v>427.5</v>
      </c>
      <c r="L33" s="30">
        <v>329.6</v>
      </c>
      <c r="M33" s="30">
        <v>337.4</v>
      </c>
      <c r="N33" s="30">
        <v>499.7</v>
      </c>
      <c r="O33" s="31">
        <f>SUM(C33:N33)</f>
        <v>4491.8</v>
      </c>
      <c r="P33" s="30">
        <v>341.1</v>
      </c>
      <c r="Q33" s="30">
        <v>358.6</v>
      </c>
      <c r="R33" s="30">
        <v>452.4</v>
      </c>
      <c r="S33" s="30">
        <v>364.2</v>
      </c>
      <c r="T33" s="30">
        <v>425.8</v>
      </c>
      <c r="U33" s="30">
        <v>448.6</v>
      </c>
      <c r="V33" s="30">
        <v>394.9</v>
      </c>
      <c r="W33" s="30">
        <v>467.5</v>
      </c>
      <c r="X33" s="30">
        <v>367.8</v>
      </c>
      <c r="Y33" s="30">
        <v>365</v>
      </c>
      <c r="Z33" s="30">
        <v>432.8</v>
      </c>
      <c r="AA33" s="30">
        <v>432.8</v>
      </c>
      <c r="AB33" s="31">
        <f>SUM(P33:AA33)</f>
        <v>4851.5</v>
      </c>
      <c r="AC33" s="32">
        <f t="shared" si="1"/>
        <v>359.69999999999982</v>
      </c>
      <c r="AD33" s="32">
        <f t="shared" si="2"/>
        <v>8.0079255532303257</v>
      </c>
      <c r="AE33" s="27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2:84" ht="18" customHeight="1">
      <c r="B34" s="39" t="s">
        <v>45</v>
      </c>
      <c r="C34" s="29">
        <v>451.3</v>
      </c>
      <c r="D34" s="30">
        <v>382.4</v>
      </c>
      <c r="E34" s="30">
        <v>393.7</v>
      </c>
      <c r="F34" s="30">
        <v>409.9</v>
      </c>
      <c r="G34" s="30">
        <v>421.6</v>
      </c>
      <c r="H34" s="30">
        <v>400.5</v>
      </c>
      <c r="I34" s="30">
        <v>425</v>
      </c>
      <c r="J34" s="30">
        <v>403.2</v>
      </c>
      <c r="K34" s="30">
        <v>417</v>
      </c>
      <c r="L34" s="30">
        <v>409.6</v>
      </c>
      <c r="M34" s="30">
        <v>412.8</v>
      </c>
      <c r="N34" s="30">
        <v>419.6</v>
      </c>
      <c r="O34" s="31">
        <f>SUM(C34:N34)</f>
        <v>4946.6000000000004</v>
      </c>
      <c r="P34" s="30">
        <v>453.4</v>
      </c>
      <c r="Q34" s="30">
        <v>394</v>
      </c>
      <c r="R34" s="30">
        <v>423.2</v>
      </c>
      <c r="S34" s="30">
        <v>434.3</v>
      </c>
      <c r="T34" s="30">
        <v>426.3</v>
      </c>
      <c r="U34" s="30">
        <v>427.3</v>
      </c>
      <c r="V34" s="30">
        <v>427.8</v>
      </c>
      <c r="W34" s="30">
        <v>422.6</v>
      </c>
      <c r="X34" s="30">
        <v>442.1</v>
      </c>
      <c r="Y34" s="30">
        <v>408.4</v>
      </c>
      <c r="Z34" s="30">
        <v>418.6</v>
      </c>
      <c r="AA34" s="30">
        <v>446.2</v>
      </c>
      <c r="AB34" s="31">
        <f>SUM(P34:AA34)</f>
        <v>5124.2</v>
      </c>
      <c r="AC34" s="32">
        <f t="shared" si="1"/>
        <v>177.59999999999945</v>
      </c>
      <c r="AD34" s="32">
        <f t="shared" si="2"/>
        <v>3.5903448833542115</v>
      </c>
      <c r="AE34" s="21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2:84" ht="18" customHeight="1">
      <c r="B35" s="39" t="s">
        <v>46</v>
      </c>
      <c r="C35" s="29">
        <v>326.5</v>
      </c>
      <c r="D35" s="43">
        <v>216.2</v>
      </c>
      <c r="E35" s="43">
        <v>237.9</v>
      </c>
      <c r="F35" s="43">
        <v>300.10000000000002</v>
      </c>
      <c r="G35" s="43">
        <v>271.39999999999998</v>
      </c>
      <c r="H35" s="43">
        <v>253</v>
      </c>
      <c r="I35" s="43">
        <v>318.3</v>
      </c>
      <c r="J35" s="43">
        <v>273.8</v>
      </c>
      <c r="K35" s="43">
        <v>272.10000000000002</v>
      </c>
      <c r="L35" s="43">
        <v>267.7</v>
      </c>
      <c r="M35" s="43">
        <v>253.4</v>
      </c>
      <c r="N35" s="43">
        <v>247.4</v>
      </c>
      <c r="O35" s="31">
        <f>SUM(C35:N35)</f>
        <v>3237.7999999999997</v>
      </c>
      <c r="P35" s="30">
        <v>355.2</v>
      </c>
      <c r="Q35" s="43">
        <v>249.1</v>
      </c>
      <c r="R35" s="43">
        <v>253.4</v>
      </c>
      <c r="S35" s="43">
        <v>302.2</v>
      </c>
      <c r="T35" s="43">
        <v>276.39999999999998</v>
      </c>
      <c r="U35" s="43">
        <v>297.39999999999998</v>
      </c>
      <c r="V35" s="43">
        <v>324.8</v>
      </c>
      <c r="W35" s="43">
        <v>278.89999999999998</v>
      </c>
      <c r="X35" s="43">
        <v>300.89999999999998</v>
      </c>
      <c r="Y35" s="43">
        <v>255.4</v>
      </c>
      <c r="Z35" s="43">
        <v>264.7</v>
      </c>
      <c r="AA35" s="43">
        <v>278.8</v>
      </c>
      <c r="AB35" s="31">
        <f>SUM(P35:AA35)</f>
        <v>3437.2000000000003</v>
      </c>
      <c r="AC35" s="32">
        <f t="shared" si="1"/>
        <v>199.40000000000055</v>
      </c>
      <c r="AD35" s="32">
        <f t="shared" si="2"/>
        <v>6.1585026870097153</v>
      </c>
      <c r="AE35" s="21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2:84" ht="18" customHeight="1">
      <c r="B36" s="39" t="s">
        <v>33</v>
      </c>
      <c r="C36" s="29">
        <v>0.1</v>
      </c>
      <c r="D36" s="30">
        <v>43.4</v>
      </c>
      <c r="E36" s="30">
        <v>47.1</v>
      </c>
      <c r="F36" s="30">
        <v>49.5</v>
      </c>
      <c r="G36" s="30">
        <v>49.2</v>
      </c>
      <c r="H36" s="30">
        <v>46.7</v>
      </c>
      <c r="I36" s="30">
        <v>54.1</v>
      </c>
      <c r="J36" s="30">
        <v>47.6</v>
      </c>
      <c r="K36" s="30">
        <v>48.4</v>
      </c>
      <c r="L36" s="30">
        <v>47.2</v>
      </c>
      <c r="M36" s="30">
        <v>51.1</v>
      </c>
      <c r="N36" s="30">
        <v>103.6</v>
      </c>
      <c r="O36" s="31">
        <f>SUM(C36:N36)</f>
        <v>588</v>
      </c>
      <c r="P36" s="30">
        <v>0.2</v>
      </c>
      <c r="Q36" s="30">
        <v>49.1</v>
      </c>
      <c r="R36" s="30">
        <v>51.2</v>
      </c>
      <c r="S36" s="30">
        <v>52.6</v>
      </c>
      <c r="T36" s="30">
        <v>50.5</v>
      </c>
      <c r="U36" s="30">
        <v>50.2</v>
      </c>
      <c r="V36" s="30">
        <v>50.3</v>
      </c>
      <c r="W36" s="30">
        <v>49.9</v>
      </c>
      <c r="X36" s="30">
        <v>52</v>
      </c>
      <c r="Y36" s="30">
        <v>50.3</v>
      </c>
      <c r="Z36" s="30">
        <v>49</v>
      </c>
      <c r="AA36" s="30">
        <v>110.5</v>
      </c>
      <c r="AB36" s="31">
        <f>SUM(P36:AA36)</f>
        <v>615.79999999999995</v>
      </c>
      <c r="AC36" s="32">
        <f t="shared" si="1"/>
        <v>27.799999999999955</v>
      </c>
      <c r="AD36" s="32">
        <f t="shared" si="2"/>
        <v>4.7278911564625767</v>
      </c>
      <c r="AE36" s="21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2:84" ht="18.75" customHeight="1">
      <c r="B37" s="35" t="s">
        <v>47</v>
      </c>
      <c r="C37" s="36">
        <f t="shared" ref="C37:I37" si="15">ROUND(SUM(C38:C43),1)</f>
        <v>90.5</v>
      </c>
      <c r="D37" s="37">
        <f t="shared" si="15"/>
        <v>154.6</v>
      </c>
      <c r="E37" s="37">
        <f t="shared" si="15"/>
        <v>128.4</v>
      </c>
      <c r="F37" s="37">
        <f t="shared" si="15"/>
        <v>96.7</v>
      </c>
      <c r="G37" s="37">
        <f t="shared" si="15"/>
        <v>99.5</v>
      </c>
      <c r="H37" s="37">
        <f>ROUND(SUM(H38:H43),1)</f>
        <v>77.099999999999994</v>
      </c>
      <c r="I37" s="37">
        <f t="shared" si="15"/>
        <v>120.3</v>
      </c>
      <c r="J37" s="37">
        <f>ROUND(SUM(J38:J43),1)</f>
        <v>217.9</v>
      </c>
      <c r="K37" s="37">
        <f>ROUND(SUM(K38:K43),1)</f>
        <v>326.39999999999998</v>
      </c>
      <c r="L37" s="37">
        <f>ROUND(SUM(L38:L43),1)</f>
        <v>435.9</v>
      </c>
      <c r="M37" s="37">
        <f>ROUND(SUM(M38:M43),1)</f>
        <v>802.5</v>
      </c>
      <c r="N37" s="37">
        <f>ROUND(SUM(N38:N43),1)</f>
        <v>183.6</v>
      </c>
      <c r="O37" s="36">
        <f>SUM(O38:O43)</f>
        <v>2733.4000000000005</v>
      </c>
      <c r="P37" s="36">
        <f t="shared" ref="P37:AB37" si="16">ROUND(SUM(P38:P43),1)</f>
        <v>166.3</v>
      </c>
      <c r="Q37" s="37">
        <f t="shared" si="16"/>
        <v>195.8</v>
      </c>
      <c r="R37" s="37">
        <f t="shared" si="16"/>
        <v>179.4</v>
      </c>
      <c r="S37" s="37">
        <f t="shared" si="16"/>
        <v>167.1</v>
      </c>
      <c r="T37" s="37">
        <f t="shared" si="16"/>
        <v>187.6</v>
      </c>
      <c r="U37" s="37">
        <f t="shared" si="16"/>
        <v>160.9</v>
      </c>
      <c r="V37" s="37">
        <f t="shared" si="16"/>
        <v>168.3</v>
      </c>
      <c r="W37" s="37">
        <f t="shared" si="16"/>
        <v>207.6</v>
      </c>
      <c r="X37" s="37">
        <f t="shared" si="16"/>
        <v>330.6</v>
      </c>
      <c r="Y37" s="37">
        <f t="shared" si="16"/>
        <v>433.8</v>
      </c>
      <c r="Z37" s="37">
        <f t="shared" si="16"/>
        <v>542.29999999999995</v>
      </c>
      <c r="AA37" s="37">
        <f t="shared" si="16"/>
        <v>459.7</v>
      </c>
      <c r="AB37" s="36">
        <f t="shared" si="16"/>
        <v>3199.4</v>
      </c>
      <c r="AC37" s="38">
        <f t="shared" si="1"/>
        <v>465.99999999999955</v>
      </c>
      <c r="AD37" s="38">
        <f t="shared" si="2"/>
        <v>17.048364674032321</v>
      </c>
      <c r="AE37" s="21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2:84" ht="18" customHeight="1">
      <c r="B38" s="39" t="s">
        <v>48</v>
      </c>
      <c r="C38" s="29">
        <v>22.4</v>
      </c>
      <c r="D38" s="30">
        <v>20.5</v>
      </c>
      <c r="E38" s="30">
        <v>19.3</v>
      </c>
      <c r="F38" s="30">
        <v>18.5</v>
      </c>
      <c r="G38" s="30">
        <v>19.3</v>
      </c>
      <c r="H38" s="30">
        <v>14.8</v>
      </c>
      <c r="I38" s="30">
        <v>15.2</v>
      </c>
      <c r="J38" s="30">
        <v>91.2</v>
      </c>
      <c r="K38" s="30">
        <v>164.9</v>
      </c>
      <c r="L38" s="30">
        <v>241.8</v>
      </c>
      <c r="M38" s="30">
        <v>625.1</v>
      </c>
      <c r="N38" s="30">
        <v>47.2</v>
      </c>
      <c r="O38" s="31">
        <f t="shared" ref="O38:O43" si="17">SUM(C38:N38)</f>
        <v>1300.2</v>
      </c>
      <c r="P38" s="30">
        <v>23.8</v>
      </c>
      <c r="Q38" s="30">
        <v>18.899999999999999</v>
      </c>
      <c r="R38" s="30">
        <v>21.9</v>
      </c>
      <c r="S38" s="30">
        <v>14.1</v>
      </c>
      <c r="T38" s="30">
        <v>16.600000000000001</v>
      </c>
      <c r="U38" s="30">
        <v>14.9</v>
      </c>
      <c r="V38" s="30">
        <v>17.600000000000001</v>
      </c>
      <c r="W38" s="30">
        <v>16.3</v>
      </c>
      <c r="X38" s="30">
        <v>169</v>
      </c>
      <c r="Y38" s="30">
        <v>268.5</v>
      </c>
      <c r="Z38" s="30">
        <v>382.2</v>
      </c>
      <c r="AA38" s="30">
        <v>307</v>
      </c>
      <c r="AB38" s="31">
        <f t="shared" ref="AB38:AB43" si="18">SUM(P38:AA38)</f>
        <v>1270.8</v>
      </c>
      <c r="AC38" s="32">
        <f t="shared" si="1"/>
        <v>-29.400000000000091</v>
      </c>
      <c r="AD38" s="32">
        <f t="shared" si="2"/>
        <v>-2.2611905860636892</v>
      </c>
      <c r="AE38" s="21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2:84" ht="18" customHeight="1">
      <c r="B39" s="39" t="s">
        <v>49</v>
      </c>
      <c r="C39" s="29">
        <v>0</v>
      </c>
      <c r="D39" s="30">
        <v>77.2</v>
      </c>
      <c r="E39" s="30">
        <v>46.2</v>
      </c>
      <c r="F39" s="30">
        <v>18.8</v>
      </c>
      <c r="G39" s="30">
        <v>15.8</v>
      </c>
      <c r="H39" s="30">
        <v>0</v>
      </c>
      <c r="I39" s="30">
        <v>40.799999999999997</v>
      </c>
      <c r="J39" s="30">
        <v>0</v>
      </c>
      <c r="K39" s="30">
        <v>0</v>
      </c>
      <c r="L39" s="30">
        <v>36.200000000000003</v>
      </c>
      <c r="M39" s="30">
        <v>17.7</v>
      </c>
      <c r="N39" s="30">
        <v>0</v>
      </c>
      <c r="O39" s="31">
        <f t="shared" si="17"/>
        <v>252.7</v>
      </c>
      <c r="P39" s="30">
        <v>0</v>
      </c>
      <c r="Q39" s="30">
        <v>40.799999999999997</v>
      </c>
      <c r="R39" s="30">
        <v>0</v>
      </c>
      <c r="S39" s="30">
        <v>0</v>
      </c>
      <c r="T39" s="30">
        <v>30</v>
      </c>
      <c r="U39" s="30">
        <v>0</v>
      </c>
      <c r="V39" s="30">
        <v>0</v>
      </c>
      <c r="W39" s="30">
        <v>40</v>
      </c>
      <c r="X39" s="30">
        <v>26.9</v>
      </c>
      <c r="Y39" s="30">
        <v>17.7</v>
      </c>
      <c r="Z39" s="30">
        <v>17.899999999999999</v>
      </c>
      <c r="AA39" s="30">
        <v>20.2</v>
      </c>
      <c r="AB39" s="31">
        <f t="shared" si="18"/>
        <v>193.49999999999997</v>
      </c>
      <c r="AC39" s="32">
        <f t="shared" si="1"/>
        <v>-59.200000000000017</v>
      </c>
      <c r="AD39" s="32">
        <f t="shared" si="2"/>
        <v>-23.426988523941443</v>
      </c>
      <c r="AE39" s="21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2:84" ht="18" customHeight="1">
      <c r="B40" s="39" t="s">
        <v>50</v>
      </c>
      <c r="C40" s="29">
        <v>21.4</v>
      </c>
      <c r="D40" s="30">
        <v>11.4</v>
      </c>
      <c r="E40" s="30">
        <v>18.8</v>
      </c>
      <c r="F40" s="30">
        <v>13.8</v>
      </c>
      <c r="G40" s="30">
        <v>15.4</v>
      </c>
      <c r="H40" s="30">
        <v>14.5</v>
      </c>
      <c r="I40" s="30">
        <v>15.7</v>
      </c>
      <c r="J40" s="30">
        <v>3.9</v>
      </c>
      <c r="K40" s="30">
        <v>0</v>
      </c>
      <c r="L40" s="30">
        <v>0</v>
      </c>
      <c r="M40" s="30">
        <v>0</v>
      </c>
      <c r="N40" s="30">
        <v>0</v>
      </c>
      <c r="O40" s="31">
        <f t="shared" si="17"/>
        <v>114.9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1">
        <f t="shared" si="18"/>
        <v>0</v>
      </c>
      <c r="AC40" s="32">
        <f t="shared" si="1"/>
        <v>-114.9</v>
      </c>
      <c r="AD40" s="32">
        <f t="shared" si="2"/>
        <v>-100</v>
      </c>
      <c r="AE40" s="27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2:84" ht="18" customHeight="1">
      <c r="B41" s="39" t="s">
        <v>51</v>
      </c>
      <c r="C41" s="29">
        <v>41.7</v>
      </c>
      <c r="D41" s="30">
        <v>39.9</v>
      </c>
      <c r="E41" s="30">
        <v>37.700000000000003</v>
      </c>
      <c r="F41" s="30">
        <v>40.200000000000003</v>
      </c>
      <c r="G41" s="30">
        <v>43.2</v>
      </c>
      <c r="H41" s="30">
        <v>41.9</v>
      </c>
      <c r="I41" s="30">
        <v>42.8</v>
      </c>
      <c r="J41" s="30">
        <v>44.9</v>
      </c>
      <c r="K41" s="30">
        <v>49.2</v>
      </c>
      <c r="L41" s="30">
        <v>52.1</v>
      </c>
      <c r="M41" s="30">
        <v>50.2</v>
      </c>
      <c r="N41" s="30">
        <v>44.3</v>
      </c>
      <c r="O41" s="31">
        <f t="shared" si="17"/>
        <v>528.09999999999991</v>
      </c>
      <c r="P41" s="30">
        <v>48.4</v>
      </c>
      <c r="Q41" s="30">
        <v>47.5</v>
      </c>
      <c r="R41" s="30">
        <v>46.6</v>
      </c>
      <c r="S41" s="30">
        <v>53.1</v>
      </c>
      <c r="T41" s="30">
        <v>49.1</v>
      </c>
      <c r="U41" s="30">
        <v>49.4</v>
      </c>
      <c r="V41" s="30">
        <v>48.3</v>
      </c>
      <c r="W41" s="30">
        <v>46.9</v>
      </c>
      <c r="X41" s="30">
        <v>45</v>
      </c>
      <c r="Y41" s="30">
        <v>43.3</v>
      </c>
      <c r="Z41" s="30">
        <v>43.2</v>
      </c>
      <c r="AA41" s="30">
        <v>46.5</v>
      </c>
      <c r="AB41" s="31">
        <f t="shared" si="18"/>
        <v>567.29999999999995</v>
      </c>
      <c r="AC41" s="32">
        <f t="shared" si="1"/>
        <v>39.200000000000045</v>
      </c>
      <c r="AD41" s="32">
        <f t="shared" si="2"/>
        <v>7.4228365839803159</v>
      </c>
      <c r="AE41" s="21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2:84" ht="18" customHeight="1">
      <c r="B42" s="39" t="s">
        <v>52</v>
      </c>
      <c r="C42" s="29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69.7</v>
      </c>
      <c r="K42" s="30">
        <v>104.9</v>
      </c>
      <c r="L42" s="30">
        <v>98.5</v>
      </c>
      <c r="M42" s="30">
        <v>98</v>
      </c>
      <c r="N42" s="30">
        <v>84.6</v>
      </c>
      <c r="O42" s="31">
        <f t="shared" si="17"/>
        <v>455.70000000000005</v>
      </c>
      <c r="P42" s="30">
        <v>88.6</v>
      </c>
      <c r="Q42" s="30">
        <v>83.1</v>
      </c>
      <c r="R42" s="30">
        <v>101.9</v>
      </c>
      <c r="S42" s="30">
        <v>93.2</v>
      </c>
      <c r="T42" s="30">
        <v>85.6</v>
      </c>
      <c r="U42" s="30">
        <v>90.3</v>
      </c>
      <c r="V42" s="30">
        <v>95.9</v>
      </c>
      <c r="W42" s="30">
        <v>97.8</v>
      </c>
      <c r="X42" s="30">
        <v>83.3</v>
      </c>
      <c r="Y42" s="30">
        <v>95.2</v>
      </c>
      <c r="Z42" s="30">
        <v>85.1</v>
      </c>
      <c r="AA42" s="30">
        <v>75.7</v>
      </c>
      <c r="AB42" s="31">
        <f t="shared" si="18"/>
        <v>1075.6999999999998</v>
      </c>
      <c r="AC42" s="32">
        <f t="shared" si="1"/>
        <v>619.99999999999977</v>
      </c>
      <c r="AD42" s="32">
        <f t="shared" si="2"/>
        <v>136.05442176870741</v>
      </c>
      <c r="AE42" s="21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2:84" ht="18" customHeight="1">
      <c r="B43" s="39" t="s">
        <v>33</v>
      </c>
      <c r="C43" s="29">
        <v>5</v>
      </c>
      <c r="D43" s="30">
        <v>5.6</v>
      </c>
      <c r="E43" s="30">
        <v>6.4</v>
      </c>
      <c r="F43" s="30">
        <v>5.4</v>
      </c>
      <c r="G43" s="30">
        <v>5.8</v>
      </c>
      <c r="H43" s="30">
        <v>5.9</v>
      </c>
      <c r="I43" s="30">
        <v>5.8</v>
      </c>
      <c r="J43" s="30">
        <v>8.1999999999999993</v>
      </c>
      <c r="K43" s="30">
        <v>7.4</v>
      </c>
      <c r="L43" s="30">
        <v>7.3</v>
      </c>
      <c r="M43" s="30">
        <v>11.5</v>
      </c>
      <c r="N43" s="30">
        <v>7.5</v>
      </c>
      <c r="O43" s="31">
        <f t="shared" si="17"/>
        <v>81.799999999999983</v>
      </c>
      <c r="P43" s="30">
        <v>5.5</v>
      </c>
      <c r="Q43" s="30">
        <v>5.5</v>
      </c>
      <c r="R43" s="30">
        <v>9</v>
      </c>
      <c r="S43" s="30">
        <v>6.7</v>
      </c>
      <c r="T43" s="30">
        <v>6.3</v>
      </c>
      <c r="U43" s="30">
        <v>6.3</v>
      </c>
      <c r="V43" s="30">
        <v>6.5</v>
      </c>
      <c r="W43" s="30">
        <v>6.6</v>
      </c>
      <c r="X43" s="30">
        <v>6.4</v>
      </c>
      <c r="Y43" s="30">
        <v>9.1</v>
      </c>
      <c r="Z43" s="30">
        <v>13.9</v>
      </c>
      <c r="AA43" s="30">
        <v>10.3</v>
      </c>
      <c r="AB43" s="31">
        <f t="shared" si="18"/>
        <v>92.1</v>
      </c>
      <c r="AC43" s="32">
        <f t="shared" si="1"/>
        <v>10.300000000000011</v>
      </c>
      <c r="AD43" s="32">
        <f t="shared" si="2"/>
        <v>12.591687041564809</v>
      </c>
      <c r="AE43" s="21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2:84" ht="20.25" customHeight="1">
      <c r="B44" s="23" t="s">
        <v>53</v>
      </c>
      <c r="C44" s="24">
        <f t="shared" ref="C44:AB44" si="19">ROUND(+C45+C48+C49,1)</f>
        <v>1638.7</v>
      </c>
      <c r="D44" s="25">
        <f t="shared" si="19"/>
        <v>1763.9</v>
      </c>
      <c r="E44" s="25">
        <f t="shared" si="19"/>
        <v>2017.6</v>
      </c>
      <c r="F44" s="25">
        <f t="shared" si="19"/>
        <v>1888.5</v>
      </c>
      <c r="G44" s="25">
        <f t="shared" si="19"/>
        <v>1990.7</v>
      </c>
      <c r="H44" s="25">
        <f>ROUND(+H45+H48+H49,1)</f>
        <v>1971.5</v>
      </c>
      <c r="I44" s="25">
        <f t="shared" si="19"/>
        <v>1972.3</v>
      </c>
      <c r="J44" s="25">
        <f t="shared" si="19"/>
        <v>1990.5</v>
      </c>
      <c r="K44" s="25">
        <f t="shared" si="19"/>
        <v>1820.7</v>
      </c>
      <c r="L44" s="25">
        <f t="shared" si="19"/>
        <v>1932.1</v>
      </c>
      <c r="M44" s="25">
        <f t="shared" si="19"/>
        <v>2044.6</v>
      </c>
      <c r="N44" s="25">
        <f t="shared" si="19"/>
        <v>1972.2</v>
      </c>
      <c r="O44" s="25">
        <f t="shared" si="19"/>
        <v>23003.3</v>
      </c>
      <c r="P44" s="24">
        <f t="shared" si="19"/>
        <v>1652.7</v>
      </c>
      <c r="Q44" s="25">
        <f t="shared" si="19"/>
        <v>1764.8</v>
      </c>
      <c r="R44" s="25">
        <f t="shared" si="19"/>
        <v>1989</v>
      </c>
      <c r="S44" s="25">
        <f t="shared" si="19"/>
        <v>1800</v>
      </c>
      <c r="T44" s="25">
        <f t="shared" si="19"/>
        <v>1977.9</v>
      </c>
      <c r="U44" s="25">
        <f t="shared" si="19"/>
        <v>1766.9</v>
      </c>
      <c r="V44" s="25">
        <f t="shared" si="19"/>
        <v>2337.9</v>
      </c>
      <c r="W44" s="25">
        <f>ROUND(+W45+W48+W49,1)</f>
        <v>2001.6</v>
      </c>
      <c r="X44" s="25">
        <f>ROUND(+X45+X48+X49,1)</f>
        <v>1788</v>
      </c>
      <c r="Y44" s="25">
        <f>ROUND(+Y45+Y48+Y49,1)</f>
        <v>2005</v>
      </c>
      <c r="Z44" s="25">
        <f>ROUND(+Z45+Z48+Z49,1)</f>
        <v>2259.1999999999998</v>
      </c>
      <c r="AA44" s="25">
        <f t="shared" si="19"/>
        <v>2101.1999999999998</v>
      </c>
      <c r="AB44" s="24">
        <f t="shared" si="19"/>
        <v>23444.2</v>
      </c>
      <c r="AC44" s="26">
        <f t="shared" si="1"/>
        <v>440.90000000000146</v>
      </c>
      <c r="AD44" s="26">
        <f t="shared" si="2"/>
        <v>1.9166815196080629</v>
      </c>
      <c r="AE44" s="21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2:84" ht="19.5" customHeight="1">
      <c r="B45" s="35" t="s">
        <v>54</v>
      </c>
      <c r="C45" s="36">
        <f t="shared" ref="C45:I45" si="20">ROUND(SUM(C46:C47),1)</f>
        <v>1253</v>
      </c>
      <c r="D45" s="37">
        <f t="shared" si="20"/>
        <v>1372.2</v>
      </c>
      <c r="E45" s="37">
        <f t="shared" si="20"/>
        <v>1625.2</v>
      </c>
      <c r="F45" s="37">
        <f t="shared" si="20"/>
        <v>1490.3</v>
      </c>
      <c r="G45" s="37">
        <f t="shared" si="20"/>
        <v>1629</v>
      </c>
      <c r="H45" s="37">
        <f>ROUND(SUM(H46:H47),1)</f>
        <v>1660.5</v>
      </c>
      <c r="I45" s="37">
        <f t="shared" si="20"/>
        <v>1637.1</v>
      </c>
      <c r="J45" s="37">
        <f>ROUND(SUM(J46:J47),1)</f>
        <v>1582.1</v>
      </c>
      <c r="K45" s="37">
        <f>ROUND(SUM(K46:K47),1)</f>
        <v>1498.3</v>
      </c>
      <c r="L45" s="37">
        <f>ROUND(SUM(L46:L47),1)</f>
        <v>1681</v>
      </c>
      <c r="M45" s="37">
        <f>ROUND(SUM(M46:M47),1)</f>
        <v>1775.9</v>
      </c>
      <c r="N45" s="37">
        <f>ROUND(SUM(N46:N47),1)</f>
        <v>1645.8</v>
      </c>
      <c r="O45" s="36">
        <f>SUM(O46:O47)</f>
        <v>18850.400000000001</v>
      </c>
      <c r="P45" s="36">
        <f t="shared" ref="P45:AB45" si="21">ROUND(SUM(P46:P47),1)</f>
        <v>1236.0999999999999</v>
      </c>
      <c r="Q45" s="37">
        <f t="shared" si="21"/>
        <v>1329.5</v>
      </c>
      <c r="R45" s="37">
        <f t="shared" si="21"/>
        <v>1542.8</v>
      </c>
      <c r="S45" s="37">
        <f t="shared" si="21"/>
        <v>1344.3</v>
      </c>
      <c r="T45" s="37">
        <f t="shared" si="21"/>
        <v>1609</v>
      </c>
      <c r="U45" s="37">
        <f t="shared" si="21"/>
        <v>1445.2</v>
      </c>
      <c r="V45" s="37">
        <f t="shared" si="21"/>
        <v>1970.6</v>
      </c>
      <c r="W45" s="37">
        <f>ROUND(SUM(W46:W47),1)</f>
        <v>1588</v>
      </c>
      <c r="X45" s="37">
        <f>ROUND(SUM(X46:X47),1)</f>
        <v>1427.4</v>
      </c>
      <c r="Y45" s="37">
        <f>ROUND(SUM(Y46:Y47),1)</f>
        <v>1720.4</v>
      </c>
      <c r="Z45" s="37">
        <f>ROUND(SUM(Z46:Z47),1)</f>
        <v>1959.7</v>
      </c>
      <c r="AA45" s="37">
        <f t="shared" si="21"/>
        <v>1747.3</v>
      </c>
      <c r="AB45" s="36">
        <f t="shared" si="21"/>
        <v>18920.3</v>
      </c>
      <c r="AC45" s="38">
        <f t="shared" si="1"/>
        <v>69.899999999997817</v>
      </c>
      <c r="AD45" s="38">
        <f t="shared" si="2"/>
        <v>0.37081441242624991</v>
      </c>
      <c r="AE45" s="2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2:84" ht="18" customHeight="1">
      <c r="B46" s="39" t="s">
        <v>55</v>
      </c>
      <c r="C46" s="29">
        <v>1243.7</v>
      </c>
      <c r="D46" s="30">
        <v>1372</v>
      </c>
      <c r="E46" s="30">
        <v>1625</v>
      </c>
      <c r="F46" s="30">
        <v>1483.4</v>
      </c>
      <c r="G46" s="30">
        <v>1628.8</v>
      </c>
      <c r="H46" s="30">
        <v>1660.3</v>
      </c>
      <c r="I46" s="30">
        <v>1633.6</v>
      </c>
      <c r="J46" s="30">
        <v>1575.1</v>
      </c>
      <c r="K46" s="30">
        <v>1483.1</v>
      </c>
      <c r="L46" s="30">
        <v>1680.7</v>
      </c>
      <c r="M46" s="30">
        <v>1770.2</v>
      </c>
      <c r="N46" s="30">
        <v>1645.5</v>
      </c>
      <c r="O46" s="31">
        <f>SUM(C46:N46)</f>
        <v>18801.400000000001</v>
      </c>
      <c r="P46" s="31">
        <v>1230.0999999999999</v>
      </c>
      <c r="Q46" s="30">
        <v>1329.1</v>
      </c>
      <c r="R46" s="30">
        <v>1538.1</v>
      </c>
      <c r="S46" s="30">
        <v>1344.1</v>
      </c>
      <c r="T46" s="30">
        <v>1608.9</v>
      </c>
      <c r="U46" s="30">
        <v>1439</v>
      </c>
      <c r="V46" s="30">
        <v>1970.5</v>
      </c>
      <c r="W46" s="30">
        <v>1582.1</v>
      </c>
      <c r="X46" s="30">
        <v>1427.3</v>
      </c>
      <c r="Y46" s="30">
        <v>1660.2</v>
      </c>
      <c r="Z46" s="30">
        <v>1899.4</v>
      </c>
      <c r="AA46" s="30">
        <v>1747.1</v>
      </c>
      <c r="AB46" s="31">
        <f>SUM(P46:AA46)</f>
        <v>18775.899999999998</v>
      </c>
      <c r="AC46" s="32">
        <f t="shared" si="1"/>
        <v>-25.500000000003638</v>
      </c>
      <c r="AD46" s="32">
        <f t="shared" si="2"/>
        <v>-0.13562819790017569</v>
      </c>
      <c r="AE46" s="40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2:84" ht="18" customHeight="1">
      <c r="B47" s="39" t="s">
        <v>33</v>
      </c>
      <c r="C47" s="29">
        <v>9.3000000000000007</v>
      </c>
      <c r="D47" s="30">
        <v>0.2</v>
      </c>
      <c r="E47" s="30">
        <v>0.2</v>
      </c>
      <c r="F47" s="30">
        <v>6.9</v>
      </c>
      <c r="G47" s="30">
        <v>0.2</v>
      </c>
      <c r="H47" s="30">
        <v>0.2</v>
      </c>
      <c r="I47" s="30">
        <v>3.5</v>
      </c>
      <c r="J47" s="30">
        <v>7</v>
      </c>
      <c r="K47" s="30">
        <v>15.2</v>
      </c>
      <c r="L47" s="30">
        <v>0.3</v>
      </c>
      <c r="M47" s="30">
        <v>5.7</v>
      </c>
      <c r="N47" s="30">
        <v>0.3</v>
      </c>
      <c r="O47" s="31">
        <f>SUM(C47:N47)</f>
        <v>49</v>
      </c>
      <c r="P47" s="31">
        <v>6</v>
      </c>
      <c r="Q47" s="30">
        <v>0.4</v>
      </c>
      <c r="R47" s="30">
        <v>4.7</v>
      </c>
      <c r="S47" s="30">
        <v>0.2</v>
      </c>
      <c r="T47" s="30">
        <v>0.1</v>
      </c>
      <c r="U47" s="30">
        <v>6.2</v>
      </c>
      <c r="V47" s="30">
        <v>0.1</v>
      </c>
      <c r="W47" s="30">
        <v>5.9</v>
      </c>
      <c r="X47" s="30">
        <v>0.1</v>
      </c>
      <c r="Y47" s="30">
        <v>60.2</v>
      </c>
      <c r="Z47" s="30">
        <v>60.3</v>
      </c>
      <c r="AA47" s="30">
        <v>0.2</v>
      </c>
      <c r="AB47" s="31">
        <f>SUM(P47:AA47)</f>
        <v>144.39999999999998</v>
      </c>
      <c r="AC47" s="32">
        <f t="shared" si="1"/>
        <v>95.399999999999977</v>
      </c>
      <c r="AD47" s="32">
        <f t="shared" si="2"/>
        <v>194.69387755102036</v>
      </c>
      <c r="AE47" s="40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2:84" ht="18.75" customHeight="1">
      <c r="B48" s="35" t="s">
        <v>56</v>
      </c>
      <c r="C48" s="36">
        <v>14</v>
      </c>
      <c r="D48" s="37">
        <v>19</v>
      </c>
      <c r="E48" s="37">
        <v>6.7</v>
      </c>
      <c r="F48" s="37">
        <v>7.6</v>
      </c>
      <c r="G48" s="37">
        <v>26.1</v>
      </c>
      <c r="H48" s="37">
        <v>27.4</v>
      </c>
      <c r="I48" s="37">
        <v>7.5</v>
      </c>
      <c r="J48" s="37">
        <v>23.5</v>
      </c>
      <c r="K48" s="37">
        <v>7.5</v>
      </c>
      <c r="L48" s="37">
        <v>6.6</v>
      </c>
      <c r="M48" s="37">
        <v>7.2</v>
      </c>
      <c r="N48" s="37">
        <v>28.3</v>
      </c>
      <c r="O48" s="31">
        <f>SUM(C48:N48)</f>
        <v>181.4</v>
      </c>
      <c r="P48" s="44">
        <v>9.3000000000000007</v>
      </c>
      <c r="Q48" s="37">
        <v>31.1</v>
      </c>
      <c r="R48" s="37">
        <v>24.9</v>
      </c>
      <c r="S48" s="37">
        <v>24.2</v>
      </c>
      <c r="T48" s="37">
        <v>21.7</v>
      </c>
      <c r="U48" s="37">
        <v>19.2</v>
      </c>
      <c r="V48" s="37">
        <v>14.5</v>
      </c>
      <c r="W48" s="37">
        <v>18.600000000000001</v>
      </c>
      <c r="X48" s="37">
        <v>22.1</v>
      </c>
      <c r="Y48" s="37">
        <v>16.5</v>
      </c>
      <c r="Z48" s="37">
        <v>19.8</v>
      </c>
      <c r="AA48" s="37">
        <v>42</v>
      </c>
      <c r="AB48" s="44">
        <f>SUM(P48:AA48)</f>
        <v>263.89999999999998</v>
      </c>
      <c r="AC48" s="42">
        <f t="shared" si="1"/>
        <v>82.499999999999972</v>
      </c>
      <c r="AD48" s="42">
        <f t="shared" si="2"/>
        <v>45.479603087100315</v>
      </c>
      <c r="AE48" s="40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2:45" ht="20.25" customHeight="1">
      <c r="B49" s="35" t="s">
        <v>57</v>
      </c>
      <c r="C49" s="36">
        <f t="shared" ref="C49:I49" si="22">ROUND(SUM(C50:C52),1)</f>
        <v>371.7</v>
      </c>
      <c r="D49" s="37">
        <f t="shared" si="22"/>
        <v>372.7</v>
      </c>
      <c r="E49" s="37">
        <f t="shared" si="22"/>
        <v>385.7</v>
      </c>
      <c r="F49" s="37">
        <f t="shared" si="22"/>
        <v>390.6</v>
      </c>
      <c r="G49" s="37">
        <f t="shared" si="22"/>
        <v>335.6</v>
      </c>
      <c r="H49" s="37">
        <f>ROUND(SUM(H50:H52),1)</f>
        <v>283.60000000000002</v>
      </c>
      <c r="I49" s="37">
        <f t="shared" si="22"/>
        <v>327.7</v>
      </c>
      <c r="J49" s="37">
        <f>ROUND(SUM(J50:J52),1)</f>
        <v>384.9</v>
      </c>
      <c r="K49" s="37">
        <f>ROUND(SUM(K50:K52),1)</f>
        <v>314.89999999999998</v>
      </c>
      <c r="L49" s="37">
        <f>ROUND(SUM(L50:L52),1)</f>
        <v>244.5</v>
      </c>
      <c r="M49" s="37">
        <f>ROUND(SUM(M50:M52),1)</f>
        <v>261.5</v>
      </c>
      <c r="N49" s="37">
        <f>ROUND(SUM(N50:N52),1)</f>
        <v>298.10000000000002</v>
      </c>
      <c r="O49" s="36">
        <f>SUM(O50:O52)</f>
        <v>3971.4957600000002</v>
      </c>
      <c r="P49" s="36">
        <f t="shared" ref="P49:AB49" si="23">ROUND(SUM(P50:P52),1)</f>
        <v>407.3</v>
      </c>
      <c r="Q49" s="37">
        <f t="shared" si="23"/>
        <v>404.2</v>
      </c>
      <c r="R49" s="37">
        <f t="shared" si="23"/>
        <v>421.3</v>
      </c>
      <c r="S49" s="37">
        <f t="shared" si="23"/>
        <v>431.5</v>
      </c>
      <c r="T49" s="37">
        <f t="shared" si="23"/>
        <v>347.2</v>
      </c>
      <c r="U49" s="37">
        <f t="shared" si="23"/>
        <v>302.5</v>
      </c>
      <c r="V49" s="37">
        <f t="shared" si="23"/>
        <v>352.8</v>
      </c>
      <c r="W49" s="37">
        <f t="shared" si="23"/>
        <v>395</v>
      </c>
      <c r="X49" s="37">
        <f t="shared" si="23"/>
        <v>338.5</v>
      </c>
      <c r="Y49" s="37">
        <f t="shared" si="23"/>
        <v>268.10000000000002</v>
      </c>
      <c r="Z49" s="37">
        <f t="shared" si="23"/>
        <v>279.7</v>
      </c>
      <c r="AA49" s="37">
        <f t="shared" si="23"/>
        <v>311.89999999999998</v>
      </c>
      <c r="AB49" s="36">
        <f t="shared" si="23"/>
        <v>4260</v>
      </c>
      <c r="AC49" s="38">
        <f t="shared" si="1"/>
        <v>288.50423999999975</v>
      </c>
      <c r="AD49" s="38">
        <f t="shared" si="2"/>
        <v>7.2643723532516056</v>
      </c>
      <c r="AE49" s="27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2:45" ht="19.5" customHeight="1">
      <c r="B50" s="39" t="s">
        <v>58</v>
      </c>
      <c r="C50" s="29">
        <v>342</v>
      </c>
      <c r="D50" s="30">
        <v>342.8</v>
      </c>
      <c r="E50" s="30">
        <v>353.3</v>
      </c>
      <c r="F50" s="30">
        <v>359</v>
      </c>
      <c r="G50" s="30">
        <v>305.2</v>
      </c>
      <c r="H50" s="30">
        <v>254.1</v>
      </c>
      <c r="I50" s="30">
        <v>297.7</v>
      </c>
      <c r="J50" s="30">
        <v>353.8</v>
      </c>
      <c r="K50" s="30">
        <v>288.3</v>
      </c>
      <c r="L50" s="30">
        <v>223.3</v>
      </c>
      <c r="M50" s="30">
        <v>239.6</v>
      </c>
      <c r="N50" s="30">
        <v>272.7</v>
      </c>
      <c r="O50" s="31">
        <f>SUM(C50:N50)</f>
        <v>3631.8</v>
      </c>
      <c r="P50" s="31">
        <v>380.5</v>
      </c>
      <c r="Q50" s="29">
        <v>376.7</v>
      </c>
      <c r="R50" s="29">
        <v>396.2</v>
      </c>
      <c r="S50" s="29">
        <v>410.2</v>
      </c>
      <c r="T50" s="29">
        <v>320.8</v>
      </c>
      <c r="U50" s="29">
        <v>280.5</v>
      </c>
      <c r="V50" s="29">
        <v>324.89999999999998</v>
      </c>
      <c r="W50" s="29">
        <v>367.9</v>
      </c>
      <c r="X50" s="29">
        <v>314.60000000000002</v>
      </c>
      <c r="Y50" s="29">
        <v>242.2</v>
      </c>
      <c r="Z50" s="29">
        <v>253.6</v>
      </c>
      <c r="AA50" s="29">
        <v>283.10000000000002</v>
      </c>
      <c r="AB50" s="31">
        <f>SUM(P50:AA50)</f>
        <v>3951.2</v>
      </c>
      <c r="AC50" s="32">
        <f t="shared" si="1"/>
        <v>319.39999999999964</v>
      </c>
      <c r="AD50" s="32">
        <f t="shared" si="2"/>
        <v>8.7945371441158553</v>
      </c>
      <c r="AE50" s="21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2:45" ht="18" customHeight="1">
      <c r="B51" s="39" t="s">
        <v>59</v>
      </c>
      <c r="C51" s="29">
        <v>11.6</v>
      </c>
      <c r="D51" s="30">
        <v>11.69576</v>
      </c>
      <c r="E51" s="30">
        <v>13.2</v>
      </c>
      <c r="F51" s="30">
        <v>10.4</v>
      </c>
      <c r="G51" s="30">
        <v>11.9</v>
      </c>
      <c r="H51" s="30">
        <v>11.5</v>
      </c>
      <c r="I51" s="30">
        <v>11.2</v>
      </c>
      <c r="J51" s="30">
        <v>11.9</v>
      </c>
      <c r="K51" s="30">
        <v>11.8</v>
      </c>
      <c r="L51" s="30">
        <v>11</v>
      </c>
      <c r="M51" s="30">
        <v>11.3</v>
      </c>
      <c r="N51" s="30">
        <v>10.4</v>
      </c>
      <c r="O51" s="31">
        <f>SUM(C51:N51)</f>
        <v>137.89576</v>
      </c>
      <c r="P51" s="31">
        <v>11.8</v>
      </c>
      <c r="Q51" s="30">
        <v>11.9</v>
      </c>
      <c r="R51" s="30">
        <v>12.4</v>
      </c>
      <c r="S51" s="30">
        <v>9.6999999999999993</v>
      </c>
      <c r="T51" s="30">
        <v>11.5</v>
      </c>
      <c r="U51" s="30">
        <v>11.2</v>
      </c>
      <c r="V51" s="30">
        <v>12.1</v>
      </c>
      <c r="W51" s="30">
        <v>11.4</v>
      </c>
      <c r="X51" s="30">
        <v>9.9</v>
      </c>
      <c r="Y51" s="30">
        <v>10.5</v>
      </c>
      <c r="Z51" s="30">
        <v>9.3000000000000007</v>
      </c>
      <c r="AA51" s="30">
        <v>7.9</v>
      </c>
      <c r="AB51" s="31">
        <f>SUM(P51:AA51)</f>
        <v>129.6</v>
      </c>
      <c r="AC51" s="32">
        <f t="shared" si="1"/>
        <v>-8.2957600000000014</v>
      </c>
      <c r="AD51" s="32">
        <f t="shared" si="2"/>
        <v>-6.0159645227670531</v>
      </c>
      <c r="AE51" s="21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2:45" ht="18" customHeight="1">
      <c r="B52" s="39" t="s">
        <v>33</v>
      </c>
      <c r="C52" s="29">
        <v>18.100000000000001</v>
      </c>
      <c r="D52" s="30">
        <v>18.2</v>
      </c>
      <c r="E52" s="30">
        <v>19.2</v>
      </c>
      <c r="F52" s="30">
        <f>8+13.2</f>
        <v>21.2</v>
      </c>
      <c r="G52" s="30">
        <v>18.5</v>
      </c>
      <c r="H52" s="30">
        <v>18</v>
      </c>
      <c r="I52" s="30">
        <v>18.8</v>
      </c>
      <c r="J52" s="30">
        <v>19.2</v>
      </c>
      <c r="K52" s="30">
        <v>14.799999999999999</v>
      </c>
      <c r="L52" s="30">
        <v>10.200000000000001</v>
      </c>
      <c r="M52" s="30">
        <v>10.600000000000001</v>
      </c>
      <c r="N52" s="30">
        <v>15</v>
      </c>
      <c r="O52" s="31">
        <f>SUM(C52:N52)</f>
        <v>201.79999999999998</v>
      </c>
      <c r="P52" s="31">
        <v>15</v>
      </c>
      <c r="Q52" s="30">
        <v>15.6</v>
      </c>
      <c r="R52" s="30">
        <v>12.7</v>
      </c>
      <c r="S52" s="30">
        <v>11.6</v>
      </c>
      <c r="T52" s="30">
        <v>14.9</v>
      </c>
      <c r="U52" s="30">
        <v>10.8</v>
      </c>
      <c r="V52" s="30">
        <v>15.8</v>
      </c>
      <c r="W52" s="30">
        <v>15.7</v>
      </c>
      <c r="X52" s="30">
        <v>14</v>
      </c>
      <c r="Y52" s="30">
        <v>15.4</v>
      </c>
      <c r="Z52" s="30">
        <v>16.8</v>
      </c>
      <c r="AA52" s="30">
        <v>20.9</v>
      </c>
      <c r="AB52" s="31">
        <f>SUM(P52:AA52)</f>
        <v>179.20000000000002</v>
      </c>
      <c r="AC52" s="32">
        <f t="shared" si="1"/>
        <v>-22.599999999999966</v>
      </c>
      <c r="AD52" s="32">
        <f t="shared" si="2"/>
        <v>-11.199207135777982</v>
      </c>
      <c r="AE52" s="21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2:45" ht="21" customHeight="1">
      <c r="B53" s="23" t="s">
        <v>60</v>
      </c>
      <c r="C53" s="24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4">
        <f>SUM(C53:I53)</f>
        <v>0</v>
      </c>
      <c r="P53" s="45">
        <v>0</v>
      </c>
      <c r="Q53" s="25">
        <v>0</v>
      </c>
      <c r="R53" s="25">
        <v>0</v>
      </c>
      <c r="S53" s="25">
        <v>0</v>
      </c>
      <c r="T53" s="25">
        <v>0.1</v>
      </c>
      <c r="U53" s="25">
        <v>0</v>
      </c>
      <c r="V53" s="25">
        <v>0</v>
      </c>
      <c r="W53" s="25">
        <v>0</v>
      </c>
      <c r="X53" s="25">
        <v>0.1</v>
      </c>
      <c r="Y53" s="25">
        <v>0</v>
      </c>
      <c r="Z53" s="25">
        <v>0</v>
      </c>
      <c r="AA53" s="25">
        <v>0</v>
      </c>
      <c r="AB53" s="45">
        <f>SUM(P53:AA53)</f>
        <v>0.2</v>
      </c>
      <c r="AC53" s="46">
        <f t="shared" si="1"/>
        <v>0.2</v>
      </c>
      <c r="AD53" s="46">
        <v>100</v>
      </c>
      <c r="AE53" s="21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2:45" ht="24" customHeight="1">
      <c r="B54" s="23" t="s">
        <v>61</v>
      </c>
      <c r="C54" s="24">
        <v>124.4</v>
      </c>
      <c r="D54" s="25">
        <v>102.6</v>
      </c>
      <c r="E54" s="25">
        <v>135.5</v>
      </c>
      <c r="F54" s="25">
        <v>100</v>
      </c>
      <c r="G54" s="25">
        <v>108.9</v>
      </c>
      <c r="H54" s="25">
        <v>107.9</v>
      </c>
      <c r="I54" s="25">
        <v>112.8</v>
      </c>
      <c r="J54" s="25">
        <v>104.1</v>
      </c>
      <c r="K54" s="25">
        <v>99.1</v>
      </c>
      <c r="L54" s="25">
        <v>120.1</v>
      </c>
      <c r="M54" s="25">
        <v>97.1</v>
      </c>
      <c r="N54" s="25">
        <v>115.7</v>
      </c>
      <c r="O54" s="45">
        <f>SUM(C54:N54)</f>
        <v>1328.1999999999998</v>
      </c>
      <c r="P54" s="45">
        <v>98.9</v>
      </c>
      <c r="Q54" s="25">
        <v>105.1</v>
      </c>
      <c r="R54" s="25">
        <v>109.3</v>
      </c>
      <c r="S54" s="25">
        <v>105.1</v>
      </c>
      <c r="T54" s="25">
        <v>110.8</v>
      </c>
      <c r="U54" s="25">
        <v>103.1</v>
      </c>
      <c r="V54" s="25">
        <v>106.7</v>
      </c>
      <c r="W54" s="25">
        <v>82.3</v>
      </c>
      <c r="X54" s="25">
        <v>105.3</v>
      </c>
      <c r="Y54" s="25">
        <v>109.2</v>
      </c>
      <c r="Z54" s="25">
        <v>106.9</v>
      </c>
      <c r="AA54" s="25">
        <v>107.6</v>
      </c>
      <c r="AB54" s="45">
        <f>SUM(P54:AA54)</f>
        <v>1250.3</v>
      </c>
      <c r="AC54" s="46">
        <f t="shared" si="1"/>
        <v>-77.899999999999864</v>
      </c>
      <c r="AD54" s="46">
        <f>+AC54/O54*100</f>
        <v>-5.8650805601565938</v>
      </c>
      <c r="AE54" s="40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2:45" ht="28.5" customHeight="1">
      <c r="B55" s="47" t="s">
        <v>62</v>
      </c>
      <c r="C55" s="48">
        <f t="shared" ref="C55:AB55" si="24">+C56+C59</f>
        <v>386</v>
      </c>
      <c r="D55" s="49">
        <f t="shared" si="24"/>
        <v>340.90000000000003</v>
      </c>
      <c r="E55" s="49">
        <f t="shared" si="24"/>
        <v>399.8</v>
      </c>
      <c r="F55" s="49">
        <f t="shared" si="24"/>
        <v>300.8</v>
      </c>
      <c r="G55" s="49">
        <f t="shared" si="24"/>
        <v>316.09999999999997</v>
      </c>
      <c r="H55" s="49">
        <f>+H56+H59</f>
        <v>350.40000000000003</v>
      </c>
      <c r="I55" s="49">
        <f t="shared" si="24"/>
        <v>1530.9</v>
      </c>
      <c r="J55" s="49">
        <f>+J56+J59</f>
        <v>392.7</v>
      </c>
      <c r="K55" s="49">
        <f>+K56+K59</f>
        <v>534.1</v>
      </c>
      <c r="L55" s="49">
        <f>+L56+L59</f>
        <v>471.1</v>
      </c>
      <c r="M55" s="49">
        <f>+M56+M59</f>
        <v>1081.3</v>
      </c>
      <c r="N55" s="49">
        <f>+N56+N59</f>
        <v>1213.8000000000002</v>
      </c>
      <c r="O55" s="48">
        <f t="shared" si="24"/>
        <v>7317.9</v>
      </c>
      <c r="P55" s="48">
        <f t="shared" si="24"/>
        <v>263.39999999999998</v>
      </c>
      <c r="Q55" s="49">
        <f t="shared" si="24"/>
        <v>633</v>
      </c>
      <c r="R55" s="49">
        <f t="shared" si="24"/>
        <v>504.90000000000003</v>
      </c>
      <c r="S55" s="49">
        <f t="shared" si="24"/>
        <v>597.9</v>
      </c>
      <c r="T55" s="49">
        <f t="shared" si="24"/>
        <v>391.29999999999995</v>
      </c>
      <c r="U55" s="49">
        <f t="shared" si="24"/>
        <v>395.09999999999997</v>
      </c>
      <c r="V55" s="49">
        <f t="shared" si="24"/>
        <v>482.09999999999997</v>
      </c>
      <c r="W55" s="49">
        <f t="shared" si="24"/>
        <v>422.40000000000003</v>
      </c>
      <c r="X55" s="49">
        <f t="shared" si="24"/>
        <v>543.70000000000005</v>
      </c>
      <c r="Y55" s="49">
        <f t="shared" si="24"/>
        <v>490.2</v>
      </c>
      <c r="Z55" s="49">
        <f t="shared" si="24"/>
        <v>1099.7</v>
      </c>
      <c r="AA55" s="49">
        <f>+AA56+AA59</f>
        <v>656.8</v>
      </c>
      <c r="AB55" s="48">
        <f t="shared" si="24"/>
        <v>6480.5</v>
      </c>
      <c r="AC55" s="50">
        <f t="shared" si="1"/>
        <v>-837.39999999999964</v>
      </c>
      <c r="AD55" s="50">
        <f>+AC55/O55*100</f>
        <v>-11.443173588051213</v>
      </c>
      <c r="AE55" s="40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2:45" ht="20.25" customHeight="1">
      <c r="B56" s="23" t="s">
        <v>63</v>
      </c>
      <c r="C56" s="48">
        <f t="shared" ref="C56:AB56" si="25">+C57+C58</f>
        <v>0.7</v>
      </c>
      <c r="D56" s="49">
        <f t="shared" si="25"/>
        <v>0.1</v>
      </c>
      <c r="E56" s="49">
        <f t="shared" si="25"/>
        <v>0.7</v>
      </c>
      <c r="F56" s="49">
        <f t="shared" si="25"/>
        <v>0.1</v>
      </c>
      <c r="G56" s="49">
        <f t="shared" si="25"/>
        <v>0.7</v>
      </c>
      <c r="H56" s="49">
        <f>+H57+H58</f>
        <v>0.8</v>
      </c>
      <c r="I56" s="49">
        <f t="shared" si="25"/>
        <v>0.2</v>
      </c>
      <c r="J56" s="49">
        <f>+J57+J58</f>
        <v>0.5</v>
      </c>
      <c r="K56" s="49">
        <f>+K57+K58</f>
        <v>0.4</v>
      </c>
      <c r="L56" s="49">
        <f>+L57+L58</f>
        <v>0.8</v>
      </c>
      <c r="M56" s="49">
        <f>+M57+M58</f>
        <v>0.5</v>
      </c>
      <c r="N56" s="49">
        <f>+N57+N58</f>
        <v>0.4</v>
      </c>
      <c r="O56" s="48">
        <f t="shared" si="25"/>
        <v>5.9</v>
      </c>
      <c r="P56" s="48">
        <f t="shared" si="25"/>
        <v>0</v>
      </c>
      <c r="Q56" s="49">
        <f t="shared" si="25"/>
        <v>0.7</v>
      </c>
      <c r="R56" s="49">
        <f t="shared" si="25"/>
        <v>0.1</v>
      </c>
      <c r="S56" s="49">
        <f t="shared" si="25"/>
        <v>0.9</v>
      </c>
      <c r="T56" s="49">
        <f t="shared" si="25"/>
        <v>0.4</v>
      </c>
      <c r="U56" s="49">
        <f t="shared" si="25"/>
        <v>0.4</v>
      </c>
      <c r="V56" s="49">
        <f t="shared" si="25"/>
        <v>1.4</v>
      </c>
      <c r="W56" s="49">
        <f t="shared" si="25"/>
        <v>0.8</v>
      </c>
      <c r="X56" s="49">
        <f t="shared" si="25"/>
        <v>0.5</v>
      </c>
      <c r="Y56" s="49">
        <f t="shared" si="25"/>
        <v>1</v>
      </c>
      <c r="Z56" s="49">
        <f t="shared" si="25"/>
        <v>0.5</v>
      </c>
      <c r="AA56" s="49">
        <f t="shared" si="25"/>
        <v>0.3</v>
      </c>
      <c r="AB56" s="48">
        <f t="shared" si="25"/>
        <v>7</v>
      </c>
      <c r="AC56" s="50">
        <f t="shared" si="1"/>
        <v>1.0999999999999996</v>
      </c>
      <c r="AD56" s="50">
        <f>+AC56/O56*100</f>
        <v>18.644067796610162</v>
      </c>
      <c r="AE56" s="21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2:45" ht="18" customHeight="1">
      <c r="B57" s="28" t="s">
        <v>64</v>
      </c>
      <c r="C57" s="29">
        <v>0.7</v>
      </c>
      <c r="D57" s="30">
        <v>0.1</v>
      </c>
      <c r="E57" s="30">
        <v>0.7</v>
      </c>
      <c r="F57" s="30">
        <v>0.1</v>
      </c>
      <c r="G57" s="30">
        <v>0.7</v>
      </c>
      <c r="H57" s="30">
        <v>0.8</v>
      </c>
      <c r="I57" s="30">
        <v>0.2</v>
      </c>
      <c r="J57" s="30">
        <v>0.5</v>
      </c>
      <c r="K57" s="30">
        <v>0.4</v>
      </c>
      <c r="L57" s="30">
        <v>0.8</v>
      </c>
      <c r="M57" s="30">
        <v>0.5</v>
      </c>
      <c r="N57" s="30">
        <v>0.4</v>
      </c>
      <c r="O57" s="31">
        <f>SUM(C57:N57)</f>
        <v>5.9</v>
      </c>
      <c r="P57" s="29">
        <v>0</v>
      </c>
      <c r="Q57" s="30">
        <v>0.7</v>
      </c>
      <c r="R57" s="30">
        <v>0.1</v>
      </c>
      <c r="S57" s="30">
        <v>0.9</v>
      </c>
      <c r="T57" s="30">
        <v>0.4</v>
      </c>
      <c r="U57" s="30">
        <v>0.4</v>
      </c>
      <c r="V57" s="30">
        <v>1.4</v>
      </c>
      <c r="W57" s="30">
        <v>0.8</v>
      </c>
      <c r="X57" s="30">
        <v>0.5</v>
      </c>
      <c r="Y57" s="30">
        <v>1</v>
      </c>
      <c r="Z57" s="30">
        <v>0.5</v>
      </c>
      <c r="AA57" s="30">
        <v>0.3</v>
      </c>
      <c r="AB57" s="31">
        <f>SUM(P57:AA57)</f>
        <v>7</v>
      </c>
      <c r="AC57" s="32">
        <f t="shared" si="1"/>
        <v>1.0999999999999996</v>
      </c>
      <c r="AD57" s="32">
        <f>+AC57/O57*100</f>
        <v>18.644067796610162</v>
      </c>
      <c r="AE57" s="21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2:45" ht="18" customHeight="1">
      <c r="B58" s="28" t="s">
        <v>33</v>
      </c>
      <c r="C58" s="29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1">
        <f>SUM(C58:N58)</f>
        <v>0</v>
      </c>
      <c r="P58" s="29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1">
        <f>SUM(P58:AA58)</f>
        <v>0</v>
      </c>
      <c r="AC58" s="32">
        <f t="shared" si="1"/>
        <v>0</v>
      </c>
      <c r="AD58" s="32">
        <v>0</v>
      </c>
      <c r="AE58" s="21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2:45" ht="18" customHeight="1">
      <c r="B59" s="23" t="s">
        <v>65</v>
      </c>
      <c r="C59" s="48">
        <f t="shared" ref="C59:I59" si="26">ROUND(+C60+C64+C71+C76,1)</f>
        <v>385.3</v>
      </c>
      <c r="D59" s="49">
        <f t="shared" si="26"/>
        <v>340.8</v>
      </c>
      <c r="E59" s="49">
        <f t="shared" si="26"/>
        <v>399.1</v>
      </c>
      <c r="F59" s="49">
        <f t="shared" si="26"/>
        <v>300.7</v>
      </c>
      <c r="G59" s="49">
        <f t="shared" si="26"/>
        <v>315.39999999999998</v>
      </c>
      <c r="H59" s="49">
        <f>ROUND(+H60+H64+H71+H76,1)</f>
        <v>349.6</v>
      </c>
      <c r="I59" s="49">
        <f t="shared" si="26"/>
        <v>1530.7</v>
      </c>
      <c r="J59" s="49">
        <f>ROUND(+J60+J64+J71+J76,1)</f>
        <v>392.2</v>
      </c>
      <c r="K59" s="49">
        <f>ROUND(+K60+K64+K71+K76,1)</f>
        <v>533.70000000000005</v>
      </c>
      <c r="L59" s="49">
        <f>ROUND(+L60+L64+L71+L76,1)</f>
        <v>470.3</v>
      </c>
      <c r="M59" s="49">
        <f>ROUND(+M60+M64+M71+M76,1)</f>
        <v>1080.8</v>
      </c>
      <c r="N59" s="49">
        <f>ROUND(+N60+N64+N71+N76,1)</f>
        <v>1213.4000000000001</v>
      </c>
      <c r="O59" s="48">
        <f>+O60+O64+O71+O76</f>
        <v>7312</v>
      </c>
      <c r="P59" s="48">
        <f>ROUND(+P60+P64+P71+P76,1)</f>
        <v>263.39999999999998</v>
      </c>
      <c r="Q59" s="49">
        <f>ROUND(+Q60+Q64+Q71+Q76,1)</f>
        <v>632.29999999999995</v>
      </c>
      <c r="R59" s="49">
        <f>ROUND(+R60+R64+R71+R76,1)</f>
        <v>504.8</v>
      </c>
      <c r="S59" s="49">
        <f>ROUND(+S60+S64+S71+S76,1)</f>
        <v>597</v>
      </c>
      <c r="T59" s="49">
        <f t="shared" ref="T59:Z59" si="27">ROUND(+T60+T64+T71+T76,1)</f>
        <v>390.9</v>
      </c>
      <c r="U59" s="49">
        <f t="shared" si="27"/>
        <v>394.7</v>
      </c>
      <c r="V59" s="49">
        <f t="shared" si="27"/>
        <v>480.7</v>
      </c>
      <c r="W59" s="49">
        <f t="shared" si="27"/>
        <v>421.6</v>
      </c>
      <c r="X59" s="49">
        <f t="shared" si="27"/>
        <v>543.20000000000005</v>
      </c>
      <c r="Y59" s="49">
        <f t="shared" si="27"/>
        <v>489.2</v>
      </c>
      <c r="Z59" s="49">
        <f t="shared" si="27"/>
        <v>1099.2</v>
      </c>
      <c r="AA59" s="49">
        <f>ROUND(+AA60+AA64+AA71+AA76,1)</f>
        <v>656.5</v>
      </c>
      <c r="AB59" s="48">
        <f>ROUND(+AB60+AB64+AB71+AB76,1)</f>
        <v>6473.5</v>
      </c>
      <c r="AC59" s="50">
        <f t="shared" si="1"/>
        <v>-838.5</v>
      </c>
      <c r="AD59" s="50">
        <f t="shared" ref="AD59:AD71" si="28">+AC59/O59*100</f>
        <v>-11.467450765864333</v>
      </c>
      <c r="AE59" s="27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2:45" ht="20.25" customHeight="1">
      <c r="B60" s="51" t="s">
        <v>66</v>
      </c>
      <c r="C60" s="48">
        <f t="shared" ref="C60:AB60" si="29">SUM(C61:C63)</f>
        <v>61.900000000000006</v>
      </c>
      <c r="D60" s="49">
        <f t="shared" si="29"/>
        <v>66.3</v>
      </c>
      <c r="E60" s="49">
        <f t="shared" si="29"/>
        <v>94.1</v>
      </c>
      <c r="F60" s="49">
        <f t="shared" si="29"/>
        <v>87.5</v>
      </c>
      <c r="G60" s="49">
        <f t="shared" si="29"/>
        <v>97.5</v>
      </c>
      <c r="H60" s="49">
        <f>SUM(H61:H63)</f>
        <v>96.9</v>
      </c>
      <c r="I60" s="49">
        <f t="shared" si="29"/>
        <v>88.4</v>
      </c>
      <c r="J60" s="49">
        <f>SUM(J61:J63)</f>
        <v>86.6</v>
      </c>
      <c r="K60" s="49">
        <f>SUM(K61:K63)</f>
        <v>105.1</v>
      </c>
      <c r="L60" s="49">
        <f>SUM(L61:L63)</f>
        <v>85.3</v>
      </c>
      <c r="M60" s="49">
        <f>SUM(M61:M63)</f>
        <v>87.9</v>
      </c>
      <c r="N60" s="49">
        <f>SUM(N61:N63)</f>
        <v>182.6</v>
      </c>
      <c r="O60" s="48">
        <f t="shared" si="29"/>
        <v>1140.0999999999999</v>
      </c>
      <c r="P60" s="48">
        <f t="shared" si="29"/>
        <v>58.7</v>
      </c>
      <c r="Q60" s="49">
        <f t="shared" si="29"/>
        <v>61.900000000000006</v>
      </c>
      <c r="R60" s="49">
        <f t="shared" si="29"/>
        <v>91.3</v>
      </c>
      <c r="S60" s="49">
        <f t="shared" si="29"/>
        <v>76.7</v>
      </c>
      <c r="T60" s="49">
        <f t="shared" si="29"/>
        <v>91.100000000000009</v>
      </c>
      <c r="U60" s="49">
        <f t="shared" si="29"/>
        <v>75</v>
      </c>
      <c r="V60" s="49">
        <f t="shared" si="29"/>
        <v>89.1</v>
      </c>
      <c r="W60" s="49">
        <f t="shared" si="29"/>
        <v>79.699999999999989</v>
      </c>
      <c r="X60" s="49">
        <f t="shared" si="29"/>
        <v>65</v>
      </c>
      <c r="Y60" s="49">
        <f t="shared" si="29"/>
        <v>145.70000000000002</v>
      </c>
      <c r="Z60" s="49">
        <f t="shared" si="29"/>
        <v>90.1</v>
      </c>
      <c r="AA60" s="49">
        <f t="shared" si="29"/>
        <v>81.600000000000009</v>
      </c>
      <c r="AB60" s="48">
        <f t="shared" si="29"/>
        <v>1005.9000000000001</v>
      </c>
      <c r="AC60" s="50">
        <f t="shared" si="1"/>
        <v>-134.19999999999982</v>
      </c>
      <c r="AD60" s="50">
        <f t="shared" si="28"/>
        <v>-11.770897289711414</v>
      </c>
      <c r="AE60" s="52"/>
      <c r="AF60" s="53"/>
      <c r="AG60" s="53"/>
      <c r="AH60" s="54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2:45" ht="18" customHeight="1">
      <c r="B61" s="55" t="s">
        <v>67</v>
      </c>
      <c r="C61" s="29">
        <v>51.7</v>
      </c>
      <c r="D61" s="30">
        <v>63.3</v>
      </c>
      <c r="E61" s="30">
        <v>89.8</v>
      </c>
      <c r="F61" s="30">
        <v>84</v>
      </c>
      <c r="G61" s="30">
        <v>88.8</v>
      </c>
      <c r="H61" s="30">
        <v>86.2</v>
      </c>
      <c r="I61" s="30">
        <v>84</v>
      </c>
      <c r="J61" s="30">
        <v>81.8</v>
      </c>
      <c r="K61" s="30">
        <v>89.3</v>
      </c>
      <c r="L61" s="30">
        <v>80.3</v>
      </c>
      <c r="M61" s="30">
        <v>82.7</v>
      </c>
      <c r="N61" s="30">
        <v>179.9</v>
      </c>
      <c r="O61" s="31">
        <f>SUM(C61:N61)</f>
        <v>1061.8</v>
      </c>
      <c r="P61" s="31">
        <v>55.8</v>
      </c>
      <c r="Q61" s="30">
        <v>58.2</v>
      </c>
      <c r="R61" s="30">
        <v>86.5</v>
      </c>
      <c r="S61" s="30">
        <v>73.400000000000006</v>
      </c>
      <c r="T61" s="30">
        <v>86.5</v>
      </c>
      <c r="U61" s="30">
        <v>71.099999999999994</v>
      </c>
      <c r="V61" s="30">
        <v>84.5</v>
      </c>
      <c r="W61" s="30">
        <v>75.3</v>
      </c>
      <c r="X61" s="30">
        <v>60.6</v>
      </c>
      <c r="Y61" s="30">
        <v>139.80000000000001</v>
      </c>
      <c r="Z61" s="30">
        <v>85</v>
      </c>
      <c r="AA61" s="30">
        <v>78.7</v>
      </c>
      <c r="AB61" s="31">
        <f>SUM(P61:AA61)</f>
        <v>955.40000000000009</v>
      </c>
      <c r="AC61" s="32">
        <f t="shared" si="1"/>
        <v>-106.39999999999986</v>
      </c>
      <c r="AD61" s="32">
        <f t="shared" si="28"/>
        <v>-10.0207195328687</v>
      </c>
      <c r="AE61" s="21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2:45" ht="18" customHeight="1">
      <c r="B62" s="55" t="s">
        <v>68</v>
      </c>
      <c r="C62" s="29">
        <v>1</v>
      </c>
      <c r="D62" s="30">
        <v>2.7</v>
      </c>
      <c r="E62" s="30">
        <v>3.6</v>
      </c>
      <c r="F62" s="30">
        <v>2.8</v>
      </c>
      <c r="G62" s="30">
        <v>3.2</v>
      </c>
      <c r="H62" s="30">
        <v>3.3</v>
      </c>
      <c r="I62" s="30">
        <v>3.4</v>
      </c>
      <c r="J62" s="30">
        <v>3.5</v>
      </c>
      <c r="K62" s="30">
        <v>4</v>
      </c>
      <c r="L62" s="30">
        <v>4</v>
      </c>
      <c r="M62" s="30">
        <v>4</v>
      </c>
      <c r="N62" s="30">
        <v>2</v>
      </c>
      <c r="O62" s="31">
        <f>SUM(C62:N62)</f>
        <v>37.5</v>
      </c>
      <c r="P62" s="31">
        <v>2.7</v>
      </c>
      <c r="Q62" s="30">
        <v>3.5</v>
      </c>
      <c r="R62" s="30">
        <v>4.5</v>
      </c>
      <c r="S62" s="30">
        <v>3.1</v>
      </c>
      <c r="T62" s="30">
        <v>4.2</v>
      </c>
      <c r="U62" s="30">
        <v>3.7</v>
      </c>
      <c r="V62" s="30">
        <v>4.3</v>
      </c>
      <c r="W62" s="30">
        <v>4.3</v>
      </c>
      <c r="X62" s="30">
        <v>4.3</v>
      </c>
      <c r="Y62" s="30">
        <v>5.5</v>
      </c>
      <c r="Z62" s="30">
        <v>4.8</v>
      </c>
      <c r="AA62" s="30">
        <v>2.4</v>
      </c>
      <c r="AB62" s="31">
        <f>SUM(P62:AA62)</f>
        <v>47.3</v>
      </c>
      <c r="AC62" s="32">
        <f t="shared" si="1"/>
        <v>9.7999999999999972</v>
      </c>
      <c r="AD62" s="32">
        <f t="shared" si="28"/>
        <v>26.133333333333326</v>
      </c>
      <c r="AE62" s="21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2:45" ht="18" customHeight="1">
      <c r="B63" s="55" t="s">
        <v>69</v>
      </c>
      <c r="C63" s="29">
        <v>9.1999999999999993</v>
      </c>
      <c r="D63" s="30">
        <v>0.3</v>
      </c>
      <c r="E63" s="30">
        <v>0.7</v>
      </c>
      <c r="F63" s="30">
        <v>0.7</v>
      </c>
      <c r="G63" s="30">
        <v>5.5</v>
      </c>
      <c r="H63" s="30">
        <v>7.4</v>
      </c>
      <c r="I63" s="30">
        <v>1</v>
      </c>
      <c r="J63" s="30">
        <v>1.3</v>
      </c>
      <c r="K63" s="30">
        <v>11.8</v>
      </c>
      <c r="L63" s="30">
        <v>1</v>
      </c>
      <c r="M63" s="30">
        <v>1.2</v>
      </c>
      <c r="N63" s="30">
        <v>0.7</v>
      </c>
      <c r="O63" s="31">
        <f>SUM(C63:N63)</f>
        <v>40.800000000000004</v>
      </c>
      <c r="P63" s="31">
        <v>0.2</v>
      </c>
      <c r="Q63" s="30">
        <v>0.2</v>
      </c>
      <c r="R63" s="30">
        <v>0.3</v>
      </c>
      <c r="S63" s="30">
        <v>0.2</v>
      </c>
      <c r="T63" s="30">
        <v>0.4</v>
      </c>
      <c r="U63" s="30">
        <v>0.2</v>
      </c>
      <c r="V63" s="30">
        <v>0.3</v>
      </c>
      <c r="W63" s="30">
        <v>0.1</v>
      </c>
      <c r="X63" s="30">
        <v>0.1</v>
      </c>
      <c r="Y63" s="30">
        <v>0.4</v>
      </c>
      <c r="Z63" s="30">
        <v>0.3</v>
      </c>
      <c r="AA63" s="30">
        <v>0.5</v>
      </c>
      <c r="AB63" s="31">
        <f>SUM(P63:AA63)</f>
        <v>3.1999999999999997</v>
      </c>
      <c r="AC63" s="32">
        <f t="shared" si="1"/>
        <v>-37.6</v>
      </c>
      <c r="AD63" s="32">
        <f t="shared" si="28"/>
        <v>-92.156862745098039</v>
      </c>
      <c r="AE63" s="21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2:45" ht="18" customHeight="1">
      <c r="B64" s="51" t="s">
        <v>70</v>
      </c>
      <c r="C64" s="48">
        <f t="shared" ref="C64:I64" si="30">ROUND(SUM(C65:C70),1)</f>
        <v>297.60000000000002</v>
      </c>
      <c r="D64" s="49">
        <f t="shared" si="30"/>
        <v>232.8</v>
      </c>
      <c r="E64" s="49">
        <f t="shared" si="30"/>
        <v>248</v>
      </c>
      <c r="F64" s="49">
        <f t="shared" si="30"/>
        <v>202.4</v>
      </c>
      <c r="G64" s="49">
        <f t="shared" si="30"/>
        <v>197.2</v>
      </c>
      <c r="H64" s="49">
        <f>ROUND(SUM(H65:H70),1)</f>
        <v>215.7</v>
      </c>
      <c r="I64" s="49">
        <f t="shared" si="30"/>
        <v>248.7</v>
      </c>
      <c r="J64" s="49">
        <f>ROUND(SUM(J65:J70),1)</f>
        <v>218.1</v>
      </c>
      <c r="K64" s="49">
        <f>ROUND(SUM(K65:K70),1)</f>
        <v>189.9</v>
      </c>
      <c r="L64" s="49">
        <f>ROUND(SUM(L65:L70),1)</f>
        <v>233.9</v>
      </c>
      <c r="M64" s="49">
        <f>ROUND(SUM(M65:M70),1)</f>
        <v>323.2</v>
      </c>
      <c r="N64" s="49">
        <f>ROUND(SUM(N65:N70),1)</f>
        <v>933.8</v>
      </c>
      <c r="O64" s="48">
        <f>SUM(O65:O70)</f>
        <v>3541.2999999999997</v>
      </c>
      <c r="P64" s="48">
        <f t="shared" ref="P64:AB64" si="31">ROUND(SUM(P65:P70),1)</f>
        <v>167.2</v>
      </c>
      <c r="Q64" s="49">
        <f t="shared" si="31"/>
        <v>332.8</v>
      </c>
      <c r="R64" s="49">
        <f t="shared" si="31"/>
        <v>276.10000000000002</v>
      </c>
      <c r="S64" s="49">
        <f t="shared" si="31"/>
        <v>244.9</v>
      </c>
      <c r="T64" s="49">
        <f t="shared" si="31"/>
        <v>238.8</v>
      </c>
      <c r="U64" s="49">
        <f t="shared" si="31"/>
        <v>286.10000000000002</v>
      </c>
      <c r="V64" s="49">
        <f t="shared" si="31"/>
        <v>237.2</v>
      </c>
      <c r="W64" s="49">
        <f t="shared" si="31"/>
        <v>244.5</v>
      </c>
      <c r="X64" s="49">
        <f t="shared" si="31"/>
        <v>271.60000000000002</v>
      </c>
      <c r="Y64" s="49">
        <f t="shared" si="31"/>
        <v>258.39999999999998</v>
      </c>
      <c r="Z64" s="49">
        <f t="shared" si="31"/>
        <v>970.1</v>
      </c>
      <c r="AA64" s="49">
        <f t="shared" si="31"/>
        <v>517.4</v>
      </c>
      <c r="AB64" s="48">
        <f t="shared" si="31"/>
        <v>4045.1</v>
      </c>
      <c r="AC64" s="50">
        <f t="shared" si="1"/>
        <v>503.80000000000018</v>
      </c>
      <c r="AD64" s="50">
        <f t="shared" si="28"/>
        <v>14.226414028746511</v>
      </c>
      <c r="AE64" s="52"/>
      <c r="AF64" s="53"/>
      <c r="AG64" s="53"/>
      <c r="AH64" s="53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2:45" ht="18" customHeight="1">
      <c r="B65" s="39" t="s">
        <v>71</v>
      </c>
      <c r="C65" s="29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1">
        <f t="shared" ref="O65:O70" si="32">SUM(C65:N65)</f>
        <v>0</v>
      </c>
      <c r="P65" s="31">
        <v>0</v>
      </c>
      <c r="Q65" s="30">
        <v>0</v>
      </c>
      <c r="R65" s="30">
        <v>0</v>
      </c>
      <c r="S65" s="30">
        <v>0.4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1">
        <f t="shared" ref="AB65:AB70" si="33">SUM(P65:AA65)</f>
        <v>0.4</v>
      </c>
      <c r="AC65" s="32">
        <f t="shared" si="1"/>
        <v>0.4</v>
      </c>
      <c r="AD65" s="32">
        <v>100</v>
      </c>
      <c r="AE65" s="21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2:45" ht="18" customHeight="1">
      <c r="B66" s="39" t="s">
        <v>72</v>
      </c>
      <c r="C66" s="29">
        <v>140.5</v>
      </c>
      <c r="D66" s="30">
        <v>119.2</v>
      </c>
      <c r="E66" s="30">
        <v>127.7</v>
      </c>
      <c r="F66" s="30">
        <v>103.9</v>
      </c>
      <c r="G66" s="30">
        <v>87.9</v>
      </c>
      <c r="H66" s="30">
        <v>101</v>
      </c>
      <c r="I66" s="30">
        <v>115.5</v>
      </c>
      <c r="J66" s="30">
        <v>96.4</v>
      </c>
      <c r="K66" s="30">
        <v>75.7</v>
      </c>
      <c r="L66" s="30">
        <v>108.6</v>
      </c>
      <c r="M66" s="30">
        <v>127.9</v>
      </c>
      <c r="N66" s="30">
        <v>133.80000000000001</v>
      </c>
      <c r="O66" s="31">
        <f t="shared" si="32"/>
        <v>1338.1</v>
      </c>
      <c r="P66" s="31">
        <v>87.1</v>
      </c>
      <c r="Q66" s="30">
        <v>198.9</v>
      </c>
      <c r="R66" s="30">
        <v>128.1</v>
      </c>
      <c r="S66" s="30">
        <v>120.7</v>
      </c>
      <c r="T66" s="30">
        <v>87.3</v>
      </c>
      <c r="U66" s="30">
        <v>116.1</v>
      </c>
      <c r="V66" s="30">
        <v>131.19999999999999</v>
      </c>
      <c r="W66" s="30">
        <v>99.8</v>
      </c>
      <c r="X66" s="30">
        <v>88.8</v>
      </c>
      <c r="Y66" s="30">
        <v>107.8</v>
      </c>
      <c r="Z66" s="30">
        <v>185.3</v>
      </c>
      <c r="AA66" s="30">
        <v>115.6</v>
      </c>
      <c r="AB66" s="31">
        <f t="shared" si="33"/>
        <v>1466.6999999999998</v>
      </c>
      <c r="AC66" s="32">
        <f t="shared" si="1"/>
        <v>128.59999999999991</v>
      </c>
      <c r="AD66" s="32">
        <f>+AC66/O66*100</f>
        <v>9.6106419550108306</v>
      </c>
      <c r="AE66" s="27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2:45" ht="18" customHeight="1">
      <c r="B67" s="39" t="s">
        <v>73</v>
      </c>
      <c r="C67" s="29">
        <v>36.700000000000003</v>
      </c>
      <c r="D67" s="30">
        <v>33</v>
      </c>
      <c r="E67" s="30">
        <v>32.799999999999997</v>
      </c>
      <c r="F67" s="30">
        <v>34.6</v>
      </c>
      <c r="G67" s="30">
        <v>31.5</v>
      </c>
      <c r="H67" s="30">
        <v>33.5</v>
      </c>
      <c r="I67" s="30">
        <v>31.1</v>
      </c>
      <c r="J67" s="30">
        <v>31.9</v>
      </c>
      <c r="K67" s="30">
        <v>31</v>
      </c>
      <c r="L67" s="30">
        <v>32.299999999999997</v>
      </c>
      <c r="M67" s="30">
        <v>32.5</v>
      </c>
      <c r="N67" s="30">
        <v>61.8</v>
      </c>
      <c r="O67" s="31">
        <f t="shared" si="32"/>
        <v>422.7</v>
      </c>
      <c r="P67" s="31">
        <v>0</v>
      </c>
      <c r="Q67" s="30">
        <v>31.7</v>
      </c>
      <c r="R67" s="30">
        <v>31</v>
      </c>
      <c r="S67" s="30">
        <v>32.9</v>
      </c>
      <c r="T67" s="30">
        <v>29.5</v>
      </c>
      <c r="U67" s="30">
        <v>33.299999999999997</v>
      </c>
      <c r="V67" s="30">
        <v>0</v>
      </c>
      <c r="W67" s="30">
        <v>0</v>
      </c>
      <c r="X67" s="30">
        <v>25.3</v>
      </c>
      <c r="Y67" s="30">
        <v>0</v>
      </c>
      <c r="Z67" s="30">
        <v>0</v>
      </c>
      <c r="AA67" s="30">
        <v>0</v>
      </c>
      <c r="AB67" s="31">
        <f t="shared" si="33"/>
        <v>183.7</v>
      </c>
      <c r="AC67" s="32">
        <f t="shared" si="1"/>
        <v>-239</v>
      </c>
      <c r="AD67" s="32">
        <f t="shared" si="28"/>
        <v>-56.541282233262358</v>
      </c>
      <c r="AE67" s="21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2:45" ht="18" customHeight="1">
      <c r="B68" s="39" t="s">
        <v>74</v>
      </c>
      <c r="C68" s="29">
        <v>51.2</v>
      </c>
      <c r="D68" s="30">
        <v>44.8</v>
      </c>
      <c r="E68" s="30">
        <v>53.8</v>
      </c>
      <c r="F68" s="30">
        <v>42.6</v>
      </c>
      <c r="G68" s="30">
        <v>49.2</v>
      </c>
      <c r="H68" s="30">
        <v>47.4</v>
      </c>
      <c r="I68" s="30">
        <v>49.5</v>
      </c>
      <c r="J68" s="30">
        <v>42.5</v>
      </c>
      <c r="K68" s="30">
        <v>41.5</v>
      </c>
      <c r="L68" s="30">
        <v>38</v>
      </c>
      <c r="M68" s="30">
        <v>42.9</v>
      </c>
      <c r="N68" s="30">
        <v>39</v>
      </c>
      <c r="O68" s="31">
        <f t="shared" si="32"/>
        <v>542.4</v>
      </c>
      <c r="P68" s="31">
        <v>45.6</v>
      </c>
      <c r="Q68" s="30">
        <v>47.5</v>
      </c>
      <c r="R68" s="30">
        <v>52.3</v>
      </c>
      <c r="S68" s="30">
        <v>44.2</v>
      </c>
      <c r="T68" s="30">
        <v>49.5</v>
      </c>
      <c r="U68" s="30">
        <v>47.3</v>
      </c>
      <c r="V68" s="30">
        <v>51</v>
      </c>
      <c r="W68" s="30">
        <v>43.9</v>
      </c>
      <c r="X68" s="30">
        <v>38.5</v>
      </c>
      <c r="Y68" s="30">
        <v>44.2</v>
      </c>
      <c r="Z68" s="30">
        <v>34.6</v>
      </c>
      <c r="AA68" s="30">
        <v>36.700000000000003</v>
      </c>
      <c r="AB68" s="31">
        <f t="shared" si="33"/>
        <v>535.29999999999995</v>
      </c>
      <c r="AC68" s="32">
        <f t="shared" si="1"/>
        <v>-7.1000000000000227</v>
      </c>
      <c r="AD68" s="32">
        <f t="shared" si="28"/>
        <v>-1.3089970501474968</v>
      </c>
      <c r="AE68" s="21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2:45" ht="18" customHeight="1">
      <c r="B69" s="55" t="s">
        <v>75</v>
      </c>
      <c r="C69" s="29">
        <v>61.7</v>
      </c>
      <c r="D69" s="30">
        <v>27.3</v>
      </c>
      <c r="E69" s="30">
        <v>23.9</v>
      </c>
      <c r="F69" s="30">
        <v>12.5</v>
      </c>
      <c r="G69" s="30">
        <v>20.6</v>
      </c>
      <c r="H69" s="30">
        <v>26.3</v>
      </c>
      <c r="I69" s="30">
        <v>45</v>
      </c>
      <c r="J69" s="30">
        <v>39.9</v>
      </c>
      <c r="K69" s="30">
        <v>34.200000000000003</v>
      </c>
      <c r="L69" s="30">
        <v>47.3</v>
      </c>
      <c r="M69" s="30">
        <v>112.5</v>
      </c>
      <c r="N69" s="30">
        <v>691.7</v>
      </c>
      <c r="O69" s="31">
        <f t="shared" si="32"/>
        <v>1142.9000000000001</v>
      </c>
      <c r="P69" s="31">
        <v>27.9</v>
      </c>
      <c r="Q69" s="30">
        <v>46.9</v>
      </c>
      <c r="R69" s="30">
        <v>55.8</v>
      </c>
      <c r="S69" s="30">
        <v>39.6</v>
      </c>
      <c r="T69" s="30">
        <v>64.5</v>
      </c>
      <c r="U69" s="30">
        <v>82.8</v>
      </c>
      <c r="V69" s="30">
        <v>47</v>
      </c>
      <c r="W69" s="30">
        <v>93.3</v>
      </c>
      <c r="X69" s="30">
        <v>110.9</v>
      </c>
      <c r="Y69" s="30">
        <v>98.2</v>
      </c>
      <c r="Z69" s="30">
        <v>742.5</v>
      </c>
      <c r="AA69" s="30">
        <v>357.9</v>
      </c>
      <c r="AB69" s="31">
        <f t="shared" si="33"/>
        <v>1767.3000000000002</v>
      </c>
      <c r="AC69" s="32">
        <f t="shared" si="1"/>
        <v>624.40000000000009</v>
      </c>
      <c r="AD69" s="32">
        <f t="shared" si="28"/>
        <v>54.632951264327588</v>
      </c>
      <c r="AE69" s="21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2:45" ht="18" customHeight="1">
      <c r="B70" s="39" t="s">
        <v>33</v>
      </c>
      <c r="C70" s="29">
        <v>7.5</v>
      </c>
      <c r="D70" s="30">
        <v>8.5</v>
      </c>
      <c r="E70" s="30">
        <v>9.8000000000000007</v>
      </c>
      <c r="F70" s="30">
        <v>8.8000000000000007</v>
      </c>
      <c r="G70" s="30">
        <v>8</v>
      </c>
      <c r="H70" s="30">
        <v>7.5</v>
      </c>
      <c r="I70" s="30">
        <v>7.6</v>
      </c>
      <c r="J70" s="30">
        <v>7.4</v>
      </c>
      <c r="K70" s="30">
        <v>7.5</v>
      </c>
      <c r="L70" s="30">
        <v>7.7</v>
      </c>
      <c r="M70" s="30">
        <v>7.4</v>
      </c>
      <c r="N70" s="30">
        <v>7.5</v>
      </c>
      <c r="O70" s="31">
        <f t="shared" si="32"/>
        <v>95.200000000000017</v>
      </c>
      <c r="P70" s="31">
        <v>6.6</v>
      </c>
      <c r="Q70" s="30">
        <v>7.8</v>
      </c>
      <c r="R70" s="30">
        <v>8.9</v>
      </c>
      <c r="S70" s="30">
        <v>7.1</v>
      </c>
      <c r="T70" s="30">
        <v>8</v>
      </c>
      <c r="U70" s="30">
        <v>6.6</v>
      </c>
      <c r="V70" s="30">
        <v>8</v>
      </c>
      <c r="W70" s="30">
        <v>7.5</v>
      </c>
      <c r="X70" s="30">
        <v>8.1</v>
      </c>
      <c r="Y70" s="30">
        <v>8.1999999999999993</v>
      </c>
      <c r="Z70" s="30">
        <v>7.7</v>
      </c>
      <c r="AA70" s="30">
        <v>7.2</v>
      </c>
      <c r="AB70" s="31">
        <f t="shared" si="33"/>
        <v>91.7</v>
      </c>
      <c r="AC70" s="32">
        <f t="shared" si="1"/>
        <v>-3.5000000000000142</v>
      </c>
      <c r="AD70" s="32">
        <f t="shared" si="28"/>
        <v>-3.6764705882353081</v>
      </c>
      <c r="AE70" s="21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2:45" ht="18" customHeight="1">
      <c r="B71" s="51" t="s">
        <v>76</v>
      </c>
      <c r="C71" s="48">
        <f t="shared" ref="C71:AA71" si="34">+C72+C74+C75+C73</f>
        <v>0</v>
      </c>
      <c r="D71" s="49">
        <f t="shared" si="34"/>
        <v>0</v>
      </c>
      <c r="E71" s="49">
        <f t="shared" si="34"/>
        <v>0.1</v>
      </c>
      <c r="F71" s="49">
        <f t="shared" si="34"/>
        <v>0</v>
      </c>
      <c r="G71" s="49">
        <f t="shared" si="34"/>
        <v>0</v>
      </c>
      <c r="H71" s="49">
        <f t="shared" si="34"/>
        <v>0</v>
      </c>
      <c r="I71" s="49">
        <f t="shared" si="34"/>
        <v>138.9</v>
      </c>
      <c r="J71" s="49">
        <f>+J72+J74+J75+J73</f>
        <v>23.5</v>
      </c>
      <c r="K71" s="49">
        <f>+K72+K74+K75+K73</f>
        <v>25</v>
      </c>
      <c r="L71" s="49">
        <f>+L72+L74+L75+L73</f>
        <v>35.799999999999997</v>
      </c>
      <c r="M71" s="49">
        <f>+M72+M74+M75+M73</f>
        <v>7.5</v>
      </c>
      <c r="N71" s="49">
        <f t="shared" si="34"/>
        <v>5.2</v>
      </c>
      <c r="O71" s="48">
        <f t="shared" si="34"/>
        <v>235.99999999999997</v>
      </c>
      <c r="P71" s="48">
        <f t="shared" si="34"/>
        <v>20.9</v>
      </c>
      <c r="Q71" s="49">
        <f t="shared" si="34"/>
        <v>175.9</v>
      </c>
      <c r="R71" s="49">
        <f t="shared" si="34"/>
        <v>127</v>
      </c>
      <c r="S71" s="49">
        <f t="shared" si="34"/>
        <v>252.5</v>
      </c>
      <c r="T71" s="49">
        <f t="shared" si="34"/>
        <v>45.2</v>
      </c>
      <c r="U71" s="49">
        <f t="shared" si="34"/>
        <v>18.7</v>
      </c>
      <c r="V71" s="49">
        <f t="shared" si="34"/>
        <v>136.30000000000001</v>
      </c>
      <c r="W71" s="49">
        <f>+W72+W74+W75+W73</f>
        <v>77.3</v>
      </c>
      <c r="X71" s="49">
        <f>+X72+X74+X75+X73</f>
        <v>192.8</v>
      </c>
      <c r="Y71" s="49">
        <f>+Y72+Y74+Y75+Y73</f>
        <v>53.3</v>
      </c>
      <c r="Z71" s="49">
        <f>+Z72+Z74+Z75+Z73</f>
        <v>32</v>
      </c>
      <c r="AA71" s="49">
        <f t="shared" si="34"/>
        <v>43.7</v>
      </c>
      <c r="AB71" s="48">
        <f>SUM(AB72:AB75)</f>
        <v>1175.6000000000001</v>
      </c>
      <c r="AC71" s="50">
        <f t="shared" si="1"/>
        <v>939.60000000000014</v>
      </c>
      <c r="AD71" s="20">
        <f t="shared" si="28"/>
        <v>398.13559322033905</v>
      </c>
      <c r="AE71" s="21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2:45" ht="18" customHeight="1">
      <c r="B72" s="39" t="s">
        <v>77</v>
      </c>
      <c r="C72" s="29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1">
        <f t="shared" ref="O72:O77" si="35">SUM(C72:N72)</f>
        <v>0</v>
      </c>
      <c r="P72" s="29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1">
        <f t="shared" ref="AB72:AB79" si="36">SUM(P72:AA72)</f>
        <v>0</v>
      </c>
      <c r="AC72" s="32">
        <f t="shared" ref="AC72:AC103" si="37">+AB72-O72</f>
        <v>0</v>
      </c>
      <c r="AD72" s="56">
        <v>0</v>
      </c>
      <c r="AE72" s="21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2:45" ht="18" customHeight="1">
      <c r="B73" s="55" t="s">
        <v>78</v>
      </c>
      <c r="C73" s="29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1">
        <f t="shared" si="35"/>
        <v>0</v>
      </c>
      <c r="P73" s="29">
        <v>0</v>
      </c>
      <c r="Q73" s="30">
        <v>175.8</v>
      </c>
      <c r="R73" s="30">
        <v>85.3</v>
      </c>
      <c r="S73" s="30">
        <v>222.5</v>
      </c>
      <c r="T73" s="30">
        <v>45.2</v>
      </c>
      <c r="U73" s="30">
        <v>18.7</v>
      </c>
      <c r="V73" s="30">
        <v>136.30000000000001</v>
      </c>
      <c r="W73" s="30">
        <v>77.3</v>
      </c>
      <c r="X73" s="30">
        <v>192.8</v>
      </c>
      <c r="Y73" s="30">
        <v>53.3</v>
      </c>
      <c r="Z73" s="30">
        <v>32</v>
      </c>
      <c r="AA73" s="30">
        <v>32.9</v>
      </c>
      <c r="AB73" s="31">
        <f t="shared" si="36"/>
        <v>1072.1000000000001</v>
      </c>
      <c r="AC73" s="32">
        <f t="shared" si="37"/>
        <v>1072.1000000000001</v>
      </c>
      <c r="AD73" s="57" t="s">
        <v>79</v>
      </c>
      <c r="AE73" s="21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2:45" ht="18" customHeight="1">
      <c r="B74" s="39" t="s">
        <v>80</v>
      </c>
      <c r="C74" s="29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138.9</v>
      </c>
      <c r="J74" s="30">
        <v>23.5</v>
      </c>
      <c r="K74" s="30">
        <v>25</v>
      </c>
      <c r="L74" s="30">
        <v>35.799999999999997</v>
      </c>
      <c r="M74" s="30">
        <v>7.5</v>
      </c>
      <c r="N74" s="30">
        <v>5.2</v>
      </c>
      <c r="O74" s="31">
        <f t="shared" si="35"/>
        <v>235.89999999999998</v>
      </c>
      <c r="P74" s="29">
        <v>20.9</v>
      </c>
      <c r="Q74" s="30">
        <v>0</v>
      </c>
      <c r="R74" s="30">
        <v>41.7</v>
      </c>
      <c r="S74" s="30">
        <v>30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1">
        <f t="shared" si="36"/>
        <v>92.6</v>
      </c>
      <c r="AC74" s="32">
        <f t="shared" si="37"/>
        <v>-143.29999999999998</v>
      </c>
      <c r="AD74" s="32">
        <f>+AC74/O74*100</f>
        <v>-60.746078846969056</v>
      </c>
      <c r="AE74" s="40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2:45" ht="18.75" customHeight="1">
      <c r="B75" s="39" t="s">
        <v>33</v>
      </c>
      <c r="C75" s="29">
        <v>0</v>
      </c>
      <c r="D75" s="30">
        <v>0</v>
      </c>
      <c r="E75" s="30">
        <v>0.1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1">
        <f t="shared" si="35"/>
        <v>0.1</v>
      </c>
      <c r="P75" s="31">
        <v>0</v>
      </c>
      <c r="Q75" s="30">
        <v>0.1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10.8</v>
      </c>
      <c r="AB75" s="31">
        <f t="shared" si="36"/>
        <v>10.9</v>
      </c>
      <c r="AC75" s="32">
        <f t="shared" si="37"/>
        <v>10.8</v>
      </c>
      <c r="AD75" s="57" t="s">
        <v>79</v>
      </c>
      <c r="AE75" s="40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2:45" ht="21" customHeight="1">
      <c r="B76" s="51" t="s">
        <v>81</v>
      </c>
      <c r="C76" s="48">
        <v>25.8</v>
      </c>
      <c r="D76" s="49">
        <v>41.7</v>
      </c>
      <c r="E76" s="49">
        <v>56.9</v>
      </c>
      <c r="F76" s="49">
        <v>10.8</v>
      </c>
      <c r="G76" s="49">
        <v>20.7</v>
      </c>
      <c r="H76" s="49">
        <v>37</v>
      </c>
      <c r="I76" s="49">
        <v>1054.6999999999998</v>
      </c>
      <c r="J76" s="49">
        <v>64</v>
      </c>
      <c r="K76" s="49">
        <v>213.7</v>
      </c>
      <c r="L76" s="49">
        <v>115.3</v>
      </c>
      <c r="M76" s="49">
        <v>662.2</v>
      </c>
      <c r="N76" s="49">
        <v>91.8</v>
      </c>
      <c r="O76" s="31">
        <f t="shared" si="35"/>
        <v>2394.6000000000004</v>
      </c>
      <c r="P76" s="19">
        <v>16.600000000000001</v>
      </c>
      <c r="Q76" s="49">
        <v>61.7</v>
      </c>
      <c r="R76" s="49">
        <v>10.4</v>
      </c>
      <c r="S76" s="49">
        <v>22.9</v>
      </c>
      <c r="T76" s="49">
        <v>15.8</v>
      </c>
      <c r="U76" s="49">
        <v>14.9</v>
      </c>
      <c r="V76" s="49">
        <v>18.100000000000001</v>
      </c>
      <c r="W76" s="49">
        <v>20.100000000000001</v>
      </c>
      <c r="X76" s="49">
        <v>13.8</v>
      </c>
      <c r="Y76" s="49">
        <v>31.8</v>
      </c>
      <c r="Z76" s="49">
        <v>7</v>
      </c>
      <c r="AA76" s="49">
        <v>13.8</v>
      </c>
      <c r="AB76" s="19">
        <f t="shared" si="36"/>
        <v>246.90000000000003</v>
      </c>
      <c r="AC76" s="20">
        <f t="shared" si="37"/>
        <v>-2147.7000000000003</v>
      </c>
      <c r="AD76" s="20">
        <f>+AC76/O76*100</f>
        <v>-89.689300927085952</v>
      </c>
      <c r="AE76" s="11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2:45" ht="19.5" customHeight="1">
      <c r="B77" s="47" t="s">
        <v>82</v>
      </c>
      <c r="C77" s="48">
        <v>0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31">
        <f t="shared" si="35"/>
        <v>0</v>
      </c>
      <c r="P77" s="19">
        <v>0</v>
      </c>
      <c r="Q77" s="49">
        <v>0</v>
      </c>
      <c r="R77" s="49">
        <v>0</v>
      </c>
      <c r="S77" s="49">
        <v>0</v>
      </c>
      <c r="T77" s="49">
        <v>0</v>
      </c>
      <c r="U77" s="49">
        <v>0</v>
      </c>
      <c r="V77" s="49">
        <v>0</v>
      </c>
      <c r="W77" s="49">
        <v>0</v>
      </c>
      <c r="X77" s="49">
        <v>0</v>
      </c>
      <c r="Y77" s="49">
        <v>0</v>
      </c>
      <c r="Z77" s="49">
        <v>0</v>
      </c>
      <c r="AA77" s="49">
        <v>0</v>
      </c>
      <c r="AB77" s="19">
        <f t="shared" si="36"/>
        <v>0</v>
      </c>
      <c r="AC77" s="20">
        <f t="shared" si="37"/>
        <v>0</v>
      </c>
      <c r="AD77" s="20">
        <v>0</v>
      </c>
      <c r="AE77" s="11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2:45" ht="17.25" customHeight="1">
      <c r="B78" s="18" t="s">
        <v>83</v>
      </c>
      <c r="C78" s="48">
        <f t="shared" ref="C78:N78" si="38">+C79</f>
        <v>1.7</v>
      </c>
      <c r="D78" s="48">
        <f t="shared" si="38"/>
        <v>0</v>
      </c>
      <c r="E78" s="48">
        <f t="shared" si="38"/>
        <v>0</v>
      </c>
      <c r="F78" s="48">
        <f t="shared" si="38"/>
        <v>0</v>
      </c>
      <c r="G78" s="48">
        <f t="shared" si="38"/>
        <v>0</v>
      </c>
      <c r="H78" s="48">
        <f t="shared" si="38"/>
        <v>0.1</v>
      </c>
      <c r="I78" s="48">
        <f t="shared" si="38"/>
        <v>0</v>
      </c>
      <c r="J78" s="48">
        <f t="shared" si="38"/>
        <v>1</v>
      </c>
      <c r="K78" s="48">
        <f t="shared" si="38"/>
        <v>0</v>
      </c>
      <c r="L78" s="48">
        <f t="shared" si="38"/>
        <v>0</v>
      </c>
      <c r="M78" s="48">
        <f t="shared" si="38"/>
        <v>0</v>
      </c>
      <c r="N78" s="48">
        <f t="shared" si="38"/>
        <v>3.9</v>
      </c>
      <c r="O78" s="48">
        <f>+O79</f>
        <v>6.6999999999999993</v>
      </c>
      <c r="P78" s="48">
        <f t="shared" ref="P78:AA78" si="39">+P79</f>
        <v>0</v>
      </c>
      <c r="Q78" s="48">
        <f t="shared" si="39"/>
        <v>0</v>
      </c>
      <c r="R78" s="48">
        <f t="shared" si="39"/>
        <v>0</v>
      </c>
      <c r="S78" s="48">
        <f t="shared" si="39"/>
        <v>0</v>
      </c>
      <c r="T78" s="48">
        <f t="shared" si="39"/>
        <v>1.3</v>
      </c>
      <c r="U78" s="48">
        <f t="shared" si="39"/>
        <v>4.2</v>
      </c>
      <c r="V78" s="48">
        <f t="shared" si="39"/>
        <v>1.6</v>
      </c>
      <c r="W78" s="48">
        <f t="shared" si="39"/>
        <v>3.4</v>
      </c>
      <c r="X78" s="48">
        <f t="shared" si="39"/>
        <v>0</v>
      </c>
      <c r="Y78" s="48">
        <f t="shared" si="39"/>
        <v>0</v>
      </c>
      <c r="Z78" s="48">
        <f t="shared" si="39"/>
        <v>0</v>
      </c>
      <c r="AA78" s="48">
        <f t="shared" si="39"/>
        <v>3.4</v>
      </c>
      <c r="AB78" s="19">
        <f t="shared" si="36"/>
        <v>13.9</v>
      </c>
      <c r="AC78" s="50">
        <f t="shared" si="37"/>
        <v>7.2000000000000011</v>
      </c>
      <c r="AD78" s="20">
        <f>+AC78/O78*100</f>
        <v>107.4626865671642</v>
      </c>
      <c r="AE78" s="11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2:45" ht="15" customHeight="1">
      <c r="B79" s="58" t="s">
        <v>84</v>
      </c>
      <c r="C79" s="29">
        <v>1.7</v>
      </c>
      <c r="D79" s="30">
        <v>0</v>
      </c>
      <c r="E79" s="30">
        <v>0</v>
      </c>
      <c r="F79" s="30">
        <v>0</v>
      </c>
      <c r="G79" s="30">
        <v>0</v>
      </c>
      <c r="H79" s="30">
        <v>0.1</v>
      </c>
      <c r="I79" s="30">
        <v>0</v>
      </c>
      <c r="J79" s="30">
        <v>1</v>
      </c>
      <c r="K79" s="30">
        <v>0</v>
      </c>
      <c r="L79" s="30">
        <v>0</v>
      </c>
      <c r="M79" s="30">
        <v>0</v>
      </c>
      <c r="N79" s="30">
        <v>3.9</v>
      </c>
      <c r="O79" s="31">
        <f>SUM(C79:N79)</f>
        <v>6.6999999999999993</v>
      </c>
      <c r="P79" s="29">
        <v>0</v>
      </c>
      <c r="Q79" s="30">
        <v>0</v>
      </c>
      <c r="R79" s="30">
        <v>0</v>
      </c>
      <c r="S79" s="30">
        <v>0</v>
      </c>
      <c r="T79" s="30">
        <v>1.3</v>
      </c>
      <c r="U79" s="30">
        <v>4.2</v>
      </c>
      <c r="V79" s="30">
        <v>1.6</v>
      </c>
      <c r="W79" s="30">
        <v>3.4</v>
      </c>
      <c r="X79" s="30">
        <v>0</v>
      </c>
      <c r="Y79" s="30">
        <v>0</v>
      </c>
      <c r="Z79" s="30">
        <v>0</v>
      </c>
      <c r="AA79" s="30">
        <v>3.4</v>
      </c>
      <c r="AB79" s="31">
        <f t="shared" si="36"/>
        <v>13.9</v>
      </c>
      <c r="AC79" s="56">
        <f t="shared" si="37"/>
        <v>7.2000000000000011</v>
      </c>
      <c r="AD79" s="32">
        <f>+AC79/O79*100</f>
        <v>107.4626865671642</v>
      </c>
      <c r="AE79" s="21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2:45" ht="6" customHeight="1">
      <c r="B80" s="59"/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29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1"/>
      <c r="AC80" s="50"/>
      <c r="AD80" s="20"/>
      <c r="AE80" s="21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2:63" ht="18" customHeight="1" thickBot="1">
      <c r="B81" s="60" t="s">
        <v>85</v>
      </c>
      <c r="C81" s="61">
        <f t="shared" ref="C81:AB81" si="40">+C8+C78</f>
        <v>22156.000000000004</v>
      </c>
      <c r="D81" s="62">
        <f t="shared" si="40"/>
        <v>19306.600000000002</v>
      </c>
      <c r="E81" s="62">
        <f t="shared" si="40"/>
        <v>21814.999999999996</v>
      </c>
      <c r="F81" s="62">
        <f t="shared" si="40"/>
        <v>24729.3</v>
      </c>
      <c r="G81" s="62">
        <f t="shared" si="40"/>
        <v>25310.100000000002</v>
      </c>
      <c r="H81" s="62">
        <f t="shared" si="40"/>
        <v>23130.700000000004</v>
      </c>
      <c r="I81" s="62">
        <f t="shared" si="40"/>
        <v>26035.200000000001</v>
      </c>
      <c r="J81" s="62">
        <f>+J8+J78</f>
        <v>21551.100000000002</v>
      </c>
      <c r="K81" s="62">
        <f>+K8+K78</f>
        <v>22951.7</v>
      </c>
      <c r="L81" s="62">
        <f>+L8+L78</f>
        <v>23580.699999999997</v>
      </c>
      <c r="M81" s="62">
        <f>+M8+M78</f>
        <v>24042.499999999996</v>
      </c>
      <c r="N81" s="62">
        <f t="shared" si="40"/>
        <v>25848.100000000002</v>
      </c>
      <c r="O81" s="62">
        <f t="shared" si="40"/>
        <v>280457.00000000006</v>
      </c>
      <c r="P81" s="61">
        <f t="shared" si="40"/>
        <v>25438.2</v>
      </c>
      <c r="Q81" s="62">
        <f t="shared" si="40"/>
        <v>22329.199999999997</v>
      </c>
      <c r="R81" s="62">
        <f t="shared" si="40"/>
        <v>24340.400000000001</v>
      </c>
      <c r="S81" s="62">
        <f t="shared" si="40"/>
        <v>27623.199999999997</v>
      </c>
      <c r="T81" s="62">
        <f t="shared" si="40"/>
        <v>38575.600000000013</v>
      </c>
      <c r="U81" s="62">
        <f t="shared" si="40"/>
        <v>23893.7</v>
      </c>
      <c r="V81" s="62">
        <f t="shared" si="40"/>
        <v>26784.899999999998</v>
      </c>
      <c r="W81" s="62">
        <f>+W8+W78</f>
        <v>25083.500000000004</v>
      </c>
      <c r="X81" s="62">
        <f>+X8+X78</f>
        <v>23669.5</v>
      </c>
      <c r="Y81" s="62">
        <f>+Y8+Y78</f>
        <v>25562.2</v>
      </c>
      <c r="Z81" s="62">
        <f>+Z8+Z78</f>
        <v>28733.700000000004</v>
      </c>
      <c r="AA81" s="62">
        <f t="shared" si="40"/>
        <v>26524.6</v>
      </c>
      <c r="AB81" s="61">
        <f t="shared" si="40"/>
        <v>318558.7</v>
      </c>
      <c r="AC81" s="63">
        <f>+AB81-O81</f>
        <v>38101.699999999953</v>
      </c>
      <c r="AD81" s="64">
        <f>+AC81/O81*100</f>
        <v>13.585576398520965</v>
      </c>
      <c r="AE81" s="65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2:63" ht="7.5" customHeight="1" thickTop="1">
      <c r="B82" s="66"/>
      <c r="C82" s="48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8"/>
      <c r="P82" s="48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8"/>
      <c r="AC82" s="20"/>
      <c r="AD82" s="20"/>
      <c r="AF82" s="67"/>
      <c r="AG82" s="67"/>
      <c r="AH82" s="67"/>
      <c r="AI82" s="67"/>
      <c r="AJ82" s="67"/>
      <c r="AK82" s="67"/>
      <c r="AL82" s="2"/>
      <c r="AM82" s="2"/>
      <c r="AN82" s="2"/>
      <c r="AO82" s="2"/>
      <c r="AP82" s="2"/>
      <c r="AQ82" s="2"/>
      <c r="AR82" s="2"/>
      <c r="AS82" s="2"/>
    </row>
    <row r="83" spans="2:63" ht="18" customHeight="1">
      <c r="B83" s="23" t="s">
        <v>86</v>
      </c>
      <c r="C83" s="48">
        <v>2.4</v>
      </c>
      <c r="D83" s="49">
        <v>1.7</v>
      </c>
      <c r="E83" s="49">
        <v>379.3</v>
      </c>
      <c r="F83" s="49">
        <v>126.7</v>
      </c>
      <c r="G83" s="49">
        <v>14.2</v>
      </c>
      <c r="H83" s="49">
        <v>21.1</v>
      </c>
      <c r="I83" s="49">
        <v>103.5</v>
      </c>
      <c r="J83" s="49">
        <v>7</v>
      </c>
      <c r="K83" s="49">
        <v>6.9</v>
      </c>
      <c r="L83" s="49">
        <v>65.099999999999994</v>
      </c>
      <c r="M83" s="49">
        <v>86.4</v>
      </c>
      <c r="N83" s="49">
        <v>1111.5</v>
      </c>
      <c r="O83" s="19">
        <f>SUM(C83:N83)</f>
        <v>1925.8000000000002</v>
      </c>
      <c r="P83" s="48">
        <v>59.8</v>
      </c>
      <c r="Q83" s="49">
        <v>357.2</v>
      </c>
      <c r="R83" s="49">
        <v>67.7</v>
      </c>
      <c r="S83" s="49">
        <v>70.099999999999994</v>
      </c>
      <c r="T83" s="49">
        <v>114.2</v>
      </c>
      <c r="U83" s="49">
        <v>51</v>
      </c>
      <c r="V83" s="49">
        <v>69.099999999999994</v>
      </c>
      <c r="W83" s="49">
        <v>23.6</v>
      </c>
      <c r="X83" s="49">
        <v>195.9</v>
      </c>
      <c r="Y83" s="49">
        <v>82.3</v>
      </c>
      <c r="Z83" s="49">
        <v>269.39999999999998</v>
      </c>
      <c r="AA83" s="49">
        <v>2364.4</v>
      </c>
      <c r="AB83" s="19">
        <f>SUM(P83:AA83)</f>
        <v>3724.7000000000003</v>
      </c>
      <c r="AC83" s="20">
        <f t="shared" ref="AC83:AC95" si="41">+AB83-O83</f>
        <v>1798.9</v>
      </c>
      <c r="AD83" s="20">
        <f t="shared" ref="AD83:AD95" si="42">+AC83/O83*100</f>
        <v>93.410530688545009</v>
      </c>
      <c r="AE83" s="68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2:63" ht="18.75" customHeight="1">
      <c r="B84" s="23" t="s">
        <v>87</v>
      </c>
      <c r="C84" s="48">
        <f t="shared" ref="C84:AB84" si="43">+C85+C88</f>
        <v>1819.2</v>
      </c>
      <c r="D84" s="49">
        <f t="shared" si="43"/>
        <v>2836.4</v>
      </c>
      <c r="E84" s="49">
        <f t="shared" si="43"/>
        <v>3181.9</v>
      </c>
      <c r="F84" s="49">
        <f t="shared" si="43"/>
        <v>9043.7000000000007</v>
      </c>
      <c r="G84" s="49">
        <f t="shared" si="43"/>
        <v>2715</v>
      </c>
      <c r="H84" s="49">
        <f>+H85+H88</f>
        <v>9383</v>
      </c>
      <c r="I84" s="49">
        <f t="shared" si="43"/>
        <v>28825.4</v>
      </c>
      <c r="J84" s="49">
        <f>+J85+J88</f>
        <v>4395.8999999999996</v>
      </c>
      <c r="K84" s="49">
        <f>+K85+K88</f>
        <v>7456</v>
      </c>
      <c r="L84" s="49">
        <f>+L85+L88</f>
        <v>5437</v>
      </c>
      <c r="M84" s="49">
        <f>+M85+M88</f>
        <v>17302.8</v>
      </c>
      <c r="N84" s="49">
        <f>+N85+N88</f>
        <v>35250.199999999997</v>
      </c>
      <c r="O84" s="48">
        <f t="shared" si="43"/>
        <v>127646.5</v>
      </c>
      <c r="P84" s="48">
        <f t="shared" si="43"/>
        <v>4934.3</v>
      </c>
      <c r="Q84" s="49">
        <f t="shared" si="43"/>
        <v>16971.3</v>
      </c>
      <c r="R84" s="49">
        <f t="shared" si="43"/>
        <v>13745.4</v>
      </c>
      <c r="S84" s="49">
        <f t="shared" si="43"/>
        <v>10034.200000000001</v>
      </c>
      <c r="T84" s="49">
        <f t="shared" si="43"/>
        <v>7845.1</v>
      </c>
      <c r="U84" s="49">
        <f t="shared" si="43"/>
        <v>12045.9</v>
      </c>
      <c r="V84" s="49">
        <f t="shared" si="43"/>
        <v>11312.4</v>
      </c>
      <c r="W84" s="49">
        <f t="shared" si="43"/>
        <v>42170.6</v>
      </c>
      <c r="X84" s="49">
        <f t="shared" si="43"/>
        <v>4522.3999999999996</v>
      </c>
      <c r="Y84" s="49">
        <f t="shared" si="43"/>
        <v>5895.3</v>
      </c>
      <c r="Z84" s="49">
        <f t="shared" si="43"/>
        <v>6348.7</v>
      </c>
      <c r="AA84" s="49">
        <f t="shared" si="43"/>
        <v>13410.9</v>
      </c>
      <c r="AB84" s="48">
        <f t="shared" si="43"/>
        <v>149236.5</v>
      </c>
      <c r="AC84" s="50">
        <f t="shared" si="41"/>
        <v>21590</v>
      </c>
      <c r="AD84" s="50">
        <f t="shared" si="42"/>
        <v>16.913898931815599</v>
      </c>
      <c r="AE84" s="69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2:63" ht="18" customHeight="1">
      <c r="B85" s="70" t="s">
        <v>88</v>
      </c>
      <c r="C85" s="24">
        <f t="shared" ref="C85:I85" si="44">+C86+C87</f>
        <v>365.2</v>
      </c>
      <c r="D85" s="24">
        <f t="shared" si="44"/>
        <v>0</v>
      </c>
      <c r="E85" s="24">
        <f t="shared" si="44"/>
        <v>28.9</v>
      </c>
      <c r="F85" s="24">
        <f t="shared" si="44"/>
        <v>0</v>
      </c>
      <c r="G85" s="24">
        <f t="shared" si="44"/>
        <v>257.5</v>
      </c>
      <c r="H85" s="24">
        <f>+H86+H87</f>
        <v>0</v>
      </c>
      <c r="I85" s="24">
        <f t="shared" si="44"/>
        <v>0</v>
      </c>
      <c r="J85" s="24">
        <f>+J86+J87</f>
        <v>0</v>
      </c>
      <c r="K85" s="24">
        <f>+K86+K87</f>
        <v>28.7</v>
      </c>
      <c r="L85" s="24">
        <f>+L86+L87</f>
        <v>0</v>
      </c>
      <c r="M85" s="24">
        <f>+M86+M87</f>
        <v>0</v>
      </c>
      <c r="N85" s="24">
        <f>+N86+N87</f>
        <v>0</v>
      </c>
      <c r="O85" s="45">
        <f>SUM(O86:O87)</f>
        <v>680.30000000000007</v>
      </c>
      <c r="P85" s="24">
        <f t="shared" ref="P85:AA85" si="45">SUM(P86:P87)</f>
        <v>0</v>
      </c>
      <c r="Q85" s="24">
        <f t="shared" si="45"/>
        <v>6.2</v>
      </c>
      <c r="R85" s="24">
        <f t="shared" si="45"/>
        <v>28.8</v>
      </c>
      <c r="S85" s="24">
        <f t="shared" si="45"/>
        <v>0</v>
      </c>
      <c r="T85" s="24">
        <f t="shared" si="45"/>
        <v>0</v>
      </c>
      <c r="U85" s="24">
        <f t="shared" si="45"/>
        <v>2</v>
      </c>
      <c r="V85" s="24">
        <f t="shared" si="45"/>
        <v>6.1</v>
      </c>
      <c r="W85" s="24">
        <f t="shared" si="45"/>
        <v>0</v>
      </c>
      <c r="X85" s="24">
        <f t="shared" si="45"/>
        <v>21.2</v>
      </c>
      <c r="Y85" s="24">
        <f t="shared" si="45"/>
        <v>0</v>
      </c>
      <c r="Z85" s="24">
        <f t="shared" si="45"/>
        <v>0</v>
      </c>
      <c r="AA85" s="24">
        <f t="shared" si="45"/>
        <v>1.9</v>
      </c>
      <c r="AB85" s="45">
        <f>SUM(P85:AA85)</f>
        <v>66.2</v>
      </c>
      <c r="AC85" s="46">
        <f t="shared" si="41"/>
        <v>-614.1</v>
      </c>
      <c r="AD85" s="46">
        <f t="shared" si="42"/>
        <v>-90.26899897104218</v>
      </c>
      <c r="AE85" s="71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2:63" ht="18" customHeight="1">
      <c r="B86" s="72" t="s">
        <v>89</v>
      </c>
      <c r="C86" s="29">
        <v>365.2</v>
      </c>
      <c r="D86" s="30">
        <v>0</v>
      </c>
      <c r="E86" s="30">
        <v>0</v>
      </c>
      <c r="F86" s="30">
        <v>0</v>
      </c>
      <c r="G86" s="30">
        <v>257.5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1">
        <f>SUM(C86:N86)</f>
        <v>622.70000000000005</v>
      </c>
      <c r="P86" s="29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1">
        <f>SUM(P86:AA86)</f>
        <v>0</v>
      </c>
      <c r="AC86" s="32">
        <f>+AB86-O86</f>
        <v>-622.70000000000005</v>
      </c>
      <c r="AD86" s="32">
        <f t="shared" si="42"/>
        <v>-100</v>
      </c>
      <c r="AE86" s="71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2:63" ht="18" customHeight="1">
      <c r="B87" s="72" t="s">
        <v>90</v>
      </c>
      <c r="C87" s="29">
        <v>0</v>
      </c>
      <c r="D87" s="30">
        <v>0</v>
      </c>
      <c r="E87" s="30">
        <v>28.9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28.7</v>
      </c>
      <c r="L87" s="30">
        <v>0</v>
      </c>
      <c r="M87" s="30">
        <v>0</v>
      </c>
      <c r="N87" s="30">
        <v>0</v>
      </c>
      <c r="O87" s="31">
        <f>SUM(C87:N87)</f>
        <v>57.599999999999994</v>
      </c>
      <c r="P87" s="29">
        <v>0</v>
      </c>
      <c r="Q87" s="30">
        <v>6.2</v>
      </c>
      <c r="R87" s="30">
        <v>28.8</v>
      </c>
      <c r="S87" s="30">
        <v>0</v>
      </c>
      <c r="T87" s="30">
        <v>0</v>
      </c>
      <c r="U87" s="30">
        <v>2</v>
      </c>
      <c r="V87" s="30">
        <v>6.1</v>
      </c>
      <c r="W87" s="30">
        <v>0</v>
      </c>
      <c r="X87" s="30">
        <v>21.2</v>
      </c>
      <c r="Y87" s="30">
        <v>0</v>
      </c>
      <c r="Z87" s="30">
        <v>0</v>
      </c>
      <c r="AA87" s="30">
        <v>1.9</v>
      </c>
      <c r="AB87" s="31">
        <f>SUM(P87:AA87)</f>
        <v>66.2</v>
      </c>
      <c r="AC87" s="32">
        <f>+AB87-O87</f>
        <v>8.6000000000000085</v>
      </c>
      <c r="AD87" s="32">
        <f t="shared" si="42"/>
        <v>14.930555555555571</v>
      </c>
      <c r="AE87" s="71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2:63" ht="18.75" customHeight="1">
      <c r="B88" s="70" t="s">
        <v>91</v>
      </c>
      <c r="C88" s="24">
        <f t="shared" ref="C88:I88" si="46">ROUND(+C89+C90+C93,1)</f>
        <v>1454</v>
      </c>
      <c r="D88" s="24">
        <f t="shared" si="46"/>
        <v>2836.4</v>
      </c>
      <c r="E88" s="24">
        <f t="shared" si="46"/>
        <v>3153</v>
      </c>
      <c r="F88" s="24">
        <f t="shared" si="46"/>
        <v>9043.7000000000007</v>
      </c>
      <c r="G88" s="24">
        <f t="shared" si="46"/>
        <v>2457.5</v>
      </c>
      <c r="H88" s="24">
        <f>ROUND(+H89+H90+H93,1)</f>
        <v>9383</v>
      </c>
      <c r="I88" s="24">
        <f t="shared" si="46"/>
        <v>28825.4</v>
      </c>
      <c r="J88" s="24">
        <f>ROUND(+J89+J90+J93,1)</f>
        <v>4395.8999999999996</v>
      </c>
      <c r="K88" s="24">
        <f>ROUND(+K89+K90+K93,1)</f>
        <v>7427.3</v>
      </c>
      <c r="L88" s="24">
        <f>ROUND(+L89+L90+L93,1)</f>
        <v>5437</v>
      </c>
      <c r="M88" s="24">
        <f>ROUND(+M89+M90+M93,1)</f>
        <v>17302.8</v>
      </c>
      <c r="N88" s="24">
        <f>ROUND(+N89+N90+N93,1)</f>
        <v>35250.199999999997</v>
      </c>
      <c r="O88" s="24">
        <f>+O89+O90+O93</f>
        <v>126966.2</v>
      </c>
      <c r="P88" s="24">
        <f t="shared" ref="P88:AB88" si="47">ROUND(+P89+P90+P93,1)</f>
        <v>4934.3</v>
      </c>
      <c r="Q88" s="24">
        <f t="shared" si="47"/>
        <v>16965.099999999999</v>
      </c>
      <c r="R88" s="24">
        <f t="shared" si="47"/>
        <v>13716.6</v>
      </c>
      <c r="S88" s="24">
        <f t="shared" si="47"/>
        <v>10034.200000000001</v>
      </c>
      <c r="T88" s="24">
        <f t="shared" si="47"/>
        <v>7845.1</v>
      </c>
      <c r="U88" s="24">
        <f t="shared" si="47"/>
        <v>12043.9</v>
      </c>
      <c r="V88" s="24">
        <f t="shared" si="47"/>
        <v>11306.3</v>
      </c>
      <c r="W88" s="24">
        <f t="shared" si="47"/>
        <v>42170.6</v>
      </c>
      <c r="X88" s="24">
        <f t="shared" si="47"/>
        <v>4501.2</v>
      </c>
      <c r="Y88" s="24">
        <f t="shared" si="47"/>
        <v>5895.3</v>
      </c>
      <c r="Z88" s="24">
        <f t="shared" si="47"/>
        <v>6348.7</v>
      </c>
      <c r="AA88" s="24">
        <f t="shared" si="47"/>
        <v>13409</v>
      </c>
      <c r="AB88" s="24">
        <f t="shared" si="47"/>
        <v>149170.29999999999</v>
      </c>
      <c r="AC88" s="26">
        <f t="shared" si="41"/>
        <v>22204.099999999991</v>
      </c>
      <c r="AD88" s="26">
        <f t="shared" si="42"/>
        <v>17.488197646302712</v>
      </c>
      <c r="AE88" s="73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2:63" ht="18" customHeight="1">
      <c r="B89" s="74" t="s">
        <v>92</v>
      </c>
      <c r="C89" s="36">
        <v>0</v>
      </c>
      <c r="D89" s="37">
        <v>0</v>
      </c>
      <c r="E89" s="37">
        <v>0</v>
      </c>
      <c r="F89" s="37">
        <v>5295.5</v>
      </c>
      <c r="G89" s="37">
        <v>0</v>
      </c>
      <c r="H89" s="37">
        <v>2663.7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6810.7</v>
      </c>
      <c r="O89" s="44">
        <f>SUM(C89:N89)</f>
        <v>14769.9</v>
      </c>
      <c r="P89" s="36">
        <v>0</v>
      </c>
      <c r="Q89" s="37">
        <v>0</v>
      </c>
      <c r="R89" s="37">
        <v>0</v>
      </c>
      <c r="S89" s="37">
        <v>0</v>
      </c>
      <c r="T89" s="37">
        <v>0</v>
      </c>
      <c r="U89" s="37">
        <v>5757.9</v>
      </c>
      <c r="V89" s="37">
        <v>3000</v>
      </c>
      <c r="W89" s="37">
        <v>17620</v>
      </c>
      <c r="X89" s="37">
        <v>279.3</v>
      </c>
      <c r="Y89" s="37">
        <v>19.899999999999999</v>
      </c>
      <c r="Z89" s="37">
        <v>0</v>
      </c>
      <c r="AA89" s="37">
        <v>9893.2000000000007</v>
      </c>
      <c r="AB89" s="44">
        <f>SUM(P89:AA89)</f>
        <v>36570.300000000003</v>
      </c>
      <c r="AC89" s="42">
        <f t="shared" si="41"/>
        <v>21800.400000000001</v>
      </c>
      <c r="AD89" s="42">
        <f t="shared" si="42"/>
        <v>147.60018686653262</v>
      </c>
      <c r="AE89" s="21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</row>
    <row r="90" spans="2:63" ht="18" customHeight="1">
      <c r="B90" s="74" t="s">
        <v>93</v>
      </c>
      <c r="C90" s="36">
        <f t="shared" ref="C90:AB90" si="48">+C91+C92</f>
        <v>1454</v>
      </c>
      <c r="D90" s="75">
        <f t="shared" si="48"/>
        <v>2836.3999999999996</v>
      </c>
      <c r="E90" s="36">
        <f t="shared" si="48"/>
        <v>3153</v>
      </c>
      <c r="F90" s="36">
        <f t="shared" si="48"/>
        <v>3748.2</v>
      </c>
      <c r="G90" s="36">
        <f t="shared" si="48"/>
        <v>2457.5</v>
      </c>
      <c r="H90" s="36">
        <f t="shared" si="48"/>
        <v>3237.2000000000003</v>
      </c>
      <c r="I90" s="36">
        <f t="shared" si="48"/>
        <v>7505.2</v>
      </c>
      <c r="J90" s="36">
        <f>+J91+J92</f>
        <v>3256.7</v>
      </c>
      <c r="K90" s="36">
        <f>+K91+K92</f>
        <v>2370.2999999999997</v>
      </c>
      <c r="L90" s="36">
        <f>+L91+L92</f>
        <v>3362.3</v>
      </c>
      <c r="M90" s="36">
        <f>+M91+M92</f>
        <v>3260.9</v>
      </c>
      <c r="N90" s="36">
        <f t="shared" si="48"/>
        <v>21369.5</v>
      </c>
      <c r="O90" s="36">
        <f t="shared" si="48"/>
        <v>58011.199999999997</v>
      </c>
      <c r="P90" s="36">
        <f t="shared" si="48"/>
        <v>4934.3</v>
      </c>
      <c r="Q90" s="36">
        <f t="shared" si="48"/>
        <v>9014.6999999999989</v>
      </c>
      <c r="R90" s="36">
        <f t="shared" si="48"/>
        <v>8842.7999999999993</v>
      </c>
      <c r="S90" s="36">
        <f t="shared" si="48"/>
        <v>9041.4</v>
      </c>
      <c r="T90" s="36">
        <f t="shared" si="48"/>
        <v>5420.7000000000007</v>
      </c>
      <c r="U90" s="36">
        <f t="shared" si="48"/>
        <v>4629.3999999999996</v>
      </c>
      <c r="V90" s="36">
        <f t="shared" si="48"/>
        <v>4479</v>
      </c>
      <c r="W90" s="36">
        <f>+W91+W92</f>
        <v>4319.2</v>
      </c>
      <c r="X90" s="36">
        <f>+X91+X92</f>
        <v>2845.6</v>
      </c>
      <c r="Y90" s="36">
        <f>+Y91+Y92</f>
        <v>4040.6</v>
      </c>
      <c r="Z90" s="36">
        <f>+Z91+Z92</f>
        <v>5985.3</v>
      </c>
      <c r="AA90" s="36">
        <f t="shared" si="48"/>
        <v>2638.6000000000004</v>
      </c>
      <c r="AB90" s="36">
        <f t="shared" si="48"/>
        <v>66191.599999999991</v>
      </c>
      <c r="AC90" s="42">
        <f t="shared" si="41"/>
        <v>8180.3999999999942</v>
      </c>
      <c r="AD90" s="42">
        <f t="shared" si="42"/>
        <v>14.101414899191871</v>
      </c>
      <c r="AE90" s="21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</row>
    <row r="91" spans="2:63" ht="18" customHeight="1">
      <c r="B91" s="76" t="s">
        <v>94</v>
      </c>
      <c r="C91" s="29">
        <v>904.1</v>
      </c>
      <c r="D91" s="56">
        <v>1400.2</v>
      </c>
      <c r="E91" s="29">
        <v>1885.9</v>
      </c>
      <c r="F91" s="30">
        <v>2384.6</v>
      </c>
      <c r="G91" s="30">
        <v>2038.6</v>
      </c>
      <c r="H91" s="30">
        <v>2299.8000000000002</v>
      </c>
      <c r="I91" s="30">
        <v>2006.8</v>
      </c>
      <c r="J91" s="30">
        <v>1924.7</v>
      </c>
      <c r="K91" s="30">
        <v>2182.1999999999998</v>
      </c>
      <c r="L91" s="30">
        <v>1619.1</v>
      </c>
      <c r="M91" s="30">
        <v>2406.4</v>
      </c>
      <c r="N91" s="30">
        <v>2737.4</v>
      </c>
      <c r="O91" s="31">
        <f>SUM(C91:N91)</f>
        <v>23789.800000000003</v>
      </c>
      <c r="P91" s="29">
        <v>1908.2</v>
      </c>
      <c r="Q91" s="30">
        <v>585.4</v>
      </c>
      <c r="R91" s="30">
        <v>5176.8999999999996</v>
      </c>
      <c r="S91" s="30">
        <v>2986.5</v>
      </c>
      <c r="T91" s="30">
        <v>2857.3</v>
      </c>
      <c r="U91" s="30">
        <v>1864.8</v>
      </c>
      <c r="V91" s="30">
        <v>2125.6</v>
      </c>
      <c r="W91" s="30">
        <v>2856.5</v>
      </c>
      <c r="X91" s="30">
        <v>2027.8</v>
      </c>
      <c r="Y91" s="30">
        <v>2091.1</v>
      </c>
      <c r="Z91" s="30">
        <v>3254.8</v>
      </c>
      <c r="AA91" s="30">
        <v>1285.7</v>
      </c>
      <c r="AB91" s="31">
        <f>SUM(P91:AA91)</f>
        <v>29020.599999999995</v>
      </c>
      <c r="AC91" s="32">
        <f t="shared" si="41"/>
        <v>5230.799999999992</v>
      </c>
      <c r="AD91" s="32">
        <f t="shared" si="42"/>
        <v>21.987574506721334</v>
      </c>
      <c r="AE91" s="21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</row>
    <row r="92" spans="2:63" ht="18" customHeight="1">
      <c r="B92" s="76" t="s">
        <v>33</v>
      </c>
      <c r="C92" s="29">
        <v>549.9</v>
      </c>
      <c r="D92" s="56">
        <v>1436.1999999999998</v>
      </c>
      <c r="E92" s="29">
        <v>1267.0999999999999</v>
      </c>
      <c r="F92" s="30">
        <v>1363.6</v>
      </c>
      <c r="G92" s="30">
        <v>418.9</v>
      </c>
      <c r="H92" s="30">
        <v>937.4</v>
      </c>
      <c r="I92" s="30">
        <v>5498.4</v>
      </c>
      <c r="J92" s="30">
        <v>1332</v>
      </c>
      <c r="K92" s="30">
        <v>188.1</v>
      </c>
      <c r="L92" s="30">
        <v>1743.2</v>
      </c>
      <c r="M92" s="30">
        <v>854.5</v>
      </c>
      <c r="N92" s="30">
        <v>18632.099999999999</v>
      </c>
      <c r="O92" s="31">
        <f>SUM(C92:N92)</f>
        <v>34221.399999999994</v>
      </c>
      <c r="P92" s="29">
        <v>3026.1</v>
      </c>
      <c r="Q92" s="30">
        <v>8429.2999999999993</v>
      </c>
      <c r="R92" s="30">
        <v>3665.9</v>
      </c>
      <c r="S92" s="30">
        <v>6054.9</v>
      </c>
      <c r="T92" s="30">
        <v>2563.4</v>
      </c>
      <c r="U92" s="30">
        <v>2764.6</v>
      </c>
      <c r="V92" s="30">
        <v>2353.4</v>
      </c>
      <c r="W92" s="30">
        <v>1462.7</v>
      </c>
      <c r="X92" s="30">
        <v>817.8</v>
      </c>
      <c r="Y92" s="30">
        <v>1949.5</v>
      </c>
      <c r="Z92" s="30">
        <v>2730.5</v>
      </c>
      <c r="AA92" s="30">
        <v>1352.9</v>
      </c>
      <c r="AB92" s="31">
        <f>SUM(P92:AA92)</f>
        <v>37171</v>
      </c>
      <c r="AC92" s="32">
        <f t="shared" si="41"/>
        <v>2949.6000000000058</v>
      </c>
      <c r="AD92" s="32">
        <f t="shared" si="42"/>
        <v>8.6191681228705033</v>
      </c>
      <c r="AE92" s="21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</row>
    <row r="93" spans="2:63" ht="18" customHeight="1">
      <c r="B93" s="74" t="s">
        <v>95</v>
      </c>
      <c r="C93" s="36">
        <f t="shared" ref="C93:I93" si="49">SUM(C94:C95)</f>
        <v>0</v>
      </c>
      <c r="D93" s="38">
        <f t="shared" si="49"/>
        <v>0</v>
      </c>
      <c r="E93" s="36">
        <f t="shared" si="49"/>
        <v>0</v>
      </c>
      <c r="F93" s="36">
        <f t="shared" si="49"/>
        <v>0</v>
      </c>
      <c r="G93" s="36">
        <f t="shared" si="49"/>
        <v>0</v>
      </c>
      <c r="H93" s="36">
        <f>SUM(H94:H95)</f>
        <v>3482.1</v>
      </c>
      <c r="I93" s="36">
        <f t="shared" si="49"/>
        <v>21320.2</v>
      </c>
      <c r="J93" s="36">
        <f>SUM(J94:J95)</f>
        <v>1139.2</v>
      </c>
      <c r="K93" s="36">
        <f>SUM(K94:K95)</f>
        <v>5057</v>
      </c>
      <c r="L93" s="36">
        <f>SUM(L94:L95)</f>
        <v>2074.6999999999998</v>
      </c>
      <c r="M93" s="36">
        <f>SUM(M94:M95)</f>
        <v>14041.9</v>
      </c>
      <c r="N93" s="36">
        <f>SUM(N94:N95)</f>
        <v>7070</v>
      </c>
      <c r="O93" s="36">
        <f>+O94+O95</f>
        <v>54185.100000000006</v>
      </c>
      <c r="P93" s="36">
        <f t="shared" ref="P93:AA93" si="50">SUM(P94:P95)</f>
        <v>0</v>
      </c>
      <c r="Q93" s="37">
        <f t="shared" si="50"/>
        <v>7950.4</v>
      </c>
      <c r="R93" s="37">
        <f t="shared" si="50"/>
        <v>4873.8</v>
      </c>
      <c r="S93" s="37">
        <f t="shared" si="50"/>
        <v>992.8</v>
      </c>
      <c r="T93" s="37">
        <f t="shared" si="50"/>
        <v>2424.4</v>
      </c>
      <c r="U93" s="37">
        <f t="shared" si="50"/>
        <v>1656.6</v>
      </c>
      <c r="V93" s="37">
        <f t="shared" si="50"/>
        <v>3827.3</v>
      </c>
      <c r="W93" s="37">
        <f t="shared" si="50"/>
        <v>20231.400000000001</v>
      </c>
      <c r="X93" s="37">
        <f t="shared" si="50"/>
        <v>1376.3</v>
      </c>
      <c r="Y93" s="37">
        <f t="shared" si="50"/>
        <v>1834.8</v>
      </c>
      <c r="Z93" s="37">
        <f t="shared" si="50"/>
        <v>363.4</v>
      </c>
      <c r="AA93" s="37">
        <f t="shared" si="50"/>
        <v>877.2</v>
      </c>
      <c r="AB93" s="44">
        <f>SUM(P93:AA93)</f>
        <v>46408.4</v>
      </c>
      <c r="AC93" s="42">
        <f t="shared" si="41"/>
        <v>-7776.7000000000044</v>
      </c>
      <c r="AD93" s="42">
        <f t="shared" si="42"/>
        <v>-14.352100485188741</v>
      </c>
      <c r="AE93" s="27"/>
      <c r="AF93" s="2" t="s">
        <v>96</v>
      </c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</row>
    <row r="94" spans="2:63" ht="18" customHeight="1">
      <c r="B94" s="76" t="s">
        <v>97</v>
      </c>
      <c r="C94" s="29">
        <v>0</v>
      </c>
      <c r="D94" s="56">
        <v>0</v>
      </c>
      <c r="E94" s="29">
        <v>0</v>
      </c>
      <c r="F94" s="29">
        <v>0</v>
      </c>
      <c r="G94" s="29">
        <v>0</v>
      </c>
      <c r="H94" s="29">
        <v>3482.1</v>
      </c>
      <c r="I94" s="29">
        <v>2329.8000000000002</v>
      </c>
      <c r="J94" s="29">
        <v>1139.2</v>
      </c>
      <c r="K94" s="29">
        <v>5009.3999999999996</v>
      </c>
      <c r="L94" s="29">
        <v>2074.6999999999998</v>
      </c>
      <c r="M94" s="29">
        <v>4446.1000000000004</v>
      </c>
      <c r="N94" s="29">
        <v>7045.9</v>
      </c>
      <c r="O94" s="31">
        <f>SUM(C94:N94)</f>
        <v>25527.200000000004</v>
      </c>
      <c r="P94" s="29">
        <v>0</v>
      </c>
      <c r="Q94" s="30">
        <v>7950.4</v>
      </c>
      <c r="R94" s="30">
        <v>4873.8</v>
      </c>
      <c r="S94" s="30">
        <v>992.8</v>
      </c>
      <c r="T94" s="30">
        <v>2424.4</v>
      </c>
      <c r="U94" s="30">
        <v>1656.6</v>
      </c>
      <c r="V94" s="30">
        <v>3827.3</v>
      </c>
      <c r="W94" s="30">
        <v>20231.400000000001</v>
      </c>
      <c r="X94" s="30">
        <v>1376.3</v>
      </c>
      <c r="Y94" s="30">
        <v>1834.8</v>
      </c>
      <c r="Z94" s="30">
        <v>363.4</v>
      </c>
      <c r="AA94" s="30">
        <v>877.2</v>
      </c>
      <c r="AB94" s="31">
        <f>SUM(P94:AA94)</f>
        <v>46408.4</v>
      </c>
      <c r="AC94" s="32">
        <f t="shared" si="41"/>
        <v>20881.199999999997</v>
      </c>
      <c r="AD94" s="32">
        <f t="shared" si="42"/>
        <v>81.799805697452101</v>
      </c>
      <c r="AE94" s="40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</row>
    <row r="95" spans="2:63" ht="18" customHeight="1">
      <c r="B95" s="76" t="s">
        <v>98</v>
      </c>
      <c r="C95" s="29">
        <v>0</v>
      </c>
      <c r="D95" s="56">
        <v>0</v>
      </c>
      <c r="E95" s="29">
        <v>0</v>
      </c>
      <c r="F95" s="29">
        <v>0</v>
      </c>
      <c r="G95" s="29">
        <v>0</v>
      </c>
      <c r="H95" s="29">
        <v>0</v>
      </c>
      <c r="I95" s="29">
        <v>18990.400000000001</v>
      </c>
      <c r="J95" s="29">
        <v>0</v>
      </c>
      <c r="K95" s="29">
        <v>47.6</v>
      </c>
      <c r="L95" s="29">
        <v>0</v>
      </c>
      <c r="M95" s="29">
        <v>9595.7999999999993</v>
      </c>
      <c r="N95" s="29">
        <v>24.1</v>
      </c>
      <c r="O95" s="31">
        <f>SUM(C95:N95)</f>
        <v>28657.899999999998</v>
      </c>
      <c r="P95" s="29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1">
        <f>SUM(P95:AA95)</f>
        <v>0</v>
      </c>
      <c r="AC95" s="32">
        <f t="shared" si="41"/>
        <v>-28657.899999999998</v>
      </c>
      <c r="AD95" s="32">
        <f t="shared" si="42"/>
        <v>-100</v>
      </c>
      <c r="AE95" s="65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2:63" ht="4.5" customHeight="1">
      <c r="B96" s="72"/>
      <c r="C96" s="29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1"/>
      <c r="P96" s="29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1"/>
      <c r="AC96" s="32"/>
      <c r="AD96" s="32"/>
      <c r="AE96" s="77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2:57" ht="18" customHeight="1" thickBot="1">
      <c r="B97" s="60" t="s">
        <v>85</v>
      </c>
      <c r="C97" s="61">
        <f t="shared" ref="C97:AB97" si="51">+C81+C83+C84</f>
        <v>23977.600000000006</v>
      </c>
      <c r="D97" s="62">
        <f t="shared" si="51"/>
        <v>22144.700000000004</v>
      </c>
      <c r="E97" s="62">
        <f t="shared" si="51"/>
        <v>25376.199999999997</v>
      </c>
      <c r="F97" s="62">
        <f t="shared" si="51"/>
        <v>33899.699999999997</v>
      </c>
      <c r="G97" s="62">
        <f t="shared" si="51"/>
        <v>28039.300000000003</v>
      </c>
      <c r="H97" s="62">
        <f>+H81+H83+H84</f>
        <v>32534.800000000003</v>
      </c>
      <c r="I97" s="62">
        <f t="shared" si="51"/>
        <v>54964.100000000006</v>
      </c>
      <c r="J97" s="62">
        <f>+J81+J83+J84</f>
        <v>25954</v>
      </c>
      <c r="K97" s="62">
        <f>+K81+K83+K84</f>
        <v>30414.600000000002</v>
      </c>
      <c r="L97" s="62">
        <f>+L81+L83+L84</f>
        <v>29082.799999999996</v>
      </c>
      <c r="M97" s="62">
        <f>+M81+M83+M84</f>
        <v>41431.699999999997</v>
      </c>
      <c r="N97" s="62">
        <f>+N81+N83+N84</f>
        <v>62209.8</v>
      </c>
      <c r="O97" s="61">
        <f t="shared" si="51"/>
        <v>410029.30000000005</v>
      </c>
      <c r="P97" s="61">
        <f t="shared" si="51"/>
        <v>30432.3</v>
      </c>
      <c r="Q97" s="62">
        <f t="shared" si="51"/>
        <v>39657.699999999997</v>
      </c>
      <c r="R97" s="62">
        <f t="shared" si="51"/>
        <v>38153.5</v>
      </c>
      <c r="S97" s="62">
        <f t="shared" si="51"/>
        <v>37727.5</v>
      </c>
      <c r="T97" s="62">
        <f t="shared" si="51"/>
        <v>46534.900000000009</v>
      </c>
      <c r="U97" s="62">
        <f t="shared" si="51"/>
        <v>35990.6</v>
      </c>
      <c r="V97" s="62">
        <f t="shared" si="51"/>
        <v>38166.399999999994</v>
      </c>
      <c r="W97" s="62">
        <f t="shared" si="51"/>
        <v>67277.7</v>
      </c>
      <c r="X97" s="62">
        <f t="shared" si="51"/>
        <v>28387.800000000003</v>
      </c>
      <c r="Y97" s="62">
        <f t="shared" si="51"/>
        <v>31539.8</v>
      </c>
      <c r="Z97" s="62">
        <f t="shared" si="51"/>
        <v>35351.800000000003</v>
      </c>
      <c r="AA97" s="62">
        <f t="shared" si="51"/>
        <v>42299.9</v>
      </c>
      <c r="AB97" s="61">
        <f t="shared" si="51"/>
        <v>471519.9</v>
      </c>
      <c r="AC97" s="63">
        <f>+AB97-O97</f>
        <v>61490.599999999977</v>
      </c>
      <c r="AD97" s="64">
        <f>+AC97/O97*100</f>
        <v>14.996635606284714</v>
      </c>
      <c r="AE97" s="65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2:57" ht="18" customHeight="1" thickTop="1">
      <c r="B98" s="78" t="s">
        <v>99</v>
      </c>
      <c r="C98" s="79">
        <v>131</v>
      </c>
      <c r="D98" s="80">
        <v>141.9</v>
      </c>
      <c r="E98" s="80">
        <v>137.19999999999999</v>
      </c>
      <c r="F98" s="80">
        <v>141.9</v>
      </c>
      <c r="G98" s="80">
        <v>144.5</v>
      </c>
      <c r="H98" s="80">
        <v>134.6</v>
      </c>
      <c r="I98" s="80">
        <v>148.30000000000001</v>
      </c>
      <c r="J98" s="80">
        <v>135.19999999999999</v>
      </c>
      <c r="K98" s="80">
        <v>167.6</v>
      </c>
      <c r="L98" s="80">
        <v>143</v>
      </c>
      <c r="M98" s="80">
        <v>154.9</v>
      </c>
      <c r="N98" s="80">
        <v>149.1</v>
      </c>
      <c r="O98" s="80">
        <f>SUM(C98:N98)</f>
        <v>1729.2</v>
      </c>
      <c r="P98" s="80">
        <v>151.5</v>
      </c>
      <c r="Q98" s="80">
        <v>174.8</v>
      </c>
      <c r="R98" s="80">
        <v>192.9</v>
      </c>
      <c r="S98" s="80">
        <v>254.3</v>
      </c>
      <c r="T98" s="80">
        <v>193.37966371000002</v>
      </c>
      <c r="U98" s="80">
        <v>150</v>
      </c>
      <c r="V98" s="81">
        <v>158.69999999999999</v>
      </c>
      <c r="W98" s="80">
        <v>254.9</v>
      </c>
      <c r="X98" s="80">
        <v>167.3</v>
      </c>
      <c r="Y98" s="80">
        <v>158.19999999999999</v>
      </c>
      <c r="Z98" s="80">
        <v>149.69999999999999</v>
      </c>
      <c r="AA98" s="80">
        <v>151.9</v>
      </c>
      <c r="AB98" s="82">
        <f>SUM(P98:AA98)</f>
        <v>2157.5796637100002</v>
      </c>
      <c r="AC98" s="83">
        <f>+AB98-O98</f>
        <v>428.37966371000016</v>
      </c>
      <c r="AD98" s="84">
        <f>+AC98/O98*100</f>
        <v>24.773286127110811</v>
      </c>
      <c r="AE98" s="40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2:57" ht="17.25" customHeight="1">
      <c r="B99" s="85" t="s">
        <v>100</v>
      </c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7"/>
      <c r="AD99" s="87"/>
      <c r="AE99" s="21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2:57" ht="13.5" customHeight="1">
      <c r="B100" s="85" t="s">
        <v>101</v>
      </c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7"/>
      <c r="AD100" s="87"/>
      <c r="AE100" s="21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2:57" ht="12.75" customHeight="1">
      <c r="B101" s="88" t="s">
        <v>102</v>
      </c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6"/>
      <c r="AD101" s="86"/>
      <c r="AE101" s="21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</row>
    <row r="102" spans="2:57" ht="12.75" customHeight="1">
      <c r="B102" s="90" t="s">
        <v>103</v>
      </c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21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</row>
    <row r="103" spans="2:57" ht="24" customHeight="1">
      <c r="B103" s="18" t="s">
        <v>104</v>
      </c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91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91"/>
      <c r="AD103" s="92"/>
      <c r="AE103" s="21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2:57" ht="12" customHeight="1">
      <c r="B104" s="90"/>
      <c r="C104" s="92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21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2:57">
      <c r="B105" s="94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5"/>
      <c r="AE105" s="21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2:57">
      <c r="B106" s="97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21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2:57">
      <c r="B107" s="98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5"/>
      <c r="AD107" s="95"/>
      <c r="AE107" s="21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2:57">
      <c r="B108" s="98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21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2:57">
      <c r="B109" s="97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5"/>
      <c r="AD109" s="95"/>
      <c r="AE109" s="21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2:57">
      <c r="B110" s="97"/>
      <c r="C110" s="95"/>
      <c r="D110" s="95"/>
      <c r="E110" s="95"/>
      <c r="F110" s="95"/>
      <c r="G110" s="95"/>
      <c r="H110" s="95"/>
      <c r="I110" s="95"/>
      <c r="J110" s="95"/>
      <c r="K110" s="96"/>
      <c r="L110" s="96"/>
      <c r="M110" s="96"/>
      <c r="N110" s="96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21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2:57">
      <c r="B111" s="97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5"/>
      <c r="AD111" s="95"/>
      <c r="AE111" s="21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2:57">
      <c r="B112" s="98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5"/>
      <c r="AC112" s="95"/>
      <c r="AD112" s="95"/>
      <c r="AE112" s="21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2:45">
      <c r="B113" s="98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21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2:45">
      <c r="B114" s="98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100"/>
      <c r="AC114" s="95"/>
      <c r="AD114" s="95"/>
      <c r="AE114" s="21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2:45">
      <c r="B115" s="98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5"/>
      <c r="AC115" s="95"/>
      <c r="AD115" s="95"/>
      <c r="AE115" s="21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2:45">
      <c r="B116" s="97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101"/>
      <c r="AC116" s="95"/>
      <c r="AD116" s="95"/>
      <c r="AE116" s="21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2:45">
      <c r="B117" s="97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101"/>
      <c r="AC117" s="95"/>
      <c r="AD117" s="95"/>
      <c r="AE117" s="21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2:45">
      <c r="B118" s="98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21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2:45">
      <c r="B119" s="97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21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2:45">
      <c r="B120" s="97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21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2:45">
      <c r="B121" s="97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21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2:45">
      <c r="B122" s="97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21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2:45"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21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2:45"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21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2:45"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21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2:45"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2:45"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2:45"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2:45"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2:45"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2:45"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2:45"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2:45"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2:45"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2:45"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2:45"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2:45"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2:45"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2:45"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spans="2:45"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2:45"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2:45"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2:45"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2:45"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2:45"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2:45"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2:45"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2:45"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2:45"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2:45"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2:45"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2:45"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2:45"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2:45"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2:45"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2:45"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2:45"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2:45"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2:45"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2:45"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2:45"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2:45"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2:45"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2:45"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2:45"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2:45"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2:45"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2:45"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2:45"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2:45"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2:45"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2:45"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2:45"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2:45"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2:45"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2:45"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2:45"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2:45"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2:45"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2:45"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2:45"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2:45"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2:45"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2:45"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2:45"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2:45"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2:45"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2:45"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2:45"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2:45"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2:45"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2:45"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2:45"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2:45"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2:45"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2:45"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2:45"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2:45"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2:45"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2:45"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2:45"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2:45"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2:45"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2:45"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2:45"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2:45"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2:45"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2:45"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2:45"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2:45"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2:45"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2:45"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2:45"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2:45"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2:45"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2:45"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2:45"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2:45"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2:45"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2:45"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</row>
    <row r="221" spans="2:45"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</row>
    <row r="222" spans="2:45"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</row>
    <row r="223" spans="2:45"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</row>
    <row r="224" spans="2:45"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</row>
    <row r="225" spans="2:30"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</row>
    <row r="226" spans="2:30"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</row>
    <row r="227" spans="2:30"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</row>
    <row r="228" spans="2:30"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</row>
    <row r="229" spans="2:30"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</row>
    <row r="230" spans="2:30"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</row>
    <row r="231" spans="2:30"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</row>
    <row r="232" spans="2:30"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</row>
    <row r="233" spans="2:30"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</row>
    <row r="234" spans="2:30"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</row>
    <row r="235" spans="2:30"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</row>
    <row r="236" spans="2:30"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</row>
    <row r="237" spans="2:30"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</row>
    <row r="238" spans="2:30"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</row>
    <row r="239" spans="2:30"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</row>
    <row r="240" spans="2:30"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</row>
    <row r="241" spans="2:30"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</row>
    <row r="242" spans="2:30"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</row>
    <row r="243" spans="2:30"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</row>
    <row r="244" spans="2:30"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</row>
    <row r="245" spans="2:30"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</row>
    <row r="246" spans="2:30"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</row>
    <row r="247" spans="2:30"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</row>
    <row r="248" spans="2:30"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</row>
    <row r="249" spans="2:30"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</row>
    <row r="250" spans="2:30"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</row>
    <row r="251" spans="2:30"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</row>
    <row r="252" spans="2:30"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</row>
    <row r="253" spans="2:30"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</row>
    <row r="254" spans="2:30"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</row>
    <row r="255" spans="2:30"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</row>
    <row r="256" spans="2:30"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</row>
    <row r="257" spans="2:30"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/>
      <c r="AD257" s="102"/>
    </row>
    <row r="258" spans="2:30"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  <c r="AB258" s="102"/>
      <c r="AC258" s="102"/>
      <c r="AD258" s="102"/>
    </row>
  </sheetData>
  <mergeCells count="10">
    <mergeCell ref="C6:N6"/>
    <mergeCell ref="B1:AD1"/>
    <mergeCell ref="B3:AD3"/>
    <mergeCell ref="B4:AD4"/>
    <mergeCell ref="B5:AD5"/>
    <mergeCell ref="B6:B7"/>
    <mergeCell ref="O6:O7"/>
    <mergeCell ref="P6:AA6"/>
    <mergeCell ref="AB6:AB7"/>
    <mergeCell ref="AC6:AD6"/>
  </mergeCells>
  <printOptions horizontalCentered="1"/>
  <pageMargins left="0" right="0" top="0" bottom="0" header="0" footer="0"/>
  <pageSetup scale="6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</vt:lpstr>
      <vt:lpstr>PP!Área_de_impresión</vt:lpstr>
      <vt:lpstr>PP!Títulos_a_imprimir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fperez</cp:lastModifiedBy>
  <dcterms:created xsi:type="dcterms:W3CDTF">2013-03-07T19:47:52Z</dcterms:created>
  <dcterms:modified xsi:type="dcterms:W3CDTF">2013-03-07T19:50:49Z</dcterms:modified>
</cp:coreProperties>
</file>