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17475" windowHeight="9000"/>
  </bookViews>
  <sheets>
    <sheet name="PP" sheetId="1" r:id="rId1"/>
  </sheets>
  <externalReferences>
    <externalReference r:id="rId2"/>
    <externalReference r:id="rId3"/>
  </externalReferences>
  <definedNames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PP!$B$1:$AD$119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PP!$1:$7</definedName>
  </definedNames>
  <calcPr calcId="145621"/>
</workbook>
</file>

<file path=xl/calcChain.xml><?xml version="1.0" encoding="utf-8"?>
<calcChain xmlns="http://schemas.openxmlformats.org/spreadsheetml/2006/main">
  <c r="AB119" i="1" l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AC116" i="1"/>
  <c r="AD116" i="1" s="1"/>
  <c r="AB116" i="1"/>
  <c r="O116" i="1"/>
  <c r="AB115" i="1"/>
  <c r="AC115" i="1" s="1"/>
  <c r="AD115" i="1" s="1"/>
  <c r="O115" i="1"/>
  <c r="AB114" i="1"/>
  <c r="AC114" i="1" s="1"/>
  <c r="AD114" i="1" s="1"/>
  <c r="O114" i="1"/>
  <c r="AB113" i="1"/>
  <c r="AC113" i="1" s="1"/>
  <c r="O113" i="1"/>
  <c r="AC112" i="1"/>
  <c r="AD112" i="1" s="1"/>
  <c r="AB112" i="1"/>
  <c r="O112" i="1"/>
  <c r="AB109" i="1"/>
  <c r="O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B107" i="1"/>
  <c r="AC107" i="1" s="1"/>
  <c r="AD107" i="1" s="1"/>
  <c r="O107" i="1"/>
  <c r="O105" i="1" s="1"/>
  <c r="O103" i="1" s="1"/>
  <c r="AB106" i="1"/>
  <c r="O106" i="1"/>
  <c r="AA105" i="1"/>
  <c r="Z105" i="1"/>
  <c r="Z103" i="1" s="1"/>
  <c r="Y105" i="1"/>
  <c r="X105" i="1"/>
  <c r="W105" i="1"/>
  <c r="V105" i="1"/>
  <c r="U105" i="1"/>
  <c r="T105" i="1"/>
  <c r="T103" i="1" s="1"/>
  <c r="S105" i="1"/>
  <c r="R105" i="1"/>
  <c r="Q105" i="1"/>
  <c r="P105" i="1"/>
  <c r="N105" i="1"/>
  <c r="M105" i="1"/>
  <c r="J105" i="1"/>
  <c r="I105" i="1"/>
  <c r="I103" i="1" s="1"/>
  <c r="I98" i="1" s="1"/>
  <c r="H105" i="1"/>
  <c r="G105" i="1"/>
  <c r="F105" i="1"/>
  <c r="F103" i="1" s="1"/>
  <c r="E105" i="1"/>
  <c r="D105" i="1"/>
  <c r="C105" i="1"/>
  <c r="C103" i="1" s="1"/>
  <c r="C98" i="1" s="1"/>
  <c r="AB104" i="1"/>
  <c r="O104" i="1"/>
  <c r="AA103" i="1"/>
  <c r="Y103" i="1"/>
  <c r="X103" i="1"/>
  <c r="W103" i="1"/>
  <c r="V103" i="1"/>
  <c r="U103" i="1"/>
  <c r="S103" i="1"/>
  <c r="R103" i="1"/>
  <c r="Q103" i="1"/>
  <c r="P103" i="1"/>
  <c r="N103" i="1"/>
  <c r="M103" i="1"/>
  <c r="L103" i="1"/>
  <c r="K103" i="1"/>
  <c r="J103" i="1"/>
  <c r="H103" i="1"/>
  <c r="G103" i="1"/>
  <c r="E103" i="1"/>
  <c r="D103" i="1"/>
  <c r="AB102" i="1"/>
  <c r="O102" i="1"/>
  <c r="O100" i="1" s="1"/>
  <c r="O98" i="1" s="1"/>
  <c r="AB101" i="1"/>
  <c r="O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N100" i="1"/>
  <c r="M100" i="1"/>
  <c r="L100" i="1"/>
  <c r="K100" i="1"/>
  <c r="K98" i="1" s="1"/>
  <c r="K95" i="1" s="1"/>
  <c r="J100" i="1"/>
  <c r="I100" i="1"/>
  <c r="H100" i="1"/>
  <c r="G100" i="1"/>
  <c r="F100" i="1"/>
  <c r="E100" i="1"/>
  <c r="E98" i="1" s="1"/>
  <c r="E95" i="1" s="1"/>
  <c r="D100" i="1"/>
  <c r="C100" i="1"/>
  <c r="AC99" i="1"/>
  <c r="AB99" i="1"/>
  <c r="O99" i="1"/>
  <c r="AA98" i="1"/>
  <c r="Y98" i="1"/>
  <c r="X98" i="1"/>
  <c r="V98" i="1"/>
  <c r="U98" i="1"/>
  <c r="S98" i="1"/>
  <c r="R98" i="1"/>
  <c r="P98" i="1"/>
  <c r="M98" i="1"/>
  <c r="L98" i="1"/>
  <c r="J98" i="1"/>
  <c r="G98" i="1"/>
  <c r="F98" i="1"/>
  <c r="D98" i="1"/>
  <c r="AB97" i="1"/>
  <c r="AC97" i="1" s="1"/>
  <c r="AC96" i="1" s="1"/>
  <c r="O97" i="1"/>
  <c r="AB96" i="1"/>
  <c r="AA96" i="1"/>
  <c r="AA95" i="1" s="1"/>
  <c r="Z96" i="1"/>
  <c r="Y96" i="1"/>
  <c r="X96" i="1"/>
  <c r="X95" i="1" s="1"/>
  <c r="W96" i="1"/>
  <c r="V96" i="1"/>
  <c r="U96" i="1"/>
  <c r="T96" i="1"/>
  <c r="S96" i="1"/>
  <c r="R96" i="1"/>
  <c r="R95" i="1" s="1"/>
  <c r="R91" i="1" s="1"/>
  <c r="Q96" i="1"/>
  <c r="P96" i="1"/>
  <c r="O96" i="1"/>
  <c r="N96" i="1"/>
  <c r="M96" i="1"/>
  <c r="L96" i="1"/>
  <c r="L95" i="1" s="1"/>
  <c r="K96" i="1"/>
  <c r="J96" i="1"/>
  <c r="I96" i="1"/>
  <c r="H96" i="1"/>
  <c r="G96" i="1"/>
  <c r="F96" i="1"/>
  <c r="F95" i="1" s="1"/>
  <c r="F91" i="1" s="1"/>
  <c r="E96" i="1"/>
  <c r="D96" i="1"/>
  <c r="C96" i="1"/>
  <c r="Y95" i="1"/>
  <c r="Y91" i="1" s="1"/>
  <c r="V95" i="1"/>
  <c r="V91" i="1" s="1"/>
  <c r="S95" i="1"/>
  <c r="S91" i="1" s="1"/>
  <c r="P95" i="1"/>
  <c r="P91" i="1" s="1"/>
  <c r="M95" i="1"/>
  <c r="M91" i="1" s="1"/>
  <c r="J95" i="1"/>
  <c r="J91" i="1" s="1"/>
  <c r="G95" i="1"/>
  <c r="G91" i="1" s="1"/>
  <c r="D95" i="1"/>
  <c r="D91" i="1" s="1"/>
  <c r="AC94" i="1"/>
  <c r="AD94" i="1" s="1"/>
  <c r="AB94" i="1"/>
  <c r="O94" i="1"/>
  <c r="AB93" i="1"/>
  <c r="O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K91" i="1" s="1"/>
  <c r="J92" i="1"/>
  <c r="I92" i="1"/>
  <c r="H92" i="1"/>
  <c r="G92" i="1"/>
  <c r="F92" i="1"/>
  <c r="E92" i="1"/>
  <c r="E91" i="1" s="1"/>
  <c r="D92" i="1"/>
  <c r="C92" i="1"/>
  <c r="AA91" i="1"/>
  <c r="X91" i="1"/>
  <c r="L91" i="1"/>
  <c r="AC90" i="1"/>
  <c r="AD90" i="1" s="1"/>
  <c r="AB90" i="1"/>
  <c r="O90" i="1"/>
  <c r="AB88" i="1"/>
  <c r="AC88" i="1" s="1"/>
  <c r="AD88" i="1" s="1"/>
  <c r="O88" i="1"/>
  <c r="AB87" i="1"/>
  <c r="AC87" i="1" s="1"/>
  <c r="AD87" i="1" s="1"/>
  <c r="O87" i="1"/>
  <c r="O86" i="1" s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D85" i="1" s="1"/>
  <c r="AB85" i="1"/>
  <c r="O85" i="1"/>
  <c r="AB84" i="1"/>
  <c r="O84" i="1"/>
  <c r="AB83" i="1"/>
  <c r="AC83" i="1" s="1"/>
  <c r="AD83" i="1" s="1"/>
  <c r="O83" i="1"/>
  <c r="AC82" i="1"/>
  <c r="AD82" i="1" s="1"/>
  <c r="AB82" i="1"/>
  <c r="O82" i="1"/>
  <c r="AD81" i="1"/>
  <c r="AB81" i="1"/>
  <c r="O81" i="1"/>
  <c r="AC81" i="1" s="1"/>
  <c r="AB80" i="1"/>
  <c r="AC80" i="1" s="1"/>
  <c r="AD80" i="1" s="1"/>
  <c r="O80" i="1"/>
  <c r="AC79" i="1"/>
  <c r="AD79" i="1" s="1"/>
  <c r="AB79" i="1"/>
  <c r="AB78" i="1" s="1"/>
  <c r="AB77" i="1" s="1"/>
  <c r="AC77" i="1" s="1"/>
  <c r="AD77" i="1" s="1"/>
  <c r="O79" i="1"/>
  <c r="AA78" i="1"/>
  <c r="AA77" i="1" s="1"/>
  <c r="Z78" i="1"/>
  <c r="Y78" i="1"/>
  <c r="X78" i="1"/>
  <c r="X77" i="1" s="1"/>
  <c r="W78" i="1"/>
  <c r="V78" i="1"/>
  <c r="U78" i="1"/>
  <c r="U77" i="1" s="1"/>
  <c r="T78" i="1"/>
  <c r="S78" i="1"/>
  <c r="R78" i="1"/>
  <c r="R77" i="1" s="1"/>
  <c r="Q78" i="1"/>
  <c r="P78" i="1"/>
  <c r="O78" i="1"/>
  <c r="O77" i="1" s="1"/>
  <c r="N78" i="1"/>
  <c r="M78" i="1"/>
  <c r="L78" i="1"/>
  <c r="L77" i="1" s="1"/>
  <c r="K78" i="1"/>
  <c r="J78" i="1"/>
  <c r="I78" i="1"/>
  <c r="I77" i="1" s="1"/>
  <c r="H78" i="1"/>
  <c r="G78" i="1"/>
  <c r="F78" i="1"/>
  <c r="F77" i="1" s="1"/>
  <c r="E78" i="1"/>
  <c r="D78" i="1"/>
  <c r="C78" i="1"/>
  <c r="C77" i="1" s="1"/>
  <c r="Z77" i="1"/>
  <c r="Y77" i="1"/>
  <c r="W77" i="1"/>
  <c r="V77" i="1"/>
  <c r="T77" i="1"/>
  <c r="S77" i="1"/>
  <c r="Q77" i="1"/>
  <c r="P77" i="1"/>
  <c r="N77" i="1"/>
  <c r="M77" i="1"/>
  <c r="K77" i="1"/>
  <c r="J77" i="1"/>
  <c r="H77" i="1"/>
  <c r="G77" i="1"/>
  <c r="E77" i="1"/>
  <c r="D77" i="1"/>
  <c r="AC76" i="1"/>
  <c r="AD76" i="1" s="1"/>
  <c r="AB76" i="1"/>
  <c r="O76" i="1"/>
  <c r="AD75" i="1"/>
  <c r="AB75" i="1"/>
  <c r="AC75" i="1" s="1"/>
  <c r="O75" i="1"/>
  <c r="O74" i="1" s="1"/>
  <c r="AB74" i="1"/>
  <c r="AC74" i="1" s="1"/>
  <c r="AD74" i="1" s="1"/>
  <c r="AA74" i="1"/>
  <c r="Z74" i="1"/>
  <c r="Y74" i="1"/>
  <c r="X74" i="1"/>
  <c r="W74" i="1"/>
  <c r="V74" i="1"/>
  <c r="U74" i="1"/>
  <c r="T74" i="1"/>
  <c r="S74" i="1"/>
  <c r="R74" i="1"/>
  <c r="Q74" i="1"/>
  <c r="P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D73" i="1" s="1"/>
  <c r="AB73" i="1"/>
  <c r="O73" i="1"/>
  <c r="AB72" i="1"/>
  <c r="O72" i="1"/>
  <c r="O70" i="1" s="1"/>
  <c r="AB71" i="1"/>
  <c r="O71" i="1"/>
  <c r="AA70" i="1"/>
  <c r="Z70" i="1"/>
  <c r="Y70" i="1"/>
  <c r="X70" i="1"/>
  <c r="W70" i="1"/>
  <c r="V70" i="1"/>
  <c r="U70" i="1"/>
  <c r="T70" i="1"/>
  <c r="S70" i="1"/>
  <c r="R70" i="1"/>
  <c r="Q70" i="1"/>
  <c r="P70" i="1"/>
  <c r="N70" i="1"/>
  <c r="M70" i="1"/>
  <c r="L70" i="1"/>
  <c r="K70" i="1"/>
  <c r="J70" i="1"/>
  <c r="I70" i="1"/>
  <c r="H70" i="1"/>
  <c r="G70" i="1"/>
  <c r="F70" i="1"/>
  <c r="E70" i="1"/>
  <c r="D70" i="1"/>
  <c r="C70" i="1"/>
  <c r="Y69" i="1"/>
  <c r="AB69" i="1" s="1"/>
  <c r="AC69" i="1" s="1"/>
  <c r="AD69" i="1" s="1"/>
  <c r="O69" i="1"/>
  <c r="AC68" i="1"/>
  <c r="AD68" i="1" s="1"/>
  <c r="AB68" i="1"/>
  <c r="O68" i="1"/>
  <c r="AB67" i="1"/>
  <c r="O67" i="1"/>
  <c r="O66" i="1" s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N66" i="1"/>
  <c r="M66" i="1"/>
  <c r="M60" i="1" s="1"/>
  <c r="M59" i="1" s="1"/>
  <c r="L66" i="1"/>
  <c r="K66" i="1"/>
  <c r="J66" i="1"/>
  <c r="J60" i="1" s="1"/>
  <c r="J59" i="1" s="1"/>
  <c r="I66" i="1"/>
  <c r="H66" i="1"/>
  <c r="G66" i="1"/>
  <c r="G60" i="1" s="1"/>
  <c r="G59" i="1" s="1"/>
  <c r="F66" i="1"/>
  <c r="E66" i="1"/>
  <c r="D66" i="1"/>
  <c r="D60" i="1" s="1"/>
  <c r="D59" i="1" s="1"/>
  <c r="C66" i="1"/>
  <c r="AC65" i="1"/>
  <c r="AD65" i="1" s="1"/>
  <c r="AB65" i="1"/>
  <c r="O65" i="1"/>
  <c r="AB64" i="1"/>
  <c r="AC64" i="1" s="1"/>
  <c r="AD64" i="1" s="1"/>
  <c r="O64" i="1"/>
  <c r="O61" i="1" s="1"/>
  <c r="O60" i="1" s="1"/>
  <c r="O59" i="1" s="1"/>
  <c r="AB63" i="1"/>
  <c r="AC63" i="1" s="1"/>
  <c r="AD63" i="1" s="1"/>
  <c r="O63" i="1"/>
  <c r="AC62" i="1"/>
  <c r="AD62" i="1" s="1"/>
  <c r="AB62" i="1"/>
  <c r="AB61" i="1" s="1"/>
  <c r="O62" i="1"/>
  <c r="AA61" i="1"/>
  <c r="AA60" i="1" s="1"/>
  <c r="AA59" i="1" s="1"/>
  <c r="Z61" i="1"/>
  <c r="Y61" i="1"/>
  <c r="X61" i="1"/>
  <c r="X60" i="1" s="1"/>
  <c r="X59" i="1" s="1"/>
  <c r="W61" i="1"/>
  <c r="V61" i="1"/>
  <c r="U61" i="1"/>
  <c r="U60" i="1" s="1"/>
  <c r="U59" i="1" s="1"/>
  <c r="T61" i="1"/>
  <c r="S61" i="1"/>
  <c r="R61" i="1"/>
  <c r="R60" i="1" s="1"/>
  <c r="R59" i="1" s="1"/>
  <c r="Q61" i="1"/>
  <c r="P61" i="1"/>
  <c r="N61" i="1"/>
  <c r="M61" i="1"/>
  <c r="L61" i="1"/>
  <c r="L60" i="1" s="1"/>
  <c r="L59" i="1" s="1"/>
  <c r="K61" i="1"/>
  <c r="J61" i="1"/>
  <c r="I61" i="1"/>
  <c r="I60" i="1" s="1"/>
  <c r="I59" i="1" s="1"/>
  <c r="H61" i="1"/>
  <c r="G61" i="1"/>
  <c r="F61" i="1"/>
  <c r="F60" i="1" s="1"/>
  <c r="F59" i="1" s="1"/>
  <c r="E61" i="1"/>
  <c r="D61" i="1"/>
  <c r="C61" i="1"/>
  <c r="C60" i="1" s="1"/>
  <c r="C59" i="1" s="1"/>
  <c r="AB60" i="1"/>
  <c r="Z60" i="1"/>
  <c r="Y60" i="1"/>
  <c r="W60" i="1"/>
  <c r="V60" i="1"/>
  <c r="T60" i="1"/>
  <c r="S60" i="1"/>
  <c r="S59" i="1" s="1"/>
  <c r="Q60" i="1"/>
  <c r="P60" i="1"/>
  <c r="N60" i="1"/>
  <c r="K60" i="1"/>
  <c r="H60" i="1"/>
  <c r="E60" i="1"/>
  <c r="Z59" i="1"/>
  <c r="W59" i="1"/>
  <c r="T59" i="1"/>
  <c r="Q59" i="1"/>
  <c r="N59" i="1"/>
  <c r="K59" i="1"/>
  <c r="H59" i="1"/>
  <c r="E59" i="1"/>
  <c r="AB58" i="1"/>
  <c r="AC58" i="1" s="1"/>
  <c r="AD58" i="1" s="1"/>
  <c r="O58" i="1"/>
  <c r="O57" i="1" s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N57" i="1"/>
  <c r="M57" i="1"/>
  <c r="L57" i="1"/>
  <c r="K57" i="1"/>
  <c r="J57" i="1"/>
  <c r="I57" i="1"/>
  <c r="H57" i="1"/>
  <c r="G57" i="1"/>
  <c r="F57" i="1"/>
  <c r="E57" i="1"/>
  <c r="D57" i="1"/>
  <c r="C57" i="1"/>
  <c r="AC56" i="1"/>
  <c r="AD56" i="1" s="1"/>
  <c r="AB56" i="1"/>
  <c r="O56" i="1"/>
  <c r="AD55" i="1"/>
  <c r="AB55" i="1"/>
  <c r="AC55" i="1" s="1"/>
  <c r="O55" i="1"/>
  <c r="AB54" i="1"/>
  <c r="AC54" i="1" s="1"/>
  <c r="AD54" i="1" s="1"/>
  <c r="O54" i="1"/>
  <c r="Y53" i="1"/>
  <c r="U53" i="1"/>
  <c r="O53" i="1"/>
  <c r="AC52" i="1"/>
  <c r="AD52" i="1" s="1"/>
  <c r="AB52" i="1"/>
  <c r="O52" i="1"/>
  <c r="AD51" i="1"/>
  <c r="AB51" i="1"/>
  <c r="AC51" i="1" s="1"/>
  <c r="O51" i="1"/>
  <c r="O50" i="1" s="1"/>
  <c r="AA50" i="1"/>
  <c r="Z50" i="1"/>
  <c r="Y50" i="1"/>
  <c r="X50" i="1"/>
  <c r="W50" i="1"/>
  <c r="V50" i="1"/>
  <c r="T50" i="1"/>
  <c r="S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AB49" i="1"/>
  <c r="AC49" i="1" s="1"/>
  <c r="O49" i="1"/>
  <c r="AC48" i="1"/>
  <c r="AD48" i="1" s="1"/>
  <c r="AB48" i="1"/>
  <c r="O48" i="1"/>
  <c r="AB47" i="1"/>
  <c r="O47" i="1"/>
  <c r="O46" i="1" s="1"/>
  <c r="O45" i="1" s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P45" i="1" s="1"/>
  <c r="N46" i="1"/>
  <c r="M46" i="1"/>
  <c r="L46" i="1"/>
  <c r="K46" i="1"/>
  <c r="J46" i="1"/>
  <c r="J45" i="1" s="1"/>
  <c r="I46" i="1"/>
  <c r="H46" i="1"/>
  <c r="G46" i="1"/>
  <c r="F46" i="1"/>
  <c r="E46" i="1"/>
  <c r="D46" i="1"/>
  <c r="D45" i="1" s="1"/>
  <c r="C46" i="1"/>
  <c r="AA45" i="1"/>
  <c r="Z45" i="1"/>
  <c r="X45" i="1"/>
  <c r="W45" i="1"/>
  <c r="T45" i="1"/>
  <c r="R45" i="1"/>
  <c r="Q45" i="1"/>
  <c r="N45" i="1"/>
  <c r="L45" i="1"/>
  <c r="K45" i="1"/>
  <c r="I45" i="1"/>
  <c r="H45" i="1"/>
  <c r="F45" i="1"/>
  <c r="E45" i="1"/>
  <c r="C45" i="1"/>
  <c r="AB44" i="1"/>
  <c r="O44" i="1"/>
  <c r="AB43" i="1"/>
  <c r="AC43" i="1" s="1"/>
  <c r="AD43" i="1" s="1"/>
  <c r="O43" i="1"/>
  <c r="AC42" i="1"/>
  <c r="AD42" i="1" s="1"/>
  <c r="AB42" i="1"/>
  <c r="O42" i="1"/>
  <c r="AC41" i="1"/>
  <c r="AB41" i="1"/>
  <c r="O41" i="1"/>
  <c r="AC40" i="1"/>
  <c r="AB40" i="1"/>
  <c r="O40" i="1"/>
  <c r="AD39" i="1"/>
  <c r="AB39" i="1"/>
  <c r="AC39" i="1" s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AB38" i="1"/>
  <c r="O38" i="1"/>
  <c r="AC37" i="1"/>
  <c r="AD37" i="1" s="1"/>
  <c r="AB37" i="1"/>
  <c r="O37" i="1"/>
  <c r="AA36" i="1"/>
  <c r="Z36" i="1"/>
  <c r="Y36" i="1"/>
  <c r="X36" i="1"/>
  <c r="X24" i="1" s="1"/>
  <c r="W36" i="1"/>
  <c r="V36" i="1"/>
  <c r="U36" i="1"/>
  <c r="T36" i="1"/>
  <c r="S36" i="1"/>
  <c r="R36" i="1"/>
  <c r="R24" i="1" s="1"/>
  <c r="Q36" i="1"/>
  <c r="P36" i="1"/>
  <c r="O36" i="1"/>
  <c r="N36" i="1"/>
  <c r="M36" i="1"/>
  <c r="L36" i="1"/>
  <c r="L24" i="1" s="1"/>
  <c r="K36" i="1"/>
  <c r="J36" i="1"/>
  <c r="I36" i="1"/>
  <c r="H36" i="1"/>
  <c r="G36" i="1"/>
  <c r="F36" i="1"/>
  <c r="F24" i="1" s="1"/>
  <c r="E36" i="1"/>
  <c r="D36" i="1"/>
  <c r="C36" i="1"/>
  <c r="AB35" i="1"/>
  <c r="AC35" i="1" s="1"/>
  <c r="AD35" i="1" s="1"/>
  <c r="O35" i="1"/>
  <c r="AD34" i="1"/>
  <c r="AC34" i="1"/>
  <c r="AB34" i="1"/>
  <c r="O34" i="1"/>
  <c r="AB33" i="1"/>
  <c r="O33" i="1"/>
  <c r="AB32" i="1"/>
  <c r="O32" i="1"/>
  <c r="AC32" i="1" s="1"/>
  <c r="AD32" i="1" s="1"/>
  <c r="AB31" i="1"/>
  <c r="AC31" i="1" s="1"/>
  <c r="AD31" i="1" s="1"/>
  <c r="O31" i="1"/>
  <c r="AB30" i="1"/>
  <c r="AC30" i="1" s="1"/>
  <c r="AD30" i="1" s="1"/>
  <c r="O30" i="1"/>
  <c r="AB29" i="1"/>
  <c r="O29" i="1"/>
  <c r="O28" i="1" s="1"/>
  <c r="AA28" i="1"/>
  <c r="Z28" i="1"/>
  <c r="Y28" i="1"/>
  <c r="X28" i="1"/>
  <c r="W28" i="1"/>
  <c r="V28" i="1"/>
  <c r="U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AC27" i="1"/>
  <c r="AD27" i="1" s="1"/>
  <c r="AB27" i="1"/>
  <c r="O27" i="1"/>
  <c r="AB26" i="1"/>
  <c r="AC26" i="1" s="1"/>
  <c r="AD26" i="1" s="1"/>
  <c r="O26" i="1"/>
  <c r="O25" i="1" s="1"/>
  <c r="O24" i="1" s="1"/>
  <c r="AA25" i="1"/>
  <c r="Z25" i="1"/>
  <c r="Z24" i="1" s="1"/>
  <c r="Y25" i="1"/>
  <c r="Y24" i="1" s="1"/>
  <c r="X25" i="1"/>
  <c r="W25" i="1"/>
  <c r="V25" i="1"/>
  <c r="U25" i="1"/>
  <c r="T25" i="1"/>
  <c r="T24" i="1" s="1"/>
  <c r="S25" i="1"/>
  <c r="S24" i="1" s="1"/>
  <c r="R25" i="1"/>
  <c r="Q25" i="1"/>
  <c r="P25" i="1"/>
  <c r="N25" i="1"/>
  <c r="N24" i="1" s="1"/>
  <c r="M25" i="1"/>
  <c r="M24" i="1" s="1"/>
  <c r="L25" i="1"/>
  <c r="K25" i="1"/>
  <c r="J25" i="1"/>
  <c r="I25" i="1"/>
  <c r="H25" i="1"/>
  <c r="H24" i="1" s="1"/>
  <c r="G25" i="1"/>
  <c r="G24" i="1" s="1"/>
  <c r="F25" i="1"/>
  <c r="E25" i="1"/>
  <c r="D25" i="1"/>
  <c r="C25" i="1"/>
  <c r="AA24" i="1"/>
  <c r="W24" i="1"/>
  <c r="V24" i="1"/>
  <c r="U24" i="1"/>
  <c r="Q24" i="1"/>
  <c r="P24" i="1"/>
  <c r="K24" i="1"/>
  <c r="J24" i="1"/>
  <c r="I24" i="1"/>
  <c r="E24" i="1"/>
  <c r="D24" i="1"/>
  <c r="C24" i="1"/>
  <c r="AB23" i="1"/>
  <c r="AC23" i="1" s="1"/>
  <c r="AD23" i="1" s="1"/>
  <c r="O23" i="1"/>
  <c r="AC22" i="1"/>
  <c r="AD22" i="1" s="1"/>
  <c r="AB22" i="1"/>
  <c r="Y22" i="1"/>
  <c r="O22" i="1"/>
  <c r="AB21" i="1"/>
  <c r="AC21" i="1" s="1"/>
  <c r="AD21" i="1" s="1"/>
  <c r="O21" i="1"/>
  <c r="AB20" i="1"/>
  <c r="AC20" i="1" s="1"/>
  <c r="AD20" i="1" s="1"/>
  <c r="O20" i="1"/>
  <c r="AB19" i="1"/>
  <c r="O19" i="1"/>
  <c r="O16" i="1" s="1"/>
  <c r="O15" i="1" s="1"/>
  <c r="AC18" i="1"/>
  <c r="AD18" i="1" s="1"/>
  <c r="AB18" i="1"/>
  <c r="O18" i="1"/>
  <c r="AB17" i="1"/>
  <c r="AC17" i="1" s="1"/>
  <c r="AD17" i="1" s="1"/>
  <c r="O17" i="1"/>
  <c r="AA16" i="1"/>
  <c r="Z16" i="1"/>
  <c r="Y16" i="1"/>
  <c r="X16" i="1"/>
  <c r="W16" i="1"/>
  <c r="W15" i="1" s="1"/>
  <c r="W9" i="1" s="1"/>
  <c r="W8" i="1" s="1"/>
  <c r="W89" i="1" s="1"/>
  <c r="V16" i="1"/>
  <c r="V15" i="1" s="1"/>
  <c r="U16" i="1"/>
  <c r="T16" i="1"/>
  <c r="S16" i="1"/>
  <c r="R16" i="1"/>
  <c r="Q16" i="1"/>
  <c r="Q15" i="1" s="1"/>
  <c r="Q9" i="1" s="1"/>
  <c r="Q8" i="1" s="1"/>
  <c r="Q89" i="1" s="1"/>
  <c r="P16" i="1"/>
  <c r="P15" i="1" s="1"/>
  <c r="N16" i="1"/>
  <c r="M16" i="1"/>
  <c r="L16" i="1"/>
  <c r="K16" i="1"/>
  <c r="K15" i="1" s="1"/>
  <c r="K9" i="1" s="1"/>
  <c r="K8" i="1" s="1"/>
  <c r="K89" i="1" s="1"/>
  <c r="J16" i="1"/>
  <c r="J15" i="1" s="1"/>
  <c r="I16" i="1"/>
  <c r="H16" i="1"/>
  <c r="G16" i="1"/>
  <c r="F16" i="1"/>
  <c r="E16" i="1"/>
  <c r="E15" i="1" s="1"/>
  <c r="E9" i="1" s="1"/>
  <c r="E8" i="1" s="1"/>
  <c r="E89" i="1" s="1"/>
  <c r="D16" i="1"/>
  <c r="D15" i="1" s="1"/>
  <c r="C16" i="1"/>
  <c r="AA15" i="1"/>
  <c r="Z15" i="1"/>
  <c r="Z9" i="1" s="1"/>
  <c r="Z8" i="1" s="1"/>
  <c r="Z89" i="1" s="1"/>
  <c r="Y15" i="1"/>
  <c r="X15" i="1"/>
  <c r="U15" i="1"/>
  <c r="T15" i="1"/>
  <c r="S15" i="1"/>
  <c r="R15" i="1"/>
  <c r="N15" i="1"/>
  <c r="N9" i="1" s="1"/>
  <c r="N8" i="1" s="1"/>
  <c r="N89" i="1" s="1"/>
  <c r="M15" i="1"/>
  <c r="L15" i="1"/>
  <c r="I15" i="1"/>
  <c r="H15" i="1"/>
  <c r="H9" i="1" s="1"/>
  <c r="H8" i="1" s="1"/>
  <c r="H89" i="1" s="1"/>
  <c r="G15" i="1"/>
  <c r="F15" i="1"/>
  <c r="C15" i="1"/>
  <c r="AB14" i="1"/>
  <c r="AC14" i="1" s="1"/>
  <c r="AD14" i="1" s="1"/>
  <c r="O14" i="1"/>
  <c r="AB13" i="1"/>
  <c r="AC13" i="1" s="1"/>
  <c r="AD13" i="1" s="1"/>
  <c r="O13" i="1"/>
  <c r="AB12" i="1"/>
  <c r="O12" i="1"/>
  <c r="AC12" i="1" s="1"/>
  <c r="AD12" i="1" s="1"/>
  <c r="AC11" i="1"/>
  <c r="AD11" i="1" s="1"/>
  <c r="AB11" i="1"/>
  <c r="O11" i="1"/>
  <c r="AA10" i="1"/>
  <c r="Z10" i="1"/>
  <c r="Y10" i="1"/>
  <c r="X10" i="1"/>
  <c r="X9" i="1" s="1"/>
  <c r="X8" i="1" s="1"/>
  <c r="W10" i="1"/>
  <c r="V10" i="1"/>
  <c r="U10" i="1"/>
  <c r="T10" i="1"/>
  <c r="S10" i="1"/>
  <c r="R10" i="1"/>
  <c r="R9" i="1" s="1"/>
  <c r="R8" i="1" s="1"/>
  <c r="Q10" i="1"/>
  <c r="P10" i="1"/>
  <c r="P9" i="1" s="1"/>
  <c r="N10" i="1"/>
  <c r="M10" i="1"/>
  <c r="L10" i="1"/>
  <c r="L9" i="1" s="1"/>
  <c r="L8" i="1" s="1"/>
  <c r="K10" i="1"/>
  <c r="J10" i="1"/>
  <c r="I10" i="1"/>
  <c r="H10" i="1"/>
  <c r="G10" i="1"/>
  <c r="F10" i="1"/>
  <c r="F9" i="1" s="1"/>
  <c r="F8" i="1" s="1"/>
  <c r="E10" i="1"/>
  <c r="D10" i="1"/>
  <c r="C10" i="1"/>
  <c r="AA9" i="1"/>
  <c r="I9" i="1"/>
  <c r="C9" i="1"/>
  <c r="AA8" i="1"/>
  <c r="I8" i="1"/>
  <c r="C8" i="1"/>
  <c r="G9" i="1" l="1"/>
  <c r="G8" i="1" s="1"/>
  <c r="R110" i="1"/>
  <c r="R117" i="1" s="1"/>
  <c r="R120" i="1" s="1"/>
  <c r="D9" i="1"/>
  <c r="D8" i="1" s="1"/>
  <c r="J9" i="1"/>
  <c r="J8" i="1" s="1"/>
  <c r="T9" i="1"/>
  <c r="T8" i="1" s="1"/>
  <c r="T89" i="1" s="1"/>
  <c r="L110" i="1"/>
  <c r="L117" i="1" s="1"/>
  <c r="O10" i="1"/>
  <c r="O9" i="1" s="1"/>
  <c r="O8" i="1" s="1"/>
  <c r="AC19" i="1"/>
  <c r="AD19" i="1" s="1"/>
  <c r="AB25" i="1"/>
  <c r="AB28" i="1"/>
  <c r="AC29" i="1"/>
  <c r="AD29" i="1" s="1"/>
  <c r="G45" i="1"/>
  <c r="M45" i="1"/>
  <c r="M9" i="1" s="1"/>
  <c r="M8" i="1" s="1"/>
  <c r="M89" i="1" s="1"/>
  <c r="M110" i="1" s="1"/>
  <c r="M117" i="1" s="1"/>
  <c r="U50" i="1"/>
  <c r="U45" i="1" s="1"/>
  <c r="U9" i="1" s="1"/>
  <c r="U8" i="1" s="1"/>
  <c r="AB53" i="1"/>
  <c r="V59" i="1"/>
  <c r="AC66" i="1"/>
  <c r="AD66" i="1" s="1"/>
  <c r="AB70" i="1"/>
  <c r="AC70" i="1" s="1"/>
  <c r="AD70" i="1" s="1"/>
  <c r="AC71" i="1"/>
  <c r="AD71" i="1" s="1"/>
  <c r="R89" i="1"/>
  <c r="X89" i="1"/>
  <c r="X110" i="1" s="1"/>
  <c r="X117" i="1" s="1"/>
  <c r="X120" i="1" s="1"/>
  <c r="AB100" i="1"/>
  <c r="AC101" i="1"/>
  <c r="AD101" i="1" s="1"/>
  <c r="G110" i="1"/>
  <c r="G117" i="1" s="1"/>
  <c r="AB10" i="1"/>
  <c r="F89" i="1"/>
  <c r="F110" i="1" s="1"/>
  <c r="F117" i="1" s="1"/>
  <c r="L89" i="1"/>
  <c r="AB92" i="1"/>
  <c r="AC93" i="1"/>
  <c r="AD93" i="1" s="1"/>
  <c r="AC33" i="1"/>
  <c r="AD33" i="1" s="1"/>
  <c r="AC44" i="1"/>
  <c r="AD44" i="1" s="1"/>
  <c r="V45" i="1"/>
  <c r="V9" i="1" s="1"/>
  <c r="V8" i="1" s="1"/>
  <c r="V89" i="1" s="1"/>
  <c r="V110" i="1" s="1"/>
  <c r="V117" i="1" s="1"/>
  <c r="V120" i="1" s="1"/>
  <c r="AC46" i="1"/>
  <c r="AD46" i="1" s="1"/>
  <c r="P59" i="1"/>
  <c r="P8" i="1" s="1"/>
  <c r="P89" i="1" s="1"/>
  <c r="P110" i="1" s="1"/>
  <c r="P117" i="1" s="1"/>
  <c r="P120" i="1" s="1"/>
  <c r="Y59" i="1"/>
  <c r="AC61" i="1"/>
  <c r="AD61" i="1" s="1"/>
  <c r="AC67" i="1"/>
  <c r="AD67" i="1" s="1"/>
  <c r="AC72" i="1"/>
  <c r="AD72" i="1" s="1"/>
  <c r="G89" i="1"/>
  <c r="AA110" i="1"/>
  <c r="AA117" i="1" s="1"/>
  <c r="AA120" i="1" s="1"/>
  <c r="T98" i="1"/>
  <c r="T95" i="1" s="1"/>
  <c r="T91" i="1" s="1"/>
  <c r="T110" i="1" s="1"/>
  <c r="T117" i="1" s="1"/>
  <c r="T120" i="1" s="1"/>
  <c r="Z98" i="1"/>
  <c r="Z95" i="1" s="1"/>
  <c r="Z91" i="1" s="1"/>
  <c r="Z110" i="1" s="1"/>
  <c r="Z117" i="1" s="1"/>
  <c r="Z120" i="1" s="1"/>
  <c r="AC102" i="1"/>
  <c r="AD102" i="1" s="1"/>
  <c r="U89" i="1"/>
  <c r="AA89" i="1"/>
  <c r="H91" i="1"/>
  <c r="H110" i="1" s="1"/>
  <c r="H117" i="1" s="1"/>
  <c r="N91" i="1"/>
  <c r="N110" i="1" s="1"/>
  <c r="N117" i="1" s="1"/>
  <c r="C95" i="1"/>
  <c r="C91" i="1" s="1"/>
  <c r="C110" i="1" s="1"/>
  <c r="C117" i="1" s="1"/>
  <c r="I95" i="1"/>
  <c r="I91" i="1" s="1"/>
  <c r="I110" i="1" s="1"/>
  <c r="I117" i="1" s="1"/>
  <c r="O95" i="1"/>
  <c r="O91" i="1" s="1"/>
  <c r="U95" i="1"/>
  <c r="U91" i="1" s="1"/>
  <c r="U110" i="1" s="1"/>
  <c r="U117" i="1" s="1"/>
  <c r="U120" i="1" s="1"/>
  <c r="H98" i="1"/>
  <c r="H95" i="1" s="1"/>
  <c r="N98" i="1"/>
  <c r="N95" i="1" s="1"/>
  <c r="AB103" i="1"/>
  <c r="AC103" i="1" s="1"/>
  <c r="AD103" i="1" s="1"/>
  <c r="AC104" i="1"/>
  <c r="AD104" i="1" s="1"/>
  <c r="D110" i="1"/>
  <c r="D117" i="1" s="1"/>
  <c r="J110" i="1"/>
  <c r="J117" i="1" s="1"/>
  <c r="AB118" i="1"/>
  <c r="AC118" i="1" s="1"/>
  <c r="AD118" i="1" s="1"/>
  <c r="AC38" i="1"/>
  <c r="AD38" i="1" s="1"/>
  <c r="AB36" i="1"/>
  <c r="AC36" i="1" s="1"/>
  <c r="AD36" i="1" s="1"/>
  <c r="AC47" i="1"/>
  <c r="AD47" i="1" s="1"/>
  <c r="AB59" i="1"/>
  <c r="AC59" i="1" s="1"/>
  <c r="AD59" i="1" s="1"/>
  <c r="AC60" i="1"/>
  <c r="AD60" i="1" s="1"/>
  <c r="AC78" i="1"/>
  <c r="AD78" i="1" s="1"/>
  <c r="C89" i="1"/>
  <c r="I89" i="1"/>
  <c r="AC86" i="1"/>
  <c r="AD86" i="1" s="1"/>
  <c r="AB105" i="1"/>
  <c r="AC105" i="1" s="1"/>
  <c r="AD105" i="1" s="1"/>
  <c r="AC106" i="1"/>
  <c r="AD106" i="1" s="1"/>
  <c r="E110" i="1"/>
  <c r="E117" i="1" s="1"/>
  <c r="K110" i="1"/>
  <c r="K117" i="1" s="1"/>
  <c r="AB108" i="1"/>
  <c r="AC109" i="1"/>
  <c r="AD109" i="1" s="1"/>
  <c r="AB16" i="1"/>
  <c r="S45" i="1"/>
  <c r="S9" i="1" s="1"/>
  <c r="S8" i="1" s="1"/>
  <c r="S89" i="1" s="1"/>
  <c r="S110" i="1" s="1"/>
  <c r="S117" i="1" s="1"/>
  <c r="S120" i="1" s="1"/>
  <c r="Y45" i="1"/>
  <c r="Y9" i="1" s="1"/>
  <c r="Y8" i="1" s="1"/>
  <c r="Y89" i="1" s="1"/>
  <c r="Y110" i="1" s="1"/>
  <c r="Y117" i="1" s="1"/>
  <c r="Y120" i="1" s="1"/>
  <c r="AC57" i="1"/>
  <c r="AD57" i="1" s="1"/>
  <c r="AC84" i="1"/>
  <c r="AD84" i="1" s="1"/>
  <c r="D89" i="1"/>
  <c r="J89" i="1"/>
  <c r="O89" i="1"/>
  <c r="Q98" i="1"/>
  <c r="Q95" i="1" s="1"/>
  <c r="Q91" i="1" s="1"/>
  <c r="Q110" i="1" s="1"/>
  <c r="Q117" i="1" s="1"/>
  <c r="Q120" i="1" s="1"/>
  <c r="W98" i="1"/>
  <c r="W95" i="1" s="1"/>
  <c r="W91" i="1" s="1"/>
  <c r="W110" i="1" s="1"/>
  <c r="W117" i="1" s="1"/>
  <c r="W120" i="1" s="1"/>
  <c r="O110" i="1" l="1"/>
  <c r="O117" i="1" s="1"/>
  <c r="AC28" i="1"/>
  <c r="AD28" i="1" s="1"/>
  <c r="AB50" i="1"/>
  <c r="AC53" i="1"/>
  <c r="AD53" i="1" s="1"/>
  <c r="AB24" i="1"/>
  <c r="AC24" i="1" s="1"/>
  <c r="AD24" i="1" s="1"/>
  <c r="AC25" i="1"/>
  <c r="AD25" i="1" s="1"/>
  <c r="AB15" i="1"/>
  <c r="AC15" i="1" s="1"/>
  <c r="AD15" i="1" s="1"/>
  <c r="AC16" i="1"/>
  <c r="AD16" i="1" s="1"/>
  <c r="AH10" i="1"/>
  <c r="AC10" i="1"/>
  <c r="AD10" i="1" s="1"/>
  <c r="AC92" i="1"/>
  <c r="AD92" i="1" s="1"/>
  <c r="AC108" i="1"/>
  <c r="AD108" i="1" s="1"/>
  <c r="AB98" i="1"/>
  <c r="AC100" i="1"/>
  <c r="AD100" i="1" s="1"/>
  <c r="AC50" i="1" l="1"/>
  <c r="AD50" i="1" s="1"/>
  <c r="AB45" i="1"/>
  <c r="AC45" i="1" s="1"/>
  <c r="AD45" i="1" s="1"/>
  <c r="AC98" i="1"/>
  <c r="AD98" i="1" s="1"/>
  <c r="AB95" i="1"/>
  <c r="AB9" i="1"/>
  <c r="AH17" i="1" l="1"/>
  <c r="AH18" i="1" s="1"/>
  <c r="AC9" i="1"/>
  <c r="AD9" i="1" s="1"/>
  <c r="AB8" i="1"/>
  <c r="AE28" i="1"/>
  <c r="AC95" i="1"/>
  <c r="AD95" i="1" s="1"/>
  <c r="AB91" i="1"/>
  <c r="AH11" i="1"/>
  <c r="AC8" i="1" l="1"/>
  <c r="AD8" i="1" s="1"/>
  <c r="AB89" i="1"/>
  <c r="AC91" i="1"/>
  <c r="AD91" i="1" s="1"/>
  <c r="AB110" i="1"/>
  <c r="AC110" i="1" l="1"/>
  <c r="AD110" i="1" s="1"/>
  <c r="AB117" i="1"/>
  <c r="AF87" i="1"/>
  <c r="AE89" i="1"/>
  <c r="AF88" i="1"/>
  <c r="AF93" i="1"/>
  <c r="AF89" i="1"/>
  <c r="AC89" i="1"/>
  <c r="AD89" i="1" s="1"/>
  <c r="AE9" i="1"/>
  <c r="AF90" i="1" l="1"/>
  <c r="AC117" i="1"/>
  <c r="AD117" i="1" s="1"/>
  <c r="AB120" i="1"/>
</calcChain>
</file>

<file path=xl/sharedStrings.xml><?xml version="1.0" encoding="utf-8"?>
<sst xmlns="http://schemas.openxmlformats.org/spreadsheetml/2006/main" count="150" uniqueCount="128">
  <si>
    <t>CUADRO No.1</t>
  </si>
  <si>
    <t>INGRESOS FISCALES COMPARADOS, SEGÚN PRINCIPALES PARTIDAS</t>
  </si>
  <si>
    <t>ENERO-DICIEMBRE  2019/2018</t>
  </si>
  <si>
    <r>
      <t>(En millones RD$)</t>
    </r>
    <r>
      <rPr>
        <i/>
        <vertAlign val="superscript"/>
        <sz val="11"/>
        <color indexed="8"/>
        <rFont val="Segoe UI"/>
        <family val="2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</si>
  <si>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</si>
  <si>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</si>
  <si>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</si>
  <si>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</si>
  <si>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</si>
  <si>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</si>
  <si>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</si>
  <si>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</si>
  <si>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</si>
  <si>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</si>
  <si>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</si>
  <si>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</si>
  <si>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</si>
  <si>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</si>
  <si>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</si>
  <si>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</si>
  <si>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</si>
  <si>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</si>
  <si>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</si>
  <si>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</si>
  <si>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</si>
  <si>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</si>
  <si>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</si>
  <si>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</si>
  <si>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</si>
  <si>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</si>
  <si>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</si>
  <si>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</si>
  <si>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</si>
  <si>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</si>
  <si>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</si>
  <si>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</si>
  <si>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</si>
  <si>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</si>
  <si>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</si>
  <si>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</si>
  <si>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</si>
  <si>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</si>
  <si>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</si>
  <si>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</si>
  <si>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</si>
  <si>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</si>
  <si>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</si>
  <si>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</si>
  <si>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</si>
  <si>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</si>
  <si>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</si>
  <si>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</si>
  <si>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</si>
  <si>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</si>
  <si>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</si>
  <si>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</si>
  <si>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</si>
  <si>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</si>
  <si>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</si>
  <si>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</si>
  <si>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</si>
  <si>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</si>
  <si>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</si>
  <si>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</si>
  <si>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</si>
  <si>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</si>
  <si>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</si>
  <si>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</si>
  <si>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</si>
  <si>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</si>
  <si>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</si>
  <si>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</si>
  <si>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</si>
  <si>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</si>
  <si>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</si>
  <si>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</si>
  <si>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</si>
  <si>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</si>
  <si>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</si>
  <si>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</si>
  <si>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</si>
  <si>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</si>
  <si>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</si>
  <si>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</si>
  <si>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</si>
  <si>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</si>
  <si>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</si>
  <si>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Multas y Sanciones</t>
  </si>
  <si>
    <t>- Ingresos Diversos</t>
  </si>
  <si>
    <t>- Ingresos por diferencial del gas licuado de petróleo</t>
  </si>
  <si>
    <t>B)  INGRESOS DE CAPITAL</t>
  </si>
  <si>
    <t>- Ventas de Activos No Financieros</t>
  </si>
  <si>
    <t>- Transferencias Capital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</si>
  <si>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</si>
  <si>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</si>
  <si>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</si>
  <si>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</si>
  <si>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</si>
  <si>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otros activos financieros externos de largo plazo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</si>
  <si>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</si>
  <si>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</si>
  <si>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</si>
  <si>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</si>
  <si>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</si>
  <si>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</si>
  <si>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</si>
  <si>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</si>
  <si>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</si>
  <si>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</si>
  <si>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</si>
  <si>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</si>
  <si>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</si>
  <si>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</si>
  <si>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 (Reintegros de cheques de periodos anteriores)</t>
  </si>
  <si>
    <t>Otros Ingresos:</t>
  </si>
  <si>
    <t>Depósitos a Cargo del Estado y Fondos Especiales y de Terceros</t>
  </si>
  <si>
    <t>Devolución de Recursos a empleados por Retenciones Excesivas por TSS.</t>
  </si>
  <si>
    <t>Devolución impuesto selectivo al consumo de combustibles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</si>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</sst>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"/>
    <numFmt numFmtId="166" formatCode="_(* #,##0.0_);_(* \(#,##0.0\);_(* &quot;-&quot;??_);_(@_)"/>
    <numFmt numFmtId="167" formatCode="#,##0.0"/>
    <numFmt numFmtId="168" formatCode="* _(#,##0.0_)\ _P_-;* \(#,##0.0\)\ _P_-;_-* &quot;-&quot;??\ _P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\ &quot;€&quot;_-;\-* #,##0.00\ &quot;€&quot;_-;_-* &quot;-&quot;??\ &quot;€&quot;_-;_-@_-"/>
    <numFmt numFmtId="172" formatCode="_([$€-2]* #,##0.00_);_([$€-2]* \(#,##0.00\);_([$€-2]* &quot;-&quot;??_)"/>
    <numFmt numFmtId="173" formatCode="_([$€]* #,##0.00_);_([$€]* \(#,##0.00\);_([$€]* &quot;-&quot;??_);_(@_)"/>
    <numFmt numFmtId="174" formatCode="_(&quot;RD$&quot;* #,##0.00_);_(&quot;RD$&quot;* \(#,##0.00\);_(&quot;RD$&quot;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b/>
      <i/>
      <sz val="12"/>
      <color indexed="8"/>
      <name val="Segoe UI"/>
      <family val="2"/>
    </font>
    <font>
      <b/>
      <sz val="12"/>
      <color indexed="8"/>
      <name val="Segoe UI"/>
      <family val="2"/>
    </font>
    <font>
      <i/>
      <sz val="11"/>
      <color indexed="8"/>
      <name val="Segoe UI"/>
      <family val="2"/>
    </font>
    <font>
      <i/>
      <vertAlign val="superscript"/>
      <sz val="11"/>
      <color indexed="8"/>
      <name val="Segoe UI"/>
      <family val="2"/>
    </font>
    <font>
      <b/>
      <sz val="10"/>
      <color theme="0"/>
      <name val="Segoe UI"/>
      <family val="2"/>
    </font>
    <font>
      <b/>
      <sz val="10"/>
      <color indexed="8"/>
      <name val="Segoe UI"/>
      <family val="2"/>
    </font>
    <font>
      <sz val="10"/>
      <name val="Arial"/>
      <family val="2"/>
    </font>
    <font>
      <sz val="10"/>
      <color indexed="8"/>
      <name val="Segoe UI"/>
      <family val="2"/>
    </font>
    <font>
      <sz val="9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9"/>
      <color indexed="8"/>
      <name val="Segoe UI"/>
      <family val="2"/>
    </font>
    <font>
      <sz val="10"/>
      <color rgb="FFFF0000"/>
      <name val="Arial"/>
      <family val="2"/>
    </font>
    <font>
      <b/>
      <u/>
      <sz val="10"/>
      <color indexed="8"/>
      <name val="Segoe UI"/>
      <family val="2"/>
    </font>
    <font>
      <u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b/>
      <sz val="9"/>
      <name val="Segoe UI"/>
      <family val="2"/>
    </font>
    <font>
      <sz val="8"/>
      <color indexed="8"/>
      <name val="Segoe UI"/>
      <family val="2"/>
    </font>
    <font>
      <sz val="8"/>
      <name val="Segoe UI"/>
      <family val="2"/>
    </font>
    <font>
      <sz val="11"/>
      <name val="Segoe UI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12">
      <protection hidden="1"/>
    </xf>
    <xf numFmtId="0" fontId="30" fillId="19" borderId="12" applyNumberFormat="0" applyFont="0" applyBorder="0" applyAlignment="0" applyProtection="0">
      <protection hidden="1"/>
    </xf>
    <xf numFmtId="0" fontId="29" fillId="0" borderId="12">
      <protection hidden="1"/>
    </xf>
    <xf numFmtId="168" fontId="31" fillId="0" borderId="20" applyBorder="0">
      <alignment horizontal="center" vertical="center"/>
    </xf>
    <xf numFmtId="0" fontId="32" fillId="7" borderId="0" applyNumberFormat="0" applyBorder="0" applyAlignment="0" applyProtection="0"/>
    <xf numFmtId="0" fontId="33" fillId="19" borderId="21" applyNumberFormat="0" applyAlignment="0" applyProtection="0"/>
    <xf numFmtId="0" fontId="34" fillId="20" borderId="22" applyNumberFormat="0" applyAlignment="0" applyProtection="0"/>
    <xf numFmtId="0" fontId="35" fillId="0" borderId="23" applyNumberFormat="0" applyFill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4" borderId="0" applyNumberFormat="0" applyBorder="0" applyAlignment="0" applyProtection="0"/>
    <xf numFmtId="0" fontId="37" fillId="10" borderId="21" applyNumberFormat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/>
    <xf numFmtId="0" fontId="40" fillId="0" borderId="12">
      <alignment horizontal="left"/>
      <protection locked="0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1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42" fillId="0" borderId="0">
      <alignment vertical="top"/>
    </xf>
    <xf numFmtId="0" fontId="8" fillId="0" borderId="0"/>
    <xf numFmtId="0" fontId="27" fillId="0" borderId="0"/>
    <xf numFmtId="0" fontId="8" fillId="0" borderId="0"/>
    <xf numFmtId="0" fontId="8" fillId="0" borderId="0"/>
    <xf numFmtId="39" fontId="4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26" borderId="24" applyNumberFormat="0" applyFont="0" applyAlignment="0" applyProtection="0"/>
    <xf numFmtId="0" fontId="8" fillId="26" borderId="24" applyNumberFormat="0" applyFont="0" applyAlignment="0" applyProtection="0"/>
    <xf numFmtId="0" fontId="8" fillId="26" borderId="24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46" fillId="19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36" fillId="0" borderId="28" applyNumberFormat="0" applyFill="0" applyAlignment="0" applyProtection="0"/>
    <xf numFmtId="0" fontId="51" fillId="0" borderId="0" applyNumberFormat="0" applyFill="0" applyBorder="0" applyAlignment="0" applyProtection="0"/>
    <xf numFmtId="0" fontId="52" fillId="19" borderId="12"/>
    <xf numFmtId="0" fontId="53" fillId="0" borderId="29" applyNumberFormat="0" applyFill="0" applyAlignment="0" applyProtection="0"/>
  </cellStyleXfs>
  <cellXfs count="194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</xf>
    <xf numFmtId="164" fontId="7" fillId="0" borderId="11" xfId="2" applyNumberFormat="1" applyFont="1" applyFill="1" applyBorder="1"/>
    <xf numFmtId="165" fontId="0" fillId="0" borderId="0" xfId="0" applyNumberFormat="1"/>
    <xf numFmtId="0" fontId="7" fillId="0" borderId="12" xfId="3" applyFont="1" applyFill="1" applyBorder="1" applyAlignment="1" applyProtection="1"/>
    <xf numFmtId="10" fontId="0" fillId="0" borderId="0" xfId="0" applyNumberFormat="1"/>
    <xf numFmtId="49" fontId="7" fillId="0" borderId="12" xfId="2" applyNumberFormat="1" applyFont="1" applyFill="1" applyBorder="1" applyAlignment="1" applyProtection="1">
      <alignment horizontal="left"/>
    </xf>
    <xf numFmtId="164" fontId="7" fillId="0" borderId="11" xfId="2" applyNumberFormat="1" applyFont="1" applyFill="1" applyBorder="1" applyProtection="1"/>
    <xf numFmtId="164" fontId="0" fillId="0" borderId="0" xfId="0" applyNumberFormat="1"/>
    <xf numFmtId="49" fontId="9" fillId="0" borderId="12" xfId="2" applyNumberFormat="1" applyFont="1" applyFill="1" applyBorder="1" applyAlignment="1" applyProtection="1">
      <alignment horizontal="left" indent="1"/>
    </xf>
    <xf numFmtId="164" fontId="9" fillId="0" borderId="11" xfId="2" applyNumberFormat="1" applyFont="1" applyFill="1" applyBorder="1" applyProtection="1"/>
    <xf numFmtId="164" fontId="9" fillId="0" borderId="11" xfId="4" applyNumberFormat="1" applyFont="1" applyFill="1" applyBorder="1" applyProtection="1"/>
    <xf numFmtId="164" fontId="10" fillId="0" borderId="11" xfId="4" applyNumberFormat="1" applyFont="1" applyFill="1" applyBorder="1" applyProtection="1"/>
    <xf numFmtId="164" fontId="9" fillId="3" borderId="11" xfId="2" applyNumberFormat="1" applyFont="1" applyFill="1" applyBorder="1" applyProtection="1"/>
    <xf numFmtId="164" fontId="7" fillId="0" borderId="11" xfId="3" applyNumberFormat="1" applyFont="1" applyFill="1" applyBorder="1" applyProtection="1"/>
    <xf numFmtId="49" fontId="7" fillId="0" borderId="12" xfId="3" applyNumberFormat="1" applyFont="1" applyFill="1" applyBorder="1" applyAlignment="1" applyProtection="1">
      <alignment horizontal="left" indent="1"/>
    </xf>
    <xf numFmtId="49" fontId="9" fillId="0" borderId="12" xfId="3" applyNumberFormat="1" applyFont="1" applyFill="1" applyBorder="1" applyAlignment="1" applyProtection="1">
      <alignment horizontal="left" indent="2"/>
    </xf>
    <xf numFmtId="166" fontId="9" fillId="0" borderId="11" xfId="2" applyNumberFormat="1" applyFont="1" applyFill="1" applyBorder="1" applyProtection="1"/>
    <xf numFmtId="164" fontId="9" fillId="0" borderId="11" xfId="3" applyNumberFormat="1" applyFont="1" applyFill="1" applyBorder="1" applyProtection="1"/>
    <xf numFmtId="166" fontId="9" fillId="0" borderId="11" xfId="4" applyNumberFormat="1" applyFont="1" applyFill="1" applyBorder="1" applyProtection="1"/>
    <xf numFmtId="166" fontId="9" fillId="0" borderId="11" xfId="3" applyNumberFormat="1" applyFont="1" applyFill="1" applyBorder="1" applyProtection="1"/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left" indent="2"/>
    </xf>
    <xf numFmtId="164" fontId="11" fillId="0" borderId="11" xfId="3" applyNumberFormat="1" applyFont="1" applyFill="1" applyBorder="1" applyProtection="1"/>
    <xf numFmtId="164" fontId="12" fillId="0" borderId="11" xfId="3" applyNumberFormat="1" applyFont="1" applyFill="1" applyBorder="1" applyProtection="1"/>
    <xf numFmtId="164" fontId="7" fillId="0" borderId="11" xfId="3" applyNumberFormat="1" applyFont="1" applyFill="1" applyBorder="1" applyAlignment="1" applyProtection="1"/>
    <xf numFmtId="164" fontId="13" fillId="0" borderId="11" xfId="4" applyNumberFormat="1" applyFont="1" applyFill="1" applyBorder="1" applyProtection="1"/>
    <xf numFmtId="164" fontId="7" fillId="0" borderId="11" xfId="4" applyNumberFormat="1" applyFont="1" applyFill="1" applyBorder="1" applyProtection="1"/>
    <xf numFmtId="49" fontId="7" fillId="0" borderId="12" xfId="2" applyNumberFormat="1" applyFont="1" applyFill="1" applyBorder="1" applyAlignment="1" applyProtection="1">
      <alignment horizontal="left" indent="2"/>
    </xf>
    <xf numFmtId="49" fontId="9" fillId="0" borderId="12" xfId="2" applyNumberFormat="1" applyFont="1" applyFill="1" applyBorder="1" applyAlignment="1" applyProtection="1">
      <alignment horizontal="left" indent="3"/>
    </xf>
    <xf numFmtId="0" fontId="7" fillId="0" borderId="12" xfId="3" applyFont="1" applyFill="1" applyBorder="1" applyAlignment="1" applyProtection="1">
      <alignment horizontal="left" indent="2"/>
    </xf>
    <xf numFmtId="0" fontId="14" fillId="0" borderId="0" xfId="0" applyFont="1"/>
    <xf numFmtId="49" fontId="11" fillId="0" borderId="12" xfId="2" applyNumberFormat="1" applyFont="1" applyFill="1" applyBorder="1" applyAlignment="1" applyProtection="1">
      <alignment horizontal="left" indent="3"/>
    </xf>
    <xf numFmtId="166" fontId="11" fillId="0" borderId="11" xfId="2" applyNumberFormat="1" applyFont="1" applyFill="1" applyBorder="1" applyProtection="1"/>
    <xf numFmtId="164" fontId="11" fillId="0" borderId="11" xfId="2" applyNumberFormat="1" applyFont="1" applyFill="1" applyBorder="1" applyProtection="1"/>
    <xf numFmtId="166" fontId="11" fillId="0" borderId="11" xfId="4" applyNumberFormat="1" applyFont="1" applyFill="1" applyBorder="1" applyProtection="1"/>
    <xf numFmtId="164" fontId="9" fillId="0" borderId="11" xfId="2" applyNumberFormat="1" applyFont="1" applyFill="1" applyBorder="1"/>
    <xf numFmtId="0" fontId="8" fillId="0" borderId="0" xfId="0" applyFont="1"/>
    <xf numFmtId="49" fontId="9" fillId="3" borderId="12" xfId="2" applyNumberFormat="1" applyFont="1" applyFill="1" applyBorder="1" applyAlignment="1" applyProtection="1">
      <alignment horizontal="left" indent="3"/>
    </xf>
    <xf numFmtId="166" fontId="9" fillId="3" borderId="11" xfId="2" applyNumberFormat="1" applyFont="1" applyFill="1" applyBorder="1" applyProtection="1"/>
    <xf numFmtId="164" fontId="9" fillId="3" borderId="11" xfId="4" applyNumberFormat="1" applyFont="1" applyFill="1" applyBorder="1" applyProtection="1"/>
    <xf numFmtId="0" fontId="8" fillId="3" borderId="0" xfId="0" applyFont="1" applyFill="1"/>
    <xf numFmtId="0" fontId="0" fillId="3" borderId="0" xfId="0" applyFill="1"/>
    <xf numFmtId="166" fontId="12" fillId="0" borderId="11" xfId="2" applyNumberFormat="1" applyFont="1" applyFill="1" applyBorder="1" applyProtection="1"/>
    <xf numFmtId="49" fontId="7" fillId="0" borderId="12" xfId="2" applyNumberFormat="1" applyFont="1" applyFill="1" applyBorder="1" applyAlignment="1" applyProtection="1">
      <alignment horizontal="left" indent="3"/>
    </xf>
    <xf numFmtId="164" fontId="9" fillId="0" borderId="12" xfId="2" applyNumberFormat="1" applyFont="1" applyFill="1" applyBorder="1" applyAlignment="1" applyProtection="1">
      <alignment horizontal="left" indent="5"/>
    </xf>
    <xf numFmtId="43" fontId="9" fillId="0" borderId="11" xfId="1" applyFont="1" applyFill="1" applyBorder="1" applyProtection="1"/>
    <xf numFmtId="164" fontId="9" fillId="4" borderId="12" xfId="2" applyNumberFormat="1" applyFont="1" applyFill="1" applyBorder="1" applyAlignment="1" applyProtection="1">
      <alignment horizontal="left" indent="5"/>
    </xf>
    <xf numFmtId="164" fontId="9" fillId="4" borderId="11" xfId="2" applyNumberFormat="1" applyFont="1" applyFill="1" applyBorder="1" applyProtection="1"/>
    <xf numFmtId="164" fontId="9" fillId="4" borderId="11" xfId="4" applyNumberFormat="1" applyFont="1" applyFill="1" applyBorder="1" applyProtection="1"/>
    <xf numFmtId="43" fontId="9" fillId="4" borderId="11" xfId="1" applyFont="1" applyFill="1" applyBorder="1" applyProtection="1"/>
    <xf numFmtId="164" fontId="15" fillId="0" borderId="11" xfId="2" applyNumberFormat="1" applyFont="1" applyFill="1" applyBorder="1" applyProtection="1"/>
    <xf numFmtId="164" fontId="15" fillId="0" borderId="11" xfId="4" applyNumberFormat="1" applyFont="1" applyFill="1" applyBorder="1" applyProtection="1"/>
    <xf numFmtId="49" fontId="16" fillId="0" borderId="12" xfId="2" applyNumberFormat="1" applyFont="1" applyFill="1" applyBorder="1" applyAlignment="1" applyProtection="1">
      <alignment horizontal="left" indent="2"/>
    </xf>
    <xf numFmtId="164" fontId="16" fillId="0" borderId="11" xfId="2" applyNumberFormat="1" applyFont="1" applyFill="1" applyBorder="1" applyProtection="1"/>
    <xf numFmtId="164" fontId="16" fillId="0" borderId="11" xfId="4" applyNumberFormat="1" applyFont="1" applyFill="1" applyBorder="1" applyProtection="1"/>
    <xf numFmtId="164" fontId="12" fillId="0" borderId="11" xfId="2" applyNumberFormat="1" applyFont="1" applyFill="1" applyBorder="1"/>
    <xf numFmtId="164" fontId="16" fillId="0" borderId="11" xfId="2" applyNumberFormat="1" applyFont="1" applyFill="1" applyBorder="1"/>
    <xf numFmtId="164" fontId="7" fillId="3" borderId="11" xfId="2" applyNumberFormat="1" applyFont="1" applyFill="1" applyBorder="1"/>
    <xf numFmtId="164" fontId="17" fillId="0" borderId="11" xfId="2" applyNumberFormat="1" applyFont="1" applyFill="1" applyBorder="1"/>
    <xf numFmtId="49" fontId="9" fillId="0" borderId="12" xfId="4" applyNumberFormat="1" applyFont="1" applyFill="1" applyBorder="1" applyAlignment="1" applyProtection="1">
      <alignment horizontal="left" indent="1"/>
    </xf>
    <xf numFmtId="164" fontId="9" fillId="0" borderId="11" xfId="4" applyNumberFormat="1" applyFont="1" applyFill="1" applyBorder="1"/>
    <xf numFmtId="49" fontId="7" fillId="0" borderId="12" xfId="2" applyNumberFormat="1" applyFont="1" applyFill="1" applyBorder="1"/>
    <xf numFmtId="49" fontId="7" fillId="0" borderId="12" xfId="2" applyNumberFormat="1" applyFont="1" applyFill="1" applyBorder="1" applyAlignment="1" applyProtection="1">
      <alignment horizontal="left" indent="1"/>
    </xf>
    <xf numFmtId="164" fontId="9" fillId="0" borderId="11" xfId="3" applyNumberFormat="1" applyFont="1" applyFill="1" applyBorder="1" applyAlignment="1" applyProtection="1"/>
    <xf numFmtId="164" fontId="9" fillId="0" borderId="11" xfId="3" applyNumberFormat="1" applyFont="1" applyFill="1" applyBorder="1"/>
    <xf numFmtId="49" fontId="9" fillId="4" borderId="12" xfId="3" applyNumberFormat="1" applyFont="1" applyFill="1" applyBorder="1" applyAlignment="1" applyProtection="1">
      <alignment horizontal="left" indent="3"/>
    </xf>
    <xf numFmtId="164" fontId="9" fillId="4" borderId="11" xfId="3" applyNumberFormat="1" applyFont="1" applyFill="1" applyBorder="1"/>
    <xf numFmtId="164" fontId="10" fillId="4" borderId="11" xfId="4" applyNumberFormat="1" applyFont="1" applyFill="1" applyBorder="1" applyProtection="1"/>
    <xf numFmtId="164" fontId="7" fillId="3" borderId="11" xfId="4" applyNumberFormat="1" applyFont="1" applyFill="1" applyBorder="1" applyProtection="1"/>
    <xf numFmtId="49" fontId="9" fillId="0" borderId="12" xfId="3" applyNumberFormat="1" applyFont="1" applyFill="1" applyBorder="1" applyAlignment="1" applyProtection="1">
      <alignment horizontal="left" indent="3"/>
    </xf>
    <xf numFmtId="164" fontId="9" fillId="4" borderId="12" xfId="0" applyNumberFormat="1" applyFont="1" applyFill="1" applyBorder="1" applyAlignment="1" applyProtection="1">
      <alignment vertical="center"/>
    </xf>
    <xf numFmtId="164" fontId="9" fillId="4" borderId="11" xfId="2" applyNumberFormat="1" applyFont="1" applyFill="1" applyBorder="1"/>
    <xf numFmtId="164" fontId="10" fillId="4" borderId="12" xfId="0" applyNumberFormat="1" applyFont="1" applyFill="1" applyBorder="1" applyAlignment="1" applyProtection="1">
      <alignment vertical="center"/>
    </xf>
    <xf numFmtId="164" fontId="9" fillId="4" borderId="12" xfId="5" applyNumberFormat="1" applyFont="1" applyFill="1" applyBorder="1" applyAlignment="1" applyProtection="1">
      <alignment vertical="center"/>
    </xf>
    <xf numFmtId="164" fontId="7" fillId="0" borderId="11" xfId="4" applyNumberFormat="1" applyFont="1" applyFill="1" applyBorder="1"/>
    <xf numFmtId="164" fontId="11" fillId="0" borderId="11" xfId="2" applyNumberFormat="1" applyFont="1" applyFill="1" applyBorder="1"/>
    <xf numFmtId="49" fontId="9" fillId="4" borderId="12" xfId="2" applyNumberFormat="1" applyFont="1" applyFill="1" applyBorder="1" applyAlignment="1" applyProtection="1">
      <alignment horizontal="left" indent="2"/>
    </xf>
    <xf numFmtId="164" fontId="9" fillId="4" borderId="11" xfId="4" applyNumberFormat="1" applyFont="1" applyFill="1" applyBorder="1"/>
    <xf numFmtId="0" fontId="0" fillId="0" borderId="0" xfId="0" applyFill="1"/>
    <xf numFmtId="166" fontId="9" fillId="0" borderId="11" xfId="1" applyNumberFormat="1" applyFont="1" applyFill="1" applyBorder="1"/>
    <xf numFmtId="164" fontId="12" fillId="0" borderId="11" xfId="2" applyNumberFormat="1" applyFont="1" applyFill="1" applyBorder="1" applyProtection="1"/>
    <xf numFmtId="164" fontId="18" fillId="0" borderId="11" xfId="2" applyNumberFormat="1" applyFont="1" applyFill="1" applyBorder="1"/>
    <xf numFmtId="49" fontId="7" fillId="0" borderId="12" xfId="2" applyNumberFormat="1" applyFont="1" applyFill="1" applyBorder="1" applyAlignment="1">
      <alignment horizontal="left" indent="1"/>
    </xf>
    <xf numFmtId="49" fontId="11" fillId="0" borderId="12" xfId="2" applyNumberFormat="1" applyFont="1" applyFill="1" applyBorder="1" applyAlignment="1" applyProtection="1">
      <alignment horizontal="left" indent="2"/>
    </xf>
    <xf numFmtId="164" fontId="11" fillId="0" borderId="11" xfId="4" applyNumberFormat="1" applyFont="1" applyFill="1" applyBorder="1" applyProtection="1"/>
    <xf numFmtId="49" fontId="7" fillId="0" borderId="12" xfId="2" applyNumberFormat="1" applyFont="1" applyFill="1" applyBorder="1" applyAlignment="1" applyProtection="1"/>
    <xf numFmtId="164" fontId="10" fillId="0" borderId="11" xfId="4" applyNumberFormat="1" applyFont="1" applyFill="1" applyBorder="1"/>
    <xf numFmtId="49" fontId="6" fillId="2" borderId="7" xfId="2" applyNumberFormat="1" applyFont="1" applyFill="1" applyBorder="1" applyAlignment="1" applyProtection="1">
      <alignment horizontal="left" vertical="center"/>
    </xf>
    <xf numFmtId="164" fontId="6" fillId="2" borderId="9" xfId="2" applyNumberFormat="1" applyFont="1" applyFill="1" applyBorder="1" applyAlignment="1" applyProtection="1">
      <alignment vertical="center"/>
    </xf>
    <xf numFmtId="49" fontId="7" fillId="0" borderId="12" xfId="4" applyNumberFormat="1" applyFont="1" applyFill="1" applyBorder="1" applyAlignment="1" applyProtection="1">
      <alignment horizontal="left"/>
    </xf>
    <xf numFmtId="164" fontId="13" fillId="0" borderId="11" xfId="4" applyNumberFormat="1" applyFont="1" applyFill="1" applyBorder="1"/>
    <xf numFmtId="43" fontId="7" fillId="0" borderId="11" xfId="1" applyFont="1" applyFill="1" applyBorder="1" applyProtection="1"/>
    <xf numFmtId="49" fontId="7" fillId="0" borderId="12" xfId="0" applyNumberFormat="1" applyFont="1" applyFill="1" applyBorder="1" applyAlignment="1" applyProtection="1"/>
    <xf numFmtId="164" fontId="7" fillId="0" borderId="11" xfId="0" applyNumberFormat="1" applyFont="1" applyFill="1" applyBorder="1" applyProtection="1"/>
    <xf numFmtId="49" fontId="15" fillId="0" borderId="12" xfId="0" applyNumberFormat="1" applyFont="1" applyFill="1" applyBorder="1" applyAlignment="1" applyProtection="1">
      <alignment horizontal="left"/>
    </xf>
    <xf numFmtId="164" fontId="15" fillId="0" borderId="12" xfId="0" applyNumberFormat="1" applyFont="1" applyFill="1" applyBorder="1" applyProtection="1"/>
    <xf numFmtId="164" fontId="15" fillId="0" borderId="11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1"/>
    </xf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164" fontId="10" fillId="0" borderId="12" xfId="0" applyNumberFormat="1" applyFont="1" applyFill="1" applyBorder="1" applyProtection="1"/>
    <xf numFmtId="49" fontId="16" fillId="0" borderId="12" xfId="0" applyNumberFormat="1" applyFont="1" applyFill="1" applyBorder="1" applyAlignment="1" applyProtection="1">
      <alignment horizontal="left" indent="1"/>
    </xf>
    <xf numFmtId="164" fontId="16" fillId="0" borderId="11" xfId="0" applyNumberFormat="1" applyFont="1" applyFill="1" applyBorder="1" applyProtection="1"/>
    <xf numFmtId="164" fontId="16" fillId="0" borderId="12" xfId="0" applyNumberFormat="1" applyFont="1" applyFill="1" applyBorder="1" applyProtection="1"/>
    <xf numFmtId="164" fontId="16" fillId="0" borderId="12" xfId="3" applyNumberFormat="1" applyFont="1" applyFill="1" applyBorder="1" applyProtection="1"/>
    <xf numFmtId="164" fontId="16" fillId="0" borderId="11" xfId="3" applyNumberFormat="1" applyFont="1" applyFill="1" applyBorder="1" applyProtection="1"/>
    <xf numFmtId="49" fontId="7" fillId="0" borderId="12" xfId="0" applyNumberFormat="1" applyFont="1" applyFill="1" applyBorder="1" applyAlignment="1" applyProtection="1">
      <alignment horizontal="left" indent="2"/>
      <protection locked="0"/>
    </xf>
    <xf numFmtId="164" fontId="7" fillId="0" borderId="12" xfId="0" applyNumberFormat="1" applyFont="1" applyFill="1" applyBorder="1" applyProtection="1"/>
    <xf numFmtId="164" fontId="7" fillId="0" borderId="12" xfId="3" applyNumberFormat="1" applyFont="1" applyFill="1" applyBorder="1" applyProtection="1"/>
    <xf numFmtId="164" fontId="7" fillId="0" borderId="11" xfId="3" applyNumberFormat="1" applyFont="1" applyFill="1" applyBorder="1" applyAlignment="1" applyProtection="1">
      <alignment horizontal="left" indent="4"/>
    </xf>
    <xf numFmtId="49" fontId="9" fillId="0" borderId="12" xfId="0" applyNumberFormat="1" applyFont="1" applyFill="1" applyBorder="1" applyAlignment="1" applyProtection="1">
      <alignment horizontal="left" indent="2"/>
      <protection locked="0"/>
    </xf>
    <xf numFmtId="164" fontId="9" fillId="0" borderId="12" xfId="3" applyNumberFormat="1" applyFont="1" applyFill="1" applyBorder="1" applyProtection="1"/>
    <xf numFmtId="166" fontId="9" fillId="0" borderId="12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3"/>
      <protection locked="0"/>
    </xf>
    <xf numFmtId="164" fontId="12" fillId="0" borderId="11" xfId="0" applyNumberFormat="1" applyFont="1" applyFill="1" applyBorder="1" applyProtection="1"/>
    <xf numFmtId="164" fontId="11" fillId="0" borderId="11" xfId="0" applyNumberFormat="1" applyFont="1" applyFill="1" applyBorder="1" applyProtection="1"/>
    <xf numFmtId="49" fontId="6" fillId="2" borderId="13" xfId="0" applyNumberFormat="1" applyFont="1" applyFill="1" applyBorder="1" applyAlignment="1" applyProtection="1">
      <alignment horizontal="left" vertical="center"/>
    </xf>
    <xf numFmtId="164" fontId="6" fillId="2" borderId="7" xfId="0" applyNumberFormat="1" applyFont="1" applyFill="1" applyBorder="1" applyAlignment="1" applyProtection="1">
      <alignment vertical="center"/>
    </xf>
    <xf numFmtId="164" fontId="6" fillId="2" borderId="9" xfId="0" applyNumberFormat="1" applyFont="1" applyFill="1" applyBorder="1" applyAlignment="1" applyProtection="1">
      <alignment vertical="center"/>
    </xf>
    <xf numFmtId="49" fontId="7" fillId="0" borderId="14" xfId="0" applyNumberFormat="1" applyFont="1" applyFill="1" applyBorder="1" applyAlignment="1" applyProtection="1">
      <alignment horizontal="left"/>
    </xf>
    <xf numFmtId="164" fontId="7" fillId="0" borderId="10" xfId="0" applyNumberFormat="1" applyFont="1" applyFill="1" applyBorder="1" applyProtection="1"/>
    <xf numFmtId="164" fontId="7" fillId="0" borderId="15" xfId="0" applyNumberFormat="1" applyFont="1" applyFill="1" applyBorder="1" applyProtection="1"/>
    <xf numFmtId="164" fontId="13" fillId="0" borderId="15" xfId="0" applyNumberFormat="1" applyFont="1" applyFill="1" applyBorder="1" applyProtection="1"/>
    <xf numFmtId="49" fontId="9" fillId="0" borderId="16" xfId="0" applyNumberFormat="1" applyFont="1" applyFill="1" applyBorder="1" applyAlignment="1" applyProtection="1">
      <alignment horizontal="left"/>
    </xf>
    <xf numFmtId="164" fontId="9" fillId="0" borderId="12" xfId="0" applyNumberFormat="1" applyFont="1" applyFill="1" applyBorder="1" applyAlignment="1" applyProtection="1">
      <alignment vertical="center"/>
    </xf>
    <xf numFmtId="164" fontId="9" fillId="0" borderId="11" xfId="0" applyNumberFormat="1" applyFont="1" applyFill="1" applyBorder="1" applyAlignment="1" applyProtection="1">
      <alignment vertical="center"/>
    </xf>
    <xf numFmtId="164" fontId="10" fillId="0" borderId="11" xfId="0" applyNumberFormat="1" applyFont="1" applyFill="1" applyBorder="1" applyAlignment="1" applyProtection="1">
      <alignment vertical="center"/>
    </xf>
    <xf numFmtId="164" fontId="11" fillId="0" borderId="11" xfId="0" applyNumberFormat="1" applyFont="1" applyFill="1" applyBorder="1" applyAlignment="1" applyProtection="1">
      <alignment vertical="center"/>
    </xf>
    <xf numFmtId="166" fontId="9" fillId="0" borderId="12" xfId="1" applyNumberFormat="1" applyFont="1" applyFill="1" applyBorder="1" applyAlignment="1" applyProtection="1">
      <alignment vertical="center"/>
    </xf>
    <xf numFmtId="166" fontId="9" fillId="0" borderId="11" xfId="1" applyNumberFormat="1" applyFont="1" applyFill="1" applyBorder="1" applyAlignment="1" applyProtection="1">
      <alignment vertical="center"/>
    </xf>
    <xf numFmtId="166" fontId="10" fillId="0" borderId="11" xfId="1" applyNumberFormat="1" applyFont="1" applyFill="1" applyBorder="1" applyAlignment="1" applyProtection="1">
      <alignment vertical="center"/>
    </xf>
    <xf numFmtId="43" fontId="9" fillId="0" borderId="11" xfId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horizontal="left"/>
    </xf>
    <xf numFmtId="166" fontId="9" fillId="0" borderId="17" xfId="0" applyNumberFormat="1" applyFont="1" applyFill="1" applyBorder="1" applyAlignment="1" applyProtection="1">
      <alignment vertical="center"/>
    </xf>
    <xf numFmtId="166" fontId="9" fillId="0" borderId="18" xfId="0" applyNumberFormat="1" applyFont="1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164" fontId="9" fillId="0" borderId="18" xfId="0" applyNumberFormat="1" applyFont="1" applyFill="1" applyBorder="1" applyAlignment="1" applyProtection="1">
      <alignment vertical="center"/>
    </xf>
    <xf numFmtId="49" fontId="6" fillId="2" borderId="14" xfId="0" applyNumberFormat="1" applyFont="1" applyFill="1" applyBorder="1" applyAlignment="1" applyProtection="1">
      <alignment horizontal="left" vertical="center"/>
    </xf>
    <xf numFmtId="166" fontId="6" fillId="2" borderId="11" xfId="0" applyNumberFormat="1" applyFont="1" applyFill="1" applyBorder="1" applyAlignment="1" applyProtection="1">
      <alignment vertical="center"/>
    </xf>
    <xf numFmtId="166" fontId="6" fillId="2" borderId="15" xfId="0" applyNumberFormat="1" applyFont="1" applyFill="1" applyBorder="1" applyAlignment="1" applyProtection="1">
      <alignment vertical="center"/>
    </xf>
    <xf numFmtId="164" fontId="6" fillId="2" borderId="15" xfId="0" applyNumberFormat="1" applyFont="1" applyFill="1" applyBorder="1" applyAlignment="1" applyProtection="1">
      <alignment vertical="center"/>
    </xf>
    <xf numFmtId="49" fontId="17" fillId="4" borderId="6" xfId="0" applyNumberFormat="1" applyFont="1" applyFill="1" applyBorder="1" applyAlignment="1" applyProtection="1">
      <alignment horizontal="left"/>
    </xf>
    <xf numFmtId="166" fontId="17" fillId="4" borderId="19" xfId="0" applyNumberFormat="1" applyFont="1" applyFill="1" applyBorder="1" applyAlignment="1" applyProtection="1">
      <alignment vertical="center"/>
    </xf>
    <xf numFmtId="164" fontId="17" fillId="4" borderId="19" xfId="0" applyNumberFormat="1" applyFont="1" applyFill="1" applyBorder="1" applyAlignment="1" applyProtection="1">
      <alignment vertical="center"/>
    </xf>
    <xf numFmtId="164" fontId="19" fillId="0" borderId="0" xfId="0" applyNumberFormat="1" applyFont="1"/>
    <xf numFmtId="164" fontId="9" fillId="0" borderId="0" xfId="0" applyNumberFormat="1" applyFont="1" applyFill="1" applyBorder="1" applyAlignment="1" applyProtection="1">
      <alignment vertical="center"/>
    </xf>
    <xf numFmtId="164" fontId="20" fillId="0" borderId="0" xfId="0" applyNumberFormat="1" applyFont="1" applyFill="1" applyBorder="1" applyAlignment="1" applyProtection="1">
      <alignment vertical="center"/>
    </xf>
    <xf numFmtId="166" fontId="20" fillId="0" borderId="0" xfId="1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/>
    <xf numFmtId="166" fontId="21" fillId="0" borderId="0" xfId="0" applyNumberFormat="1" applyFont="1" applyFill="1" applyBorder="1"/>
    <xf numFmtId="43" fontId="21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0" fillId="0" borderId="0" xfId="0" applyFont="1" applyFill="1" applyAlignment="1" applyProtection="1"/>
    <xf numFmtId="164" fontId="21" fillId="0" borderId="0" xfId="0" applyNumberFormat="1" applyFont="1" applyFill="1" applyBorder="1"/>
    <xf numFmtId="164" fontId="11" fillId="0" borderId="0" xfId="0" applyNumberFormat="1" applyFont="1"/>
    <xf numFmtId="164" fontId="22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Fill="1"/>
    <xf numFmtId="164" fontId="24" fillId="3" borderId="0" xfId="0" applyNumberFormat="1" applyFont="1" applyFill="1" applyAlignment="1">
      <alignment horizontal="right"/>
    </xf>
    <xf numFmtId="0" fontId="20" fillId="0" borderId="0" xfId="0" applyFont="1" applyFill="1" applyAlignment="1" applyProtection="1">
      <alignment horizontal="left" indent="1"/>
    </xf>
    <xf numFmtId="0" fontId="10" fillId="0" borderId="0" xfId="0" applyFont="1" applyFill="1" applyAlignment="1" applyProtection="1"/>
    <xf numFmtId="0" fontId="21" fillId="0" borderId="0" xfId="0" applyFont="1" applyFill="1" applyBorder="1"/>
    <xf numFmtId="166" fontId="0" fillId="0" borderId="0" xfId="0" applyNumberFormat="1" applyBorder="1"/>
    <xf numFmtId="0" fontId="11" fillId="0" borderId="0" xfId="0" applyFont="1"/>
    <xf numFmtId="49" fontId="21" fillId="0" borderId="0" xfId="0" applyNumberFormat="1" applyFont="1" applyFill="1" applyBorder="1"/>
    <xf numFmtId="166" fontId="9" fillId="0" borderId="0" xfId="1" applyNumberFormat="1" applyFont="1" applyFill="1" applyBorder="1" applyAlignment="1" applyProtection="1">
      <alignment vertical="center"/>
    </xf>
    <xf numFmtId="167" fontId="21" fillId="0" borderId="0" xfId="0" applyNumberFormat="1" applyFont="1" applyFill="1" applyBorder="1"/>
    <xf numFmtId="49" fontId="20" fillId="0" borderId="0" xfId="0" applyNumberFormat="1" applyFont="1" applyFill="1" applyBorder="1" applyAlignment="1" applyProtection="1"/>
    <xf numFmtId="0" fontId="21" fillId="0" borderId="0" xfId="0" applyFont="1"/>
    <xf numFmtId="0" fontId="21" fillId="0" borderId="0" xfId="0" applyFont="1" applyBorder="1"/>
    <xf numFmtId="0" fontId="25" fillId="0" borderId="0" xfId="0" applyFont="1"/>
    <xf numFmtId="0" fontId="25" fillId="0" borderId="0" xfId="0" applyFont="1" applyBorder="1"/>
    <xf numFmtId="0" fontId="25" fillId="0" borderId="0" xfId="0" applyFont="1" applyFill="1"/>
    <xf numFmtId="164" fontId="25" fillId="0" borderId="0" xfId="0" applyNumberFormat="1" applyFont="1" applyFill="1" applyBorder="1"/>
    <xf numFmtId="0" fontId="25" fillId="0" borderId="0" xfId="0" applyFont="1" applyFill="1" applyBorder="1"/>
    <xf numFmtId="164" fontId="25" fillId="0" borderId="0" xfId="0" applyNumberFormat="1" applyFont="1"/>
    <xf numFmtId="0" fontId="26" fillId="0" borderId="0" xfId="0" applyFont="1"/>
    <xf numFmtId="0" fontId="26" fillId="0" borderId="0" xfId="0" applyFont="1" applyFill="1"/>
  </cellXfs>
  <cellStyles count="232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Array" xfId="24"/>
    <cellStyle name="Array Enter" xfId="25"/>
    <cellStyle name="Array_Sheet1" xfId="26"/>
    <cellStyle name="base paren" xfId="27"/>
    <cellStyle name="Buena 2" xfId="28"/>
    <cellStyle name="Cálculo 2" xfId="29"/>
    <cellStyle name="Celda de comprobación 2" xfId="30"/>
    <cellStyle name="Celda vinculada 2" xfId="31"/>
    <cellStyle name="Comma 2" xfId="32"/>
    <cellStyle name="Comma 2 2" xfId="33"/>
    <cellStyle name="Comma 2 3" xfId="34"/>
    <cellStyle name="Comma 2 3 2" xfId="35"/>
    <cellStyle name="Comma 2_Sheet1" xfId="36"/>
    <cellStyle name="Comma 3" xfId="37"/>
    <cellStyle name="Comma 3 2" xfId="38"/>
    <cellStyle name="Comma 3 3" xfId="39"/>
    <cellStyle name="Comma 4" xfId="40"/>
    <cellStyle name="Comma 4 2" xfId="41"/>
    <cellStyle name="Comma 4 3" xfId="42"/>
    <cellStyle name="Comma 5" xfId="43"/>
    <cellStyle name="Comma 6" xfId="44"/>
    <cellStyle name="Comma 7" xfId="45"/>
    <cellStyle name="Comma 8" xfId="46"/>
    <cellStyle name="Comma 9" xfId="47"/>
    <cellStyle name="Comma 9 2" xfId="48"/>
    <cellStyle name="Currency 2" xfId="49"/>
    <cellStyle name="Currency 2 2" xfId="50"/>
    <cellStyle name="Encabezado 4 2" xfId="51"/>
    <cellStyle name="Énfasis1 2" xfId="52"/>
    <cellStyle name="Énfasis2 2" xfId="53"/>
    <cellStyle name="Énfasis3 2" xfId="54"/>
    <cellStyle name="Énfasis4 2" xfId="55"/>
    <cellStyle name="Énfasis5 2" xfId="56"/>
    <cellStyle name="Énfasis6 2" xfId="57"/>
    <cellStyle name="Entrada 2" xfId="58"/>
    <cellStyle name="Euro" xfId="59"/>
    <cellStyle name="Euro 2" xfId="60"/>
    <cellStyle name="Hipervínculo 2" xfId="61"/>
    <cellStyle name="Incorrecto 2" xfId="62"/>
    <cellStyle name="MacroCode" xfId="63"/>
    <cellStyle name="Millares" xfId="1" builtinId="3"/>
    <cellStyle name="Millares 10" xfId="64"/>
    <cellStyle name="Millares 10 10" xfId="65"/>
    <cellStyle name="Millares 10 2" xfId="66"/>
    <cellStyle name="Millares 10 2 2" xfId="67"/>
    <cellStyle name="Millares 10 3" xfId="68"/>
    <cellStyle name="Millares 10 4" xfId="69"/>
    <cellStyle name="Millares 10 5" xfId="70"/>
    <cellStyle name="Millares 10 5 2" xfId="71"/>
    <cellStyle name="Millares 10 6" xfId="72"/>
    <cellStyle name="Millares 10 7" xfId="73"/>
    <cellStyle name="Millares 10 8" xfId="74"/>
    <cellStyle name="Millares 10 9" xfId="75"/>
    <cellStyle name="Millares 11" xfId="76"/>
    <cellStyle name="Millares 11 2" xfId="77"/>
    <cellStyle name="Millares 12" xfId="78"/>
    <cellStyle name="Millares 12 2" xfId="79"/>
    <cellStyle name="Millares 13" xfId="80"/>
    <cellStyle name="Millares 13 2" xfId="81"/>
    <cellStyle name="Millares 14" xfId="82"/>
    <cellStyle name="Millares 14 2" xfId="83"/>
    <cellStyle name="Millares 15" xfId="84"/>
    <cellStyle name="Millares 16" xfId="85"/>
    <cellStyle name="Millares 17" xfId="86"/>
    <cellStyle name="Millares 17 2" xfId="87"/>
    <cellStyle name="Millares 18" xfId="88"/>
    <cellStyle name="Millares 2" xfId="89"/>
    <cellStyle name="Millares 2 2" xfId="90"/>
    <cellStyle name="Millares 2 2 2" xfId="91"/>
    <cellStyle name="Millares 2 2 3" xfId="92"/>
    <cellStyle name="Millares 2 3" xfId="93"/>
    <cellStyle name="Millares 2 3 2" xfId="94"/>
    <cellStyle name="Millares 2 4" xfId="95"/>
    <cellStyle name="Millares 2 5" xfId="96"/>
    <cellStyle name="Millares 2_DGA" xfId="97"/>
    <cellStyle name="Millares 3" xfId="98"/>
    <cellStyle name="Millares 3 2" xfId="99"/>
    <cellStyle name="Millares 3 2 2" xfId="100"/>
    <cellStyle name="Millares 3 2 2 2" xfId="101"/>
    <cellStyle name="Millares 3 2 3" xfId="102"/>
    <cellStyle name="Millares 3 3" xfId="103"/>
    <cellStyle name="Millares 3 4" xfId="104"/>
    <cellStyle name="Millares 3 5" xfId="105"/>
    <cellStyle name="Millares 3_DGA" xfId="106"/>
    <cellStyle name="Millares 4" xfId="107"/>
    <cellStyle name="Millares 4 2" xfId="108"/>
    <cellStyle name="Millares 4 3" xfId="109"/>
    <cellStyle name="Millares 4 4" xfId="110"/>
    <cellStyle name="Millares 4 5" xfId="111"/>
    <cellStyle name="Millares 4 6" xfId="112"/>
    <cellStyle name="Millares 4_DGA" xfId="113"/>
    <cellStyle name="Millares 5" xfId="114"/>
    <cellStyle name="Millares 5 2" xfId="115"/>
    <cellStyle name="Millares 5 3" xfId="116"/>
    <cellStyle name="Millares 5_DGA" xfId="117"/>
    <cellStyle name="Millares 6" xfId="118"/>
    <cellStyle name="Millares 6 2" xfId="119"/>
    <cellStyle name="Millares 6 3" xfId="120"/>
    <cellStyle name="Millares 7" xfId="121"/>
    <cellStyle name="Millares 7 2" xfId="122"/>
    <cellStyle name="Millares 8" xfId="123"/>
    <cellStyle name="Millares 8 2" xfId="124"/>
    <cellStyle name="Millares 8 3" xfId="125"/>
    <cellStyle name="Millares 8 4" xfId="126"/>
    <cellStyle name="Millares 9" xfId="127"/>
    <cellStyle name="Millares 9 2" xfId="128"/>
    <cellStyle name="Millares 9 2 2" xfId="129"/>
    <cellStyle name="Millares 9 3" xfId="130"/>
    <cellStyle name="Millares 9 4" xfId="131"/>
    <cellStyle name="Millares 9 5" xfId="132"/>
    <cellStyle name="Millares 9 6" xfId="133"/>
    <cellStyle name="Moneda 2" xfId="134"/>
    <cellStyle name="Moneda 2 2" xfId="135"/>
    <cellStyle name="Moneda 3" xfId="136"/>
    <cellStyle name="Moneda 4" xfId="137"/>
    <cellStyle name="Moneda 5" xfId="138"/>
    <cellStyle name="Moneda 5 2" xfId="139"/>
    <cellStyle name="Moneda 5 3" xfId="140"/>
    <cellStyle name="Moneda 5 3 2" xfId="141"/>
    <cellStyle name="Neutral 2" xfId="142"/>
    <cellStyle name="Normal" xfId="0" builtinId="0"/>
    <cellStyle name="Normal 10" xfId="143"/>
    <cellStyle name="Normal 10 2" xfId="5"/>
    <cellStyle name="Normal 11" xfId="144"/>
    <cellStyle name="Normal 11 2" xfId="145"/>
    <cellStyle name="Normal 12" xfId="146"/>
    <cellStyle name="Normal 12 2" xfId="147"/>
    <cellStyle name="Normal 13" xfId="148"/>
    <cellStyle name="Normal 13 2" xfId="149"/>
    <cellStyle name="Normal 14" xfId="150"/>
    <cellStyle name="Normal 14 2" xfId="151"/>
    <cellStyle name="Normal 15" xfId="152"/>
    <cellStyle name="Normal 15 2" xfId="153"/>
    <cellStyle name="Normal 16" xfId="154"/>
    <cellStyle name="Normal 2" xfId="155"/>
    <cellStyle name="Normal 2 2" xfId="156"/>
    <cellStyle name="Normal 2 2 2" xfId="2"/>
    <cellStyle name="Normal 2 2 2 2" xfId="4"/>
    <cellStyle name="Normal 2 3" xfId="157"/>
    <cellStyle name="Normal 2 3 2" xfId="158"/>
    <cellStyle name="Normal 2 4" xfId="159"/>
    <cellStyle name="Normal 2_DGA" xfId="160"/>
    <cellStyle name="Normal 3" xfId="161"/>
    <cellStyle name="Normal 3 2" xfId="162"/>
    <cellStyle name="Normal 3 3" xfId="163"/>
    <cellStyle name="Normal 3 4" xfId="164"/>
    <cellStyle name="Normal 3 5" xfId="165"/>
    <cellStyle name="Normal 3 6" xfId="166"/>
    <cellStyle name="Normal 3_Sheet1" xfId="167"/>
    <cellStyle name="Normal 4" xfId="168"/>
    <cellStyle name="Normal 4 2" xfId="169"/>
    <cellStyle name="Normal 4 3" xfId="170"/>
    <cellStyle name="Normal 5" xfId="171"/>
    <cellStyle name="Normal 5 2" xfId="172"/>
    <cellStyle name="Normal 5 3" xfId="173"/>
    <cellStyle name="Normal 5 3 2" xfId="174"/>
    <cellStyle name="Normal 5 4" xfId="175"/>
    <cellStyle name="Normal 6" xfId="176"/>
    <cellStyle name="Normal 6 2" xfId="177"/>
    <cellStyle name="Normal 6 2 2" xfId="178"/>
    <cellStyle name="Normal 6 2 3" xfId="179"/>
    <cellStyle name="Normal 6 3" xfId="180"/>
    <cellStyle name="Normal 6 4" xfId="181"/>
    <cellStyle name="Normal 7" xfId="182"/>
    <cellStyle name="Normal 7 2" xfId="183"/>
    <cellStyle name="Normal 7 2 2" xfId="184"/>
    <cellStyle name="Normal 7 3" xfId="185"/>
    <cellStyle name="Normal 7 4" xfId="186"/>
    <cellStyle name="Normal 7 5" xfId="187"/>
    <cellStyle name="Normal 8" xfId="188"/>
    <cellStyle name="Normal 8 2" xfId="189"/>
    <cellStyle name="Normal 8 3" xfId="190"/>
    <cellStyle name="Normal 9" xfId="191"/>
    <cellStyle name="Normal 9 2" xfId="192"/>
    <cellStyle name="Normal 9 3" xfId="193"/>
    <cellStyle name="Normal_COMPARACION 2002-2001" xfId="3"/>
    <cellStyle name="Notas 2" xfId="194"/>
    <cellStyle name="Notas 2 2" xfId="195"/>
    <cellStyle name="Notas 2_Sheet1" xfId="196"/>
    <cellStyle name="Percent 2" xfId="197"/>
    <cellStyle name="Percent 2 2" xfId="198"/>
    <cellStyle name="Percent 3" xfId="199"/>
    <cellStyle name="Percent 4" xfId="200"/>
    <cellStyle name="Percent 5" xfId="201"/>
    <cellStyle name="Percent 6" xfId="202"/>
    <cellStyle name="Percent 7" xfId="203"/>
    <cellStyle name="Percent 7 2" xfId="204"/>
    <cellStyle name="Porcentual 2" xfId="205"/>
    <cellStyle name="Porcentual 2 2" xfId="206"/>
    <cellStyle name="Porcentual 2 3" xfId="207"/>
    <cellStyle name="Porcentual 3" xfId="208"/>
    <cellStyle name="Porcentual 3 2" xfId="209"/>
    <cellStyle name="Porcentual 3 3" xfId="210"/>
    <cellStyle name="Porcentual 4" xfId="211"/>
    <cellStyle name="Porcentual 4 2" xfId="212"/>
    <cellStyle name="Porcentual 4 3" xfId="213"/>
    <cellStyle name="Porcentual 5" xfId="214"/>
    <cellStyle name="Porcentual 6" xfId="215"/>
    <cellStyle name="Porcentual 6 2" xfId="216"/>
    <cellStyle name="Porcentual 7" xfId="217"/>
    <cellStyle name="Porcentual 7 2" xfId="218"/>
    <cellStyle name="Porcentual 8" xfId="219"/>
    <cellStyle name="Porcentual 8 2" xfId="220"/>
    <cellStyle name="Porcentual 9" xfId="221"/>
    <cellStyle name="Red Text" xfId="222"/>
    <cellStyle name="Salida 2" xfId="223"/>
    <cellStyle name="Texto de advertencia 2" xfId="224"/>
    <cellStyle name="Texto explicativo 2" xfId="225"/>
    <cellStyle name="Título 1 2" xfId="226"/>
    <cellStyle name="Título 2 2" xfId="227"/>
    <cellStyle name="Título 3 2" xfId="228"/>
    <cellStyle name="Título 4" xfId="229"/>
    <cellStyle name="TopGrey" xfId="230"/>
    <cellStyle name="Total 2" xfId="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19/ENERO-DICIEMBRE%20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8-2019"/>
      <sheetName val="FINANCIERO (2019 Est. 2019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9 (REC)"/>
      <sheetName val="2019 (RESUMEN"/>
      <sheetName val="2018 REC- EST "/>
      <sheetName val="2018 REC-EST RESUMEN"/>
    </sheetNames>
    <sheetDataSet>
      <sheetData sheetId="0"/>
      <sheetData sheetId="1"/>
      <sheetData sheetId="2"/>
      <sheetData sheetId="3"/>
      <sheetData sheetId="4"/>
      <sheetData sheetId="5">
        <row r="67">
          <cell r="AB67">
            <v>483126.8</v>
          </cell>
        </row>
        <row r="72">
          <cell r="P72">
            <v>44761.8</v>
          </cell>
          <cell r="Q72">
            <v>34575.5</v>
          </cell>
          <cell r="R72">
            <v>37686.799999999996</v>
          </cell>
          <cell r="S72">
            <v>53405.899999999987</v>
          </cell>
          <cell r="T72">
            <v>39564.300000000003</v>
          </cell>
          <cell r="U72">
            <v>37958.499999999993</v>
          </cell>
          <cell r="V72">
            <v>41632.799999999996</v>
          </cell>
          <cell r="W72">
            <v>38091.19999999999</v>
          </cell>
          <cell r="X72">
            <v>37106</v>
          </cell>
          <cell r="Y72">
            <v>42410.6</v>
          </cell>
          <cell r="Z72">
            <v>35457.599999999991</v>
          </cell>
          <cell r="AA72">
            <v>43088.4</v>
          </cell>
          <cell r="AB72">
            <v>485739.39999999997</v>
          </cell>
        </row>
      </sheetData>
      <sheetData sheetId="6"/>
      <sheetData sheetId="7">
        <row r="34">
          <cell r="AB34">
            <v>144226.80000000002</v>
          </cell>
        </row>
        <row r="36">
          <cell r="P36">
            <v>11489.000000000002</v>
          </cell>
          <cell r="Q36">
            <v>9939.1999999999989</v>
          </cell>
          <cell r="R36">
            <v>11288.1</v>
          </cell>
          <cell r="S36">
            <v>10794.000000000002</v>
          </cell>
          <cell r="T36">
            <v>12927.599999999999</v>
          </cell>
          <cell r="U36">
            <v>10889.700000000003</v>
          </cell>
          <cell r="V36">
            <v>13038.5</v>
          </cell>
          <cell r="W36">
            <v>12374.7</v>
          </cell>
          <cell r="X36">
            <v>11553.300000000001</v>
          </cell>
          <cell r="Y36">
            <v>14242.6</v>
          </cell>
          <cell r="Z36">
            <v>13515.1</v>
          </cell>
          <cell r="AA36">
            <v>12175</v>
          </cell>
          <cell r="AB36">
            <v>144226.80000000002</v>
          </cell>
        </row>
      </sheetData>
      <sheetData sheetId="8"/>
      <sheetData sheetId="9">
        <row r="59">
          <cell r="AB59">
            <v>32888.6</v>
          </cell>
        </row>
        <row r="85">
          <cell r="P85">
            <v>26828.799999999999</v>
          </cell>
          <cell r="Q85">
            <v>22856.2</v>
          </cell>
          <cell r="R85">
            <v>3024.9000000000005</v>
          </cell>
          <cell r="S85">
            <v>12626.300000000001</v>
          </cell>
          <cell r="T85">
            <v>16621.900000000001</v>
          </cell>
          <cell r="U85">
            <v>133669.4</v>
          </cell>
          <cell r="V85">
            <v>3858.6000000000004</v>
          </cell>
          <cell r="W85">
            <v>3142.9000000000005</v>
          </cell>
          <cell r="X85">
            <v>9398.5</v>
          </cell>
          <cell r="Y85">
            <v>3134.4</v>
          </cell>
          <cell r="Z85">
            <v>18001.000000000004</v>
          </cell>
          <cell r="AA85">
            <v>30429.699999999997</v>
          </cell>
          <cell r="AB85">
            <v>283592.60000000003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0"/>
  <sheetViews>
    <sheetView showGridLines="0" tabSelected="1" topLeftCell="C1" zoomScaleNormal="100" workbookViewId="0">
      <selection activeCell="O67" sqref="O67"/>
    </sheetView>
  </sheetViews>
  <sheetFormatPr baseColWidth="10" defaultColWidth="11.42578125" defaultRowHeight="12.75"/>
  <cols>
    <col min="1" max="1" width="1.5703125" customWidth="1"/>
    <col min="2" max="2" width="70.85546875" customWidth="1"/>
    <col min="3" max="13" width="12.85546875" customWidth="1"/>
    <col min="14" max="14" width="11.85546875" customWidth="1"/>
    <col min="15" max="15" width="10.5703125" style="92" customWidth="1"/>
    <col min="16" max="17" width="11.140625" customWidth="1"/>
    <col min="18" max="18" width="10" customWidth="1"/>
    <col min="19" max="19" width="10.140625" customWidth="1"/>
    <col min="20" max="20" width="11.42578125" customWidth="1"/>
    <col min="21" max="21" width="10.42578125" customWidth="1"/>
    <col min="22" max="22" width="10.85546875" customWidth="1"/>
    <col min="23" max="26" width="11.5703125" customWidth="1"/>
    <col min="27" max="27" width="12.140625" customWidth="1"/>
    <col min="28" max="28" width="11.5703125" customWidth="1"/>
    <col min="29" max="29" width="11.28515625" customWidth="1"/>
    <col min="30" max="30" width="8.140625" customWidth="1"/>
  </cols>
  <sheetData>
    <row r="1" spans="2:34" ht="18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4" ht="9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4" ht="18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4" ht="17.25" customHeight="1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4" ht="17.2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4" ht="23.25" customHeight="1">
      <c r="B6" s="5" t="s">
        <v>4</v>
      </c>
      <c r="C6" s="6">
        <v>2018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>
        <v>2018</v>
      </c>
      <c r="P6" s="6">
        <v>2019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>
        <v>2019</v>
      </c>
      <c r="AC6" s="6" t="s">
        <v>5</v>
      </c>
      <c r="AD6" s="9"/>
    </row>
    <row r="7" spans="2:34" ht="19.5" customHeight="1" thickBot="1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2"/>
      <c r="P7" s="13" t="s">
        <v>6</v>
      </c>
      <c r="Q7" s="13" t="s">
        <v>7</v>
      </c>
      <c r="R7" s="13" t="s">
        <v>8</v>
      </c>
      <c r="S7" s="13" t="s">
        <v>9</v>
      </c>
      <c r="T7" s="13" t="s">
        <v>10</v>
      </c>
      <c r="U7" s="13" t="s">
        <v>11</v>
      </c>
      <c r="V7" s="13" t="s">
        <v>12</v>
      </c>
      <c r="W7" s="13" t="s">
        <v>13</v>
      </c>
      <c r="X7" s="13" t="s">
        <v>14</v>
      </c>
      <c r="Y7" s="13" t="s">
        <v>15</v>
      </c>
      <c r="Z7" s="13" t="s">
        <v>16</v>
      </c>
      <c r="AA7" s="13" t="s">
        <v>17</v>
      </c>
      <c r="AB7" s="12"/>
      <c r="AC7" s="13" t="s">
        <v>18</v>
      </c>
      <c r="AD7" s="13" t="s">
        <v>19</v>
      </c>
    </row>
    <row r="8" spans="2:34" ht="15.95" customHeight="1" thickTop="1">
      <c r="B8" s="14" t="s">
        <v>20</v>
      </c>
      <c r="C8" s="15">
        <f t="shared" ref="C8:AB8" si="0">+C9+C56+C57+C59+C77</f>
        <v>61031</v>
      </c>
      <c r="D8" s="15">
        <f t="shared" si="0"/>
        <v>42072.799999999996</v>
      </c>
      <c r="E8" s="15">
        <f t="shared" si="0"/>
        <v>45586.7</v>
      </c>
      <c r="F8" s="15">
        <f t="shared" si="0"/>
        <v>54035.5</v>
      </c>
      <c r="G8" s="15">
        <f t="shared" si="0"/>
        <v>52344.7</v>
      </c>
      <c r="H8" s="15">
        <f t="shared" si="0"/>
        <v>47598.1</v>
      </c>
      <c r="I8" s="15">
        <f t="shared" si="0"/>
        <v>51479.499999999985</v>
      </c>
      <c r="J8" s="15">
        <f t="shared" si="0"/>
        <v>48934.9</v>
      </c>
      <c r="K8" s="15">
        <f t="shared" si="0"/>
        <v>45789.700000000004</v>
      </c>
      <c r="L8" s="15">
        <f t="shared" si="0"/>
        <v>49640.4</v>
      </c>
      <c r="M8" s="15">
        <f t="shared" si="0"/>
        <v>49025.599999999999</v>
      </c>
      <c r="N8" s="15">
        <f t="shared" si="0"/>
        <v>52849.4</v>
      </c>
      <c r="O8" s="15">
        <f t="shared" si="0"/>
        <v>600388.29999999993</v>
      </c>
      <c r="P8" s="15">
        <f t="shared" si="0"/>
        <v>58569.400000000009</v>
      </c>
      <c r="Q8" s="15">
        <f t="shared" si="0"/>
        <v>46831.799999999996</v>
      </c>
      <c r="R8" s="15">
        <f t="shared" si="0"/>
        <v>51103.700000000004</v>
      </c>
      <c r="S8" s="15">
        <f t="shared" si="0"/>
        <v>66551.199999999997</v>
      </c>
      <c r="T8" s="15">
        <f t="shared" si="0"/>
        <v>55745.3</v>
      </c>
      <c r="U8" s="15">
        <f t="shared" si="0"/>
        <v>54087.5</v>
      </c>
      <c r="V8" s="15">
        <f t="shared" si="0"/>
        <v>56624.399999999994</v>
      </c>
      <c r="W8" s="15">
        <f t="shared" si="0"/>
        <v>52308.3</v>
      </c>
      <c r="X8" s="15">
        <f t="shared" si="0"/>
        <v>51323.399999999994</v>
      </c>
      <c r="Y8" s="15">
        <f t="shared" si="0"/>
        <v>58578.100000000006</v>
      </c>
      <c r="Z8" s="15">
        <f t="shared" si="0"/>
        <v>51174.599999999991</v>
      </c>
      <c r="AA8" s="15">
        <f t="shared" si="0"/>
        <v>57324.899999999994</v>
      </c>
      <c r="AB8" s="15">
        <f t="shared" si="0"/>
        <v>660222.60000000009</v>
      </c>
      <c r="AC8" s="15">
        <f t="shared" ref="AC8:AC71" si="1">+AB8-O8</f>
        <v>59834.300000000163</v>
      </c>
      <c r="AD8" s="15">
        <f t="shared" ref="AD8:AD39" si="2">+AC8/O8*100</f>
        <v>9.9659337132319497</v>
      </c>
      <c r="AE8" s="16"/>
    </row>
    <row r="9" spans="2:34" ht="15.95" customHeight="1">
      <c r="B9" s="17" t="s">
        <v>21</v>
      </c>
      <c r="C9" s="15">
        <f t="shared" ref="C9:N9" si="3">+C10+C15+C24+C45+C54+C55</f>
        <v>56505.4</v>
      </c>
      <c r="D9" s="15">
        <f t="shared" si="3"/>
        <v>38606.799999999996</v>
      </c>
      <c r="E9" s="15">
        <f t="shared" si="3"/>
        <v>42631.9</v>
      </c>
      <c r="F9" s="15">
        <f t="shared" si="3"/>
        <v>51190.5</v>
      </c>
      <c r="G9" s="15">
        <f t="shared" si="3"/>
        <v>49519.7</v>
      </c>
      <c r="H9" s="15">
        <f t="shared" si="3"/>
        <v>42053.9</v>
      </c>
      <c r="I9" s="15">
        <f t="shared" si="3"/>
        <v>48459.399999999994</v>
      </c>
      <c r="J9" s="15">
        <f t="shared" si="3"/>
        <v>45317.2</v>
      </c>
      <c r="K9" s="15">
        <f t="shared" si="3"/>
        <v>41991.4</v>
      </c>
      <c r="L9" s="15">
        <f t="shared" si="3"/>
        <v>46461.9</v>
      </c>
      <c r="M9" s="15">
        <f t="shared" si="3"/>
        <v>45909.2</v>
      </c>
      <c r="N9" s="15">
        <f t="shared" si="3"/>
        <v>46519.200000000004</v>
      </c>
      <c r="O9" s="15">
        <f>+O10+O15+O24+O45+O54+O55</f>
        <v>555166.5</v>
      </c>
      <c r="P9" s="15">
        <f t="shared" ref="P9:AB9" si="4">+P10+P15+P24+P45+P54+P55</f>
        <v>54864.500000000007</v>
      </c>
      <c r="Q9" s="15">
        <f t="shared" si="4"/>
        <v>43221.7</v>
      </c>
      <c r="R9" s="15">
        <f t="shared" si="4"/>
        <v>47468.800000000003</v>
      </c>
      <c r="S9" s="15">
        <f t="shared" si="4"/>
        <v>62758.5</v>
      </c>
      <c r="T9" s="15">
        <f t="shared" si="4"/>
        <v>51050.3</v>
      </c>
      <c r="U9" s="15">
        <f t="shared" si="4"/>
        <v>46886.5</v>
      </c>
      <c r="V9" s="15">
        <f t="shared" si="4"/>
        <v>52882.2</v>
      </c>
      <c r="W9" s="15">
        <f t="shared" si="4"/>
        <v>48669.799999999996</v>
      </c>
      <c r="X9" s="15">
        <f t="shared" si="4"/>
        <v>47226.200000000004</v>
      </c>
      <c r="Y9" s="15">
        <f t="shared" si="4"/>
        <v>55125.5</v>
      </c>
      <c r="Z9" s="15">
        <f t="shared" si="4"/>
        <v>47395.199999999997</v>
      </c>
      <c r="AA9" s="15">
        <f t="shared" si="4"/>
        <v>54197.7</v>
      </c>
      <c r="AB9" s="15">
        <f t="shared" si="4"/>
        <v>611746.9</v>
      </c>
      <c r="AC9" s="15">
        <f t="shared" si="1"/>
        <v>56580.400000000023</v>
      </c>
      <c r="AD9" s="15">
        <f t="shared" si="2"/>
        <v>10.191609183911497</v>
      </c>
      <c r="AE9" s="18">
        <f>+AB9/AB89</f>
        <v>0.92654922693520647</v>
      </c>
    </row>
    <row r="10" spans="2:34" ht="15.95" customHeight="1">
      <c r="B10" s="19" t="s">
        <v>22</v>
      </c>
      <c r="C10" s="20">
        <f t="shared" ref="C10:AB10" si="5">SUM(C11:C14)</f>
        <v>23819.500000000004</v>
      </c>
      <c r="D10" s="20">
        <f t="shared" si="5"/>
        <v>10960.300000000001</v>
      </c>
      <c r="E10" s="20">
        <f t="shared" si="5"/>
        <v>11304.000000000002</v>
      </c>
      <c r="F10" s="20">
        <f t="shared" si="5"/>
        <v>19385.3</v>
      </c>
      <c r="G10" s="20">
        <f t="shared" si="5"/>
        <v>16344.2</v>
      </c>
      <c r="H10" s="20">
        <f t="shared" si="5"/>
        <v>11941.000000000002</v>
      </c>
      <c r="I10" s="20">
        <f t="shared" si="5"/>
        <v>15681.999999999998</v>
      </c>
      <c r="J10" s="20">
        <f t="shared" si="5"/>
        <v>11800.5</v>
      </c>
      <c r="K10" s="20">
        <f t="shared" si="5"/>
        <v>11384.5</v>
      </c>
      <c r="L10" s="20">
        <f t="shared" si="5"/>
        <v>12500.800000000001</v>
      </c>
      <c r="M10" s="20">
        <f t="shared" si="5"/>
        <v>12029.5</v>
      </c>
      <c r="N10" s="20">
        <f t="shared" si="5"/>
        <v>13409.5</v>
      </c>
      <c r="O10" s="20">
        <f t="shared" si="5"/>
        <v>170561.09999999998</v>
      </c>
      <c r="P10" s="20">
        <f t="shared" si="5"/>
        <v>17271.7</v>
      </c>
      <c r="Q10" s="20">
        <f t="shared" si="5"/>
        <v>12598.4</v>
      </c>
      <c r="R10" s="20">
        <f t="shared" si="5"/>
        <v>14311.4</v>
      </c>
      <c r="S10" s="20">
        <f t="shared" si="5"/>
        <v>28385.5</v>
      </c>
      <c r="T10" s="20">
        <f t="shared" si="5"/>
        <v>14774.900000000001</v>
      </c>
      <c r="U10" s="20">
        <f t="shared" si="5"/>
        <v>15085</v>
      </c>
      <c r="V10" s="20">
        <f t="shared" si="5"/>
        <v>18060.399999999998</v>
      </c>
      <c r="W10" s="20">
        <f t="shared" si="5"/>
        <v>14105.3</v>
      </c>
      <c r="X10" s="20">
        <f t="shared" si="5"/>
        <v>13571.199999999999</v>
      </c>
      <c r="Y10" s="20">
        <f t="shared" si="5"/>
        <v>16773.500000000004</v>
      </c>
      <c r="Z10" s="20">
        <f t="shared" si="5"/>
        <v>13139.8</v>
      </c>
      <c r="AA10" s="20">
        <f t="shared" si="5"/>
        <v>16203.699999999999</v>
      </c>
      <c r="AB10" s="20">
        <f t="shared" si="5"/>
        <v>194280.79999999996</v>
      </c>
      <c r="AC10" s="20">
        <f t="shared" si="1"/>
        <v>23719.699999999983</v>
      </c>
      <c r="AD10" s="20">
        <f t="shared" si="2"/>
        <v>13.906863874588044</v>
      </c>
      <c r="AE10" s="16"/>
      <c r="AH10" s="21">
        <f>+AB10+AB15</f>
        <v>223845.29999999996</v>
      </c>
    </row>
    <row r="11" spans="2:34" ht="15.95" customHeight="1">
      <c r="B11" s="22" t="s">
        <v>23</v>
      </c>
      <c r="C11" s="23">
        <v>5329.8</v>
      </c>
      <c r="D11" s="23">
        <v>4292.2</v>
      </c>
      <c r="E11" s="23">
        <v>4423.8</v>
      </c>
      <c r="F11" s="23">
        <v>4560.8</v>
      </c>
      <c r="G11" s="23">
        <v>4709.8999999999996</v>
      </c>
      <c r="H11" s="23">
        <v>3870.2</v>
      </c>
      <c r="I11" s="23">
        <v>3778.7</v>
      </c>
      <c r="J11" s="23">
        <v>4431.8999999999996</v>
      </c>
      <c r="K11" s="23">
        <v>3908.7</v>
      </c>
      <c r="L11" s="23">
        <v>3687.4</v>
      </c>
      <c r="M11" s="24">
        <v>4062.7</v>
      </c>
      <c r="N11" s="25">
        <v>4369.1000000000004</v>
      </c>
      <c r="O11" s="23">
        <f>SUM(C11:N11)</f>
        <v>51425.2</v>
      </c>
      <c r="P11" s="23">
        <v>5895.3</v>
      </c>
      <c r="Q11" s="23">
        <v>4890.8999999999996</v>
      </c>
      <c r="R11" s="23">
        <v>5026.2</v>
      </c>
      <c r="S11" s="23">
        <v>5274.6</v>
      </c>
      <c r="T11" s="23">
        <v>5456</v>
      </c>
      <c r="U11" s="23">
        <v>4590.6000000000004</v>
      </c>
      <c r="V11" s="23">
        <v>4366.3999999999996</v>
      </c>
      <c r="W11" s="23">
        <v>4886.2</v>
      </c>
      <c r="X11" s="23">
        <v>4553.8999999999996</v>
      </c>
      <c r="Y11" s="23">
        <v>5122.1000000000004</v>
      </c>
      <c r="Z11" s="23">
        <v>4521.2</v>
      </c>
      <c r="AA11" s="23">
        <v>4864.3</v>
      </c>
      <c r="AB11" s="23">
        <f>SUM(P11:AA11)</f>
        <v>59447.7</v>
      </c>
      <c r="AC11" s="23">
        <f t="shared" si="1"/>
        <v>8022.5</v>
      </c>
      <c r="AD11" s="23">
        <f t="shared" si="2"/>
        <v>15.600328243740424</v>
      </c>
      <c r="AH11" s="18">
        <f>+AH10/AB9</f>
        <v>0.36591162129305427</v>
      </c>
    </row>
    <row r="12" spans="2:34" ht="15.95" customHeight="1">
      <c r="B12" s="22" t="s">
        <v>24</v>
      </c>
      <c r="C12" s="23">
        <v>15498.1</v>
      </c>
      <c r="D12" s="23">
        <v>4884.7</v>
      </c>
      <c r="E12" s="23">
        <v>5045.3</v>
      </c>
      <c r="F12" s="23">
        <v>11730.6</v>
      </c>
      <c r="G12" s="23">
        <v>8477.2000000000007</v>
      </c>
      <c r="H12" s="23">
        <v>5132.5</v>
      </c>
      <c r="I12" s="23">
        <v>9271.4</v>
      </c>
      <c r="J12" s="23">
        <v>5046.3</v>
      </c>
      <c r="K12" s="23">
        <v>5152</v>
      </c>
      <c r="L12" s="23">
        <v>6206.3</v>
      </c>
      <c r="M12" s="24">
        <v>5382.2</v>
      </c>
      <c r="N12" s="25">
        <v>6252.5</v>
      </c>
      <c r="O12" s="23">
        <f>SUM(C12:N12)</f>
        <v>88079.1</v>
      </c>
      <c r="P12" s="23">
        <v>7188</v>
      </c>
      <c r="Q12" s="23">
        <v>5148.8</v>
      </c>
      <c r="R12" s="23">
        <v>5868.7</v>
      </c>
      <c r="S12" s="23">
        <v>19943.900000000001</v>
      </c>
      <c r="T12" s="23">
        <v>5717.5</v>
      </c>
      <c r="U12" s="23">
        <v>6223.4</v>
      </c>
      <c r="V12" s="23">
        <v>10609.7</v>
      </c>
      <c r="W12" s="23">
        <v>6457.6</v>
      </c>
      <c r="X12" s="23">
        <v>6137.4</v>
      </c>
      <c r="Y12" s="23">
        <v>8486.7000000000007</v>
      </c>
      <c r="Z12" s="23">
        <v>6119.7</v>
      </c>
      <c r="AA12" s="23">
        <v>8280</v>
      </c>
      <c r="AB12" s="23">
        <f>SUM(P12:AA12)</f>
        <v>96181.4</v>
      </c>
      <c r="AC12" s="23">
        <f t="shared" si="1"/>
        <v>8102.2999999999884</v>
      </c>
      <c r="AD12" s="23">
        <f t="shared" si="2"/>
        <v>9.1988905427053496</v>
      </c>
    </row>
    <row r="13" spans="2:34" ht="15.95" customHeight="1">
      <c r="B13" s="22" t="s">
        <v>25</v>
      </c>
      <c r="C13" s="23">
        <v>2899.9</v>
      </c>
      <c r="D13" s="23">
        <v>1690.2</v>
      </c>
      <c r="E13" s="23">
        <v>1727.2</v>
      </c>
      <c r="F13" s="23">
        <v>2945.8</v>
      </c>
      <c r="G13" s="23">
        <v>2979.8</v>
      </c>
      <c r="H13" s="23">
        <v>2792.6</v>
      </c>
      <c r="I13" s="23">
        <v>2435.5</v>
      </c>
      <c r="J13" s="23">
        <v>2178.5</v>
      </c>
      <c r="K13" s="23">
        <v>2180.4</v>
      </c>
      <c r="L13" s="23">
        <v>2402.4</v>
      </c>
      <c r="M13" s="24">
        <v>2410.3000000000002</v>
      </c>
      <c r="N13" s="25">
        <v>2595.6999999999998</v>
      </c>
      <c r="O13" s="23">
        <f>SUM(C13:N13)</f>
        <v>29238.300000000003</v>
      </c>
      <c r="P13" s="23">
        <v>4032.5</v>
      </c>
      <c r="Q13" s="23">
        <v>2435.4</v>
      </c>
      <c r="R13" s="26">
        <v>3218.6</v>
      </c>
      <c r="S13" s="23">
        <v>2983</v>
      </c>
      <c r="T13" s="23">
        <v>3446.7</v>
      </c>
      <c r="U13" s="23">
        <v>4111.3</v>
      </c>
      <c r="V13" s="23">
        <v>2881.5</v>
      </c>
      <c r="W13" s="23">
        <v>2536.8000000000002</v>
      </c>
      <c r="X13" s="23">
        <v>2702.1</v>
      </c>
      <c r="Y13" s="23">
        <v>2968.5</v>
      </c>
      <c r="Z13" s="23">
        <v>2246.5</v>
      </c>
      <c r="AA13" s="23">
        <v>2832.5</v>
      </c>
      <c r="AB13" s="23">
        <f>SUM(P13:AA13)</f>
        <v>36395.399999999994</v>
      </c>
      <c r="AC13" s="23">
        <f t="shared" si="1"/>
        <v>7157.0999999999913</v>
      </c>
      <c r="AD13" s="23">
        <f t="shared" si="2"/>
        <v>24.4785093524589</v>
      </c>
    </row>
    <row r="14" spans="2:34" ht="15.95" customHeight="1">
      <c r="B14" s="22" t="s">
        <v>26</v>
      </c>
      <c r="C14" s="23">
        <v>91.7</v>
      </c>
      <c r="D14" s="23">
        <v>93.2</v>
      </c>
      <c r="E14" s="23">
        <v>107.7</v>
      </c>
      <c r="F14" s="23">
        <v>148.1</v>
      </c>
      <c r="G14" s="23">
        <v>177.3</v>
      </c>
      <c r="H14" s="23">
        <v>145.69999999999999</v>
      </c>
      <c r="I14" s="23">
        <v>196.4</v>
      </c>
      <c r="J14" s="23">
        <v>143.80000000000001</v>
      </c>
      <c r="K14" s="23">
        <v>143.4</v>
      </c>
      <c r="L14" s="23">
        <v>204.7</v>
      </c>
      <c r="M14" s="24">
        <v>174.3</v>
      </c>
      <c r="N14" s="25">
        <v>192.2</v>
      </c>
      <c r="O14" s="23">
        <f>SUM(C14:N14)</f>
        <v>1818.5000000000002</v>
      </c>
      <c r="P14" s="23">
        <v>155.9</v>
      </c>
      <c r="Q14" s="23">
        <v>123.3</v>
      </c>
      <c r="R14" s="23">
        <v>197.9</v>
      </c>
      <c r="S14" s="23">
        <v>184</v>
      </c>
      <c r="T14" s="23">
        <v>154.69999999999999</v>
      </c>
      <c r="U14" s="23">
        <v>159.69999999999999</v>
      </c>
      <c r="V14" s="23">
        <v>202.8</v>
      </c>
      <c r="W14" s="23">
        <v>224.7</v>
      </c>
      <c r="X14" s="23">
        <v>177.8</v>
      </c>
      <c r="Y14" s="23">
        <v>196.2</v>
      </c>
      <c r="Z14" s="23">
        <v>252.4</v>
      </c>
      <c r="AA14" s="23">
        <v>226.9</v>
      </c>
      <c r="AB14" s="23">
        <f>SUM(P14:AA14)</f>
        <v>2256.3000000000002</v>
      </c>
      <c r="AC14" s="23">
        <f t="shared" si="1"/>
        <v>437.79999999999995</v>
      </c>
      <c r="AD14" s="23">
        <f t="shared" si="2"/>
        <v>24.074786912290342</v>
      </c>
    </row>
    <row r="15" spans="2:34" ht="15.95" customHeight="1">
      <c r="B15" s="17" t="s">
        <v>27</v>
      </c>
      <c r="C15" s="27">
        <f t="shared" ref="C15:AA15" si="6">+C16+C23</f>
        <v>1498.8999999999999</v>
      </c>
      <c r="D15" s="27">
        <f t="shared" si="6"/>
        <v>1566.8000000000002</v>
      </c>
      <c r="E15" s="27">
        <f t="shared" si="6"/>
        <v>2376.7999999999993</v>
      </c>
      <c r="F15" s="27">
        <f t="shared" si="6"/>
        <v>2753.6000000000004</v>
      </c>
      <c r="G15" s="27">
        <f t="shared" si="6"/>
        <v>2562.1999999999998</v>
      </c>
      <c r="H15" s="27">
        <f t="shared" si="6"/>
        <v>1891.4999999999998</v>
      </c>
      <c r="I15" s="27">
        <f t="shared" si="6"/>
        <v>1926.3</v>
      </c>
      <c r="J15" s="27">
        <f t="shared" si="6"/>
        <v>1989.2999999999997</v>
      </c>
      <c r="K15" s="27">
        <f t="shared" si="6"/>
        <v>2386.5999999999995</v>
      </c>
      <c r="L15" s="27">
        <f t="shared" si="6"/>
        <v>3218.7000000000003</v>
      </c>
      <c r="M15" s="27">
        <f t="shared" si="6"/>
        <v>1775.2</v>
      </c>
      <c r="N15" s="27">
        <f t="shared" si="6"/>
        <v>1770.3000000000002</v>
      </c>
      <c r="O15" s="27">
        <f t="shared" si="6"/>
        <v>25716.200000000004</v>
      </c>
      <c r="P15" s="27">
        <f t="shared" si="6"/>
        <v>1777.3999999999999</v>
      </c>
      <c r="Q15" s="27">
        <f t="shared" si="6"/>
        <v>1971.0000000000002</v>
      </c>
      <c r="R15" s="27">
        <f t="shared" si="6"/>
        <v>3117.2</v>
      </c>
      <c r="S15" s="27">
        <f t="shared" si="6"/>
        <v>3666.6</v>
      </c>
      <c r="T15" s="27">
        <f t="shared" si="6"/>
        <v>2325.4</v>
      </c>
      <c r="U15" s="27">
        <f t="shared" si="6"/>
        <v>1920.1000000000001</v>
      </c>
      <c r="V15" s="27">
        <f t="shared" si="6"/>
        <v>2198.3000000000002</v>
      </c>
      <c r="W15" s="27">
        <f t="shared" si="6"/>
        <v>2163.9</v>
      </c>
      <c r="X15" s="27">
        <f t="shared" si="6"/>
        <v>2609.4</v>
      </c>
      <c r="Y15" s="27">
        <f t="shared" si="6"/>
        <v>3636.2</v>
      </c>
      <c r="Z15" s="27">
        <f t="shared" si="6"/>
        <v>2107.7999999999997</v>
      </c>
      <c r="AA15" s="27">
        <f t="shared" si="6"/>
        <v>2071.2000000000003</v>
      </c>
      <c r="AB15" s="27">
        <f>+AB16+AB23</f>
        <v>29564.499999999993</v>
      </c>
      <c r="AC15" s="27">
        <f t="shared" si="1"/>
        <v>3848.2999999999884</v>
      </c>
      <c r="AD15" s="27">
        <f t="shared" si="2"/>
        <v>14.964497087439</v>
      </c>
    </row>
    <row r="16" spans="2:34" ht="15.95" customHeight="1">
      <c r="B16" s="28" t="s">
        <v>28</v>
      </c>
      <c r="C16" s="27">
        <f t="shared" ref="C16:AB16" si="7">SUM(C17:C22)</f>
        <v>1401.6</v>
      </c>
      <c r="D16" s="27">
        <f t="shared" si="7"/>
        <v>1458.9</v>
      </c>
      <c r="E16" s="27">
        <f t="shared" si="7"/>
        <v>2233.0999999999995</v>
      </c>
      <c r="F16" s="27">
        <f t="shared" si="7"/>
        <v>2604.6000000000004</v>
      </c>
      <c r="G16" s="27">
        <f t="shared" si="7"/>
        <v>2402.7999999999997</v>
      </c>
      <c r="H16" s="27">
        <f t="shared" si="7"/>
        <v>1732.1999999999998</v>
      </c>
      <c r="I16" s="27">
        <f t="shared" si="7"/>
        <v>1787.1</v>
      </c>
      <c r="J16" s="27">
        <f t="shared" si="7"/>
        <v>1840.1999999999998</v>
      </c>
      <c r="K16" s="27">
        <f t="shared" si="7"/>
        <v>2195.3999999999996</v>
      </c>
      <c r="L16" s="27">
        <f t="shared" si="7"/>
        <v>3057.7000000000003</v>
      </c>
      <c r="M16" s="27">
        <f t="shared" si="7"/>
        <v>1640.8</v>
      </c>
      <c r="N16" s="27">
        <f t="shared" si="7"/>
        <v>1600.9</v>
      </c>
      <c r="O16" s="27">
        <f t="shared" si="7"/>
        <v>23955.300000000003</v>
      </c>
      <c r="P16" s="27">
        <f t="shared" si="7"/>
        <v>1595.3</v>
      </c>
      <c r="Q16" s="27">
        <f t="shared" si="7"/>
        <v>1779.3000000000002</v>
      </c>
      <c r="R16" s="27">
        <f t="shared" si="7"/>
        <v>2882.6</v>
      </c>
      <c r="S16" s="27">
        <f t="shared" si="7"/>
        <v>3543.6</v>
      </c>
      <c r="T16" s="27">
        <f t="shared" si="7"/>
        <v>2115.1</v>
      </c>
      <c r="U16" s="27">
        <f t="shared" si="7"/>
        <v>1760.1000000000001</v>
      </c>
      <c r="V16" s="27">
        <f t="shared" si="7"/>
        <v>2016.0000000000002</v>
      </c>
      <c r="W16" s="27">
        <f t="shared" si="7"/>
        <v>2006.9</v>
      </c>
      <c r="X16" s="27">
        <f t="shared" si="7"/>
        <v>2419.1</v>
      </c>
      <c r="Y16" s="27">
        <f t="shared" si="7"/>
        <v>3433.5</v>
      </c>
      <c r="Z16" s="27">
        <f t="shared" si="7"/>
        <v>1946.1</v>
      </c>
      <c r="AA16" s="27">
        <f t="shared" si="7"/>
        <v>1876.6000000000001</v>
      </c>
      <c r="AB16" s="27">
        <f t="shared" si="7"/>
        <v>27374.199999999993</v>
      </c>
      <c r="AC16" s="27">
        <f t="shared" si="1"/>
        <v>3418.8999999999905</v>
      </c>
      <c r="AD16" s="27">
        <f t="shared" si="2"/>
        <v>14.271998263432268</v>
      </c>
    </row>
    <row r="17" spans="1:34" ht="15.95" customHeight="1">
      <c r="B17" s="29" t="s">
        <v>29</v>
      </c>
      <c r="C17" s="30">
        <v>57.4</v>
      </c>
      <c r="D17" s="31">
        <v>174.3</v>
      </c>
      <c r="E17" s="31">
        <v>821.6</v>
      </c>
      <c r="F17" s="31">
        <v>115.9</v>
      </c>
      <c r="G17" s="31">
        <v>102.9</v>
      </c>
      <c r="H17" s="31">
        <v>80.400000000000006</v>
      </c>
      <c r="I17" s="31">
        <v>80.3</v>
      </c>
      <c r="J17" s="31">
        <v>179.1</v>
      </c>
      <c r="K17" s="31">
        <v>707</v>
      </c>
      <c r="L17" s="31">
        <v>95</v>
      </c>
      <c r="M17" s="31">
        <v>57</v>
      </c>
      <c r="N17" s="25">
        <v>55.9</v>
      </c>
      <c r="O17" s="23">
        <f t="shared" ref="O17:O23" si="8">SUM(C17:N17)</f>
        <v>2526.8000000000002</v>
      </c>
      <c r="P17" s="32">
        <v>83.8</v>
      </c>
      <c r="Q17" s="31">
        <v>201.5</v>
      </c>
      <c r="R17" s="31">
        <v>951</v>
      </c>
      <c r="S17" s="31">
        <v>134.5</v>
      </c>
      <c r="T17" s="31">
        <v>109.9</v>
      </c>
      <c r="U17" s="31">
        <v>92.8</v>
      </c>
      <c r="V17" s="33">
        <v>88.7</v>
      </c>
      <c r="W17" s="33">
        <v>185</v>
      </c>
      <c r="X17" s="33">
        <v>829.1</v>
      </c>
      <c r="Y17" s="33">
        <v>109.3</v>
      </c>
      <c r="Z17" s="33">
        <v>64.599999999999994</v>
      </c>
      <c r="AA17" s="33">
        <v>54.1</v>
      </c>
      <c r="AB17" s="23">
        <f t="shared" ref="AB17:AB23" si="9">SUM(P17:AA17)</f>
        <v>2904.3</v>
      </c>
      <c r="AC17" s="23">
        <f t="shared" si="1"/>
        <v>377.5</v>
      </c>
      <c r="AD17" s="23">
        <f t="shared" si="2"/>
        <v>14.939844863067911</v>
      </c>
      <c r="AH17" s="21">
        <f>+AB9-AH10</f>
        <v>387901.60000000009</v>
      </c>
    </row>
    <row r="18" spans="1:34" ht="15.95" customHeight="1">
      <c r="B18" s="29" t="s">
        <v>30</v>
      </c>
      <c r="C18" s="30">
        <v>171.2</v>
      </c>
      <c r="D18" s="31">
        <v>81.900000000000006</v>
      </c>
      <c r="E18" s="31">
        <v>96.9</v>
      </c>
      <c r="F18" s="31">
        <v>975.5</v>
      </c>
      <c r="G18" s="31">
        <v>868.2</v>
      </c>
      <c r="H18" s="31">
        <v>153.19999999999999</v>
      </c>
      <c r="I18" s="31">
        <v>208.8</v>
      </c>
      <c r="J18" s="31">
        <v>126.9</v>
      </c>
      <c r="K18" s="31">
        <v>156.5</v>
      </c>
      <c r="L18" s="31">
        <v>1537.5</v>
      </c>
      <c r="M18" s="31">
        <v>133.69999999999999</v>
      </c>
      <c r="N18" s="25">
        <v>98.2</v>
      </c>
      <c r="O18" s="23">
        <f t="shared" si="8"/>
        <v>4608.5</v>
      </c>
      <c r="P18" s="32">
        <v>209</v>
      </c>
      <c r="Q18" s="31">
        <v>107.1</v>
      </c>
      <c r="R18" s="31">
        <v>147</v>
      </c>
      <c r="S18" s="31">
        <v>1812.5</v>
      </c>
      <c r="T18" s="31">
        <v>266.5</v>
      </c>
      <c r="U18" s="31">
        <v>145.9</v>
      </c>
      <c r="V18" s="33">
        <v>245</v>
      </c>
      <c r="W18" s="33">
        <v>105.7</v>
      </c>
      <c r="X18" s="33">
        <v>141.69999999999999</v>
      </c>
      <c r="Y18" s="33">
        <v>1685</v>
      </c>
      <c r="Z18" s="33">
        <v>160.69999999999999</v>
      </c>
      <c r="AA18" s="33">
        <v>128.9</v>
      </c>
      <c r="AB18" s="23">
        <f t="shared" si="9"/>
        <v>5154.9999999999991</v>
      </c>
      <c r="AC18" s="23">
        <f t="shared" si="1"/>
        <v>546.49999999999909</v>
      </c>
      <c r="AD18" s="23">
        <f t="shared" si="2"/>
        <v>11.858522295757819</v>
      </c>
      <c r="AH18" s="18">
        <f>+AH17/AB9</f>
        <v>0.63408837870694579</v>
      </c>
    </row>
    <row r="19" spans="1:34" ht="15.95" customHeight="1">
      <c r="B19" s="29" t="s">
        <v>31</v>
      </c>
      <c r="C19" s="30">
        <v>401.2</v>
      </c>
      <c r="D19" s="31">
        <v>445.9</v>
      </c>
      <c r="E19" s="31">
        <v>513.6</v>
      </c>
      <c r="F19" s="31">
        <v>499.5</v>
      </c>
      <c r="G19" s="31">
        <v>587.29999999999995</v>
      </c>
      <c r="H19" s="31">
        <v>561.79999999999995</v>
      </c>
      <c r="I19" s="31">
        <v>657.3</v>
      </c>
      <c r="J19" s="31">
        <v>592.9</v>
      </c>
      <c r="K19" s="31">
        <v>535.5</v>
      </c>
      <c r="L19" s="31">
        <v>558.29999999999995</v>
      </c>
      <c r="M19" s="31">
        <v>481.6</v>
      </c>
      <c r="N19" s="25">
        <v>485.5</v>
      </c>
      <c r="O19" s="23">
        <f t="shared" si="8"/>
        <v>6320.4000000000005</v>
      </c>
      <c r="P19" s="32">
        <v>469.2</v>
      </c>
      <c r="Q19" s="31">
        <v>510.8</v>
      </c>
      <c r="R19" s="31">
        <v>739</v>
      </c>
      <c r="S19" s="31">
        <v>537</v>
      </c>
      <c r="T19" s="31">
        <v>605.70000000000005</v>
      </c>
      <c r="U19" s="31">
        <v>680.7</v>
      </c>
      <c r="V19" s="33">
        <v>728.5</v>
      </c>
      <c r="W19" s="33">
        <v>669.2</v>
      </c>
      <c r="X19" s="33">
        <v>608.79999999999995</v>
      </c>
      <c r="Y19" s="33">
        <v>724.8</v>
      </c>
      <c r="Z19" s="33">
        <v>620.5</v>
      </c>
      <c r="AA19" s="33">
        <v>631.70000000000005</v>
      </c>
      <c r="AB19" s="23">
        <f t="shared" si="9"/>
        <v>7525.9</v>
      </c>
      <c r="AC19" s="23">
        <f t="shared" si="1"/>
        <v>1205.4999999999991</v>
      </c>
      <c r="AD19" s="23">
        <f t="shared" si="2"/>
        <v>19.073159926586907</v>
      </c>
    </row>
    <row r="20" spans="1:34" ht="15.95" customHeight="1">
      <c r="A20" s="34"/>
      <c r="B20" s="35" t="s">
        <v>32</v>
      </c>
      <c r="C20" s="23">
        <v>113.4</v>
      </c>
      <c r="D20" s="31">
        <v>97.3</v>
      </c>
      <c r="E20" s="31">
        <v>107.1</v>
      </c>
      <c r="F20" s="31">
        <v>102.5</v>
      </c>
      <c r="G20" s="31">
        <v>105.3</v>
      </c>
      <c r="H20" s="31">
        <v>94.8</v>
      </c>
      <c r="I20" s="31">
        <v>93.4</v>
      </c>
      <c r="J20" s="31">
        <v>101.4</v>
      </c>
      <c r="K20" s="31">
        <v>88</v>
      </c>
      <c r="L20" s="31">
        <v>110</v>
      </c>
      <c r="M20" s="31">
        <v>103.4</v>
      </c>
      <c r="N20" s="25">
        <v>98.4</v>
      </c>
      <c r="O20" s="23">
        <f t="shared" si="8"/>
        <v>1215</v>
      </c>
      <c r="P20" s="24">
        <v>130.4</v>
      </c>
      <c r="Q20" s="31">
        <v>111.2</v>
      </c>
      <c r="R20" s="31">
        <v>122.2</v>
      </c>
      <c r="S20" s="31">
        <v>112.2</v>
      </c>
      <c r="T20" s="31">
        <v>132</v>
      </c>
      <c r="U20" s="31">
        <v>108.5</v>
      </c>
      <c r="V20" s="31">
        <v>126.2</v>
      </c>
      <c r="W20" s="31">
        <v>115.9</v>
      </c>
      <c r="X20" s="36">
        <v>100.8</v>
      </c>
      <c r="Y20" s="36">
        <v>132</v>
      </c>
      <c r="Z20" s="36">
        <v>107.1</v>
      </c>
      <c r="AA20" s="36">
        <v>123.7</v>
      </c>
      <c r="AB20" s="23">
        <f t="shared" si="9"/>
        <v>1422.2</v>
      </c>
      <c r="AC20" s="23">
        <f t="shared" si="1"/>
        <v>207.20000000000005</v>
      </c>
      <c r="AD20" s="23">
        <f t="shared" si="2"/>
        <v>17.053497942386837</v>
      </c>
    </row>
    <row r="21" spans="1:34" ht="15.95" customHeight="1">
      <c r="B21" s="29" t="s">
        <v>33</v>
      </c>
      <c r="C21" s="23">
        <v>591.29999999999995</v>
      </c>
      <c r="D21" s="31">
        <v>589</v>
      </c>
      <c r="E21" s="31">
        <v>601.20000000000005</v>
      </c>
      <c r="F21" s="31">
        <v>795.9</v>
      </c>
      <c r="G21" s="31">
        <v>634.4</v>
      </c>
      <c r="H21" s="31">
        <v>768</v>
      </c>
      <c r="I21" s="31">
        <v>637.79999999999995</v>
      </c>
      <c r="J21" s="31">
        <v>769.3</v>
      </c>
      <c r="K21" s="31">
        <v>601.70000000000005</v>
      </c>
      <c r="L21" s="31">
        <v>631</v>
      </c>
      <c r="M21" s="31">
        <v>783.1</v>
      </c>
      <c r="N21" s="25">
        <v>736.7</v>
      </c>
      <c r="O21" s="23">
        <f t="shared" si="8"/>
        <v>8139.4000000000005</v>
      </c>
      <c r="P21" s="24">
        <v>616.9</v>
      </c>
      <c r="Q21" s="31">
        <v>612.79999999999995</v>
      </c>
      <c r="R21" s="31">
        <v>828.7</v>
      </c>
      <c r="S21" s="31">
        <v>617.6</v>
      </c>
      <c r="T21" s="31">
        <v>830.8</v>
      </c>
      <c r="U21" s="31">
        <v>631.5</v>
      </c>
      <c r="V21" s="37">
        <v>667.9</v>
      </c>
      <c r="W21" s="36">
        <v>851.3</v>
      </c>
      <c r="X21" s="31">
        <v>638.6</v>
      </c>
      <c r="Y21" s="31">
        <v>672.7</v>
      </c>
      <c r="Z21" s="31">
        <v>851.9</v>
      </c>
      <c r="AA21" s="31">
        <v>825.8</v>
      </c>
      <c r="AB21" s="23">
        <f t="shared" si="9"/>
        <v>8646.4999999999982</v>
      </c>
      <c r="AC21" s="23">
        <f t="shared" si="1"/>
        <v>507.09999999999764</v>
      </c>
      <c r="AD21" s="23">
        <f t="shared" si="2"/>
        <v>6.2301889574169795</v>
      </c>
    </row>
    <row r="22" spans="1:34" ht="15.95" customHeight="1">
      <c r="B22" s="35" t="s">
        <v>34</v>
      </c>
      <c r="C22" s="23">
        <v>67.099999999999994</v>
      </c>
      <c r="D22" s="31">
        <v>70.5</v>
      </c>
      <c r="E22" s="31">
        <v>92.7</v>
      </c>
      <c r="F22" s="31">
        <v>115.3</v>
      </c>
      <c r="G22" s="31">
        <v>104.7</v>
      </c>
      <c r="H22" s="31">
        <v>74</v>
      </c>
      <c r="I22" s="31">
        <v>109.5</v>
      </c>
      <c r="J22" s="31">
        <v>70.599999999999994</v>
      </c>
      <c r="K22" s="31">
        <v>106.7</v>
      </c>
      <c r="L22" s="31">
        <v>125.9</v>
      </c>
      <c r="M22" s="31">
        <v>82</v>
      </c>
      <c r="N22" s="25">
        <v>126.2</v>
      </c>
      <c r="O22" s="23">
        <f t="shared" si="8"/>
        <v>1145.2</v>
      </c>
      <c r="P22" s="24">
        <v>86</v>
      </c>
      <c r="Q22" s="31">
        <v>235.9</v>
      </c>
      <c r="R22" s="31">
        <v>94.7</v>
      </c>
      <c r="S22" s="31">
        <v>329.8</v>
      </c>
      <c r="T22" s="31">
        <v>170.2</v>
      </c>
      <c r="U22" s="31">
        <v>100.7</v>
      </c>
      <c r="V22" s="37">
        <v>159.69999999999999</v>
      </c>
      <c r="W22" s="31">
        <v>79.8</v>
      </c>
      <c r="X22" s="31">
        <v>100.1</v>
      </c>
      <c r="Y22" s="31">
        <f>50.7+0.4+51.9+6.7</f>
        <v>109.7</v>
      </c>
      <c r="Z22" s="31">
        <v>141.30000000000001</v>
      </c>
      <c r="AA22" s="31">
        <v>112.4</v>
      </c>
      <c r="AB22" s="23">
        <f t="shared" si="9"/>
        <v>1720.3</v>
      </c>
      <c r="AC22" s="23">
        <f t="shared" si="1"/>
        <v>575.09999999999991</v>
      </c>
      <c r="AD22" s="23">
        <f t="shared" si="2"/>
        <v>50.218302479916169</v>
      </c>
    </row>
    <row r="23" spans="1:34" ht="15.95" customHeight="1">
      <c r="B23" s="28" t="s">
        <v>35</v>
      </c>
      <c r="C23" s="20">
        <v>97.3</v>
      </c>
      <c r="D23" s="38">
        <v>107.9</v>
      </c>
      <c r="E23" s="38">
        <v>143.69999999999999</v>
      </c>
      <c r="F23" s="38">
        <v>149</v>
      </c>
      <c r="G23" s="38">
        <v>159.4</v>
      </c>
      <c r="H23" s="38">
        <v>159.30000000000001</v>
      </c>
      <c r="I23" s="38">
        <v>139.19999999999999</v>
      </c>
      <c r="J23" s="38">
        <v>149.1</v>
      </c>
      <c r="K23" s="38">
        <v>191.2</v>
      </c>
      <c r="L23" s="38">
        <v>161</v>
      </c>
      <c r="M23" s="38">
        <v>134.4</v>
      </c>
      <c r="N23" s="39">
        <v>169.4</v>
      </c>
      <c r="O23" s="20">
        <f t="shared" si="8"/>
        <v>1760.9</v>
      </c>
      <c r="P23" s="40">
        <v>182.1</v>
      </c>
      <c r="Q23" s="38">
        <v>191.7</v>
      </c>
      <c r="R23" s="38">
        <v>234.6</v>
      </c>
      <c r="S23" s="38">
        <v>123</v>
      </c>
      <c r="T23" s="38">
        <v>210.3</v>
      </c>
      <c r="U23" s="38">
        <v>160</v>
      </c>
      <c r="V23" s="38">
        <v>182.3</v>
      </c>
      <c r="W23" s="38">
        <v>157</v>
      </c>
      <c r="X23" s="38">
        <v>190.3</v>
      </c>
      <c r="Y23" s="38">
        <v>202.7</v>
      </c>
      <c r="Z23" s="38">
        <v>161.69999999999999</v>
      </c>
      <c r="AA23" s="38">
        <v>194.6</v>
      </c>
      <c r="AB23" s="20">
        <f t="shared" si="9"/>
        <v>2190.3000000000002</v>
      </c>
      <c r="AC23" s="20">
        <f t="shared" si="1"/>
        <v>429.40000000000009</v>
      </c>
      <c r="AD23" s="20">
        <f t="shared" si="2"/>
        <v>24.385257538758591</v>
      </c>
    </row>
    <row r="24" spans="1:34" ht="15.95" customHeight="1">
      <c r="B24" s="19" t="s">
        <v>36</v>
      </c>
      <c r="C24" s="20">
        <f t="shared" ref="C24:M24" si="10">+C25+C28+C36+C44</f>
        <v>28214.699999999993</v>
      </c>
      <c r="D24" s="20">
        <f t="shared" si="10"/>
        <v>23280.699999999997</v>
      </c>
      <c r="E24" s="20">
        <f t="shared" si="10"/>
        <v>25778</v>
      </c>
      <c r="F24" s="20">
        <f t="shared" si="10"/>
        <v>25997.899999999998</v>
      </c>
      <c r="G24" s="20">
        <f t="shared" si="10"/>
        <v>27201.099999999995</v>
      </c>
      <c r="H24" s="20">
        <f t="shared" si="10"/>
        <v>25084.799999999999</v>
      </c>
      <c r="I24" s="20">
        <f t="shared" si="10"/>
        <v>26697.499999999996</v>
      </c>
      <c r="J24" s="20">
        <f t="shared" si="10"/>
        <v>27962.400000000001</v>
      </c>
      <c r="K24" s="20">
        <f t="shared" si="10"/>
        <v>25251.200000000001</v>
      </c>
      <c r="L24" s="20">
        <f t="shared" si="10"/>
        <v>27000</v>
      </c>
      <c r="M24" s="20">
        <f t="shared" si="10"/>
        <v>28200.699999999997</v>
      </c>
      <c r="N24" s="20">
        <f>+N25+N28+N36+N44</f>
        <v>28045</v>
      </c>
      <c r="O24" s="20">
        <f t="shared" ref="O24:AB24" si="11">+O25+O28+O36+O44</f>
        <v>318714</v>
      </c>
      <c r="P24" s="40">
        <f>+P25+P28+P36+P44</f>
        <v>32450.600000000002</v>
      </c>
      <c r="Q24" s="20">
        <f t="shared" ref="Q24:Z24" si="12">+Q25+Q28+Q36+Q44</f>
        <v>25564.799999999999</v>
      </c>
      <c r="R24" s="20">
        <f t="shared" si="12"/>
        <v>26707.899999999998</v>
      </c>
      <c r="S24" s="20">
        <f t="shared" si="12"/>
        <v>27542.2</v>
      </c>
      <c r="T24" s="20">
        <f t="shared" si="12"/>
        <v>30325.1</v>
      </c>
      <c r="U24" s="20">
        <f t="shared" si="12"/>
        <v>26783</v>
      </c>
      <c r="V24" s="20">
        <f t="shared" si="12"/>
        <v>29045.9</v>
      </c>
      <c r="W24" s="20">
        <f t="shared" si="12"/>
        <v>28960.7</v>
      </c>
      <c r="X24" s="20">
        <f t="shared" si="12"/>
        <v>27725.7</v>
      </c>
      <c r="Y24" s="20">
        <f t="shared" si="12"/>
        <v>30845.399999999998</v>
      </c>
      <c r="Z24" s="20">
        <f t="shared" si="12"/>
        <v>28427.200000000001</v>
      </c>
      <c r="AA24" s="20">
        <f t="shared" si="11"/>
        <v>32518.1</v>
      </c>
      <c r="AB24" s="20">
        <f t="shared" si="11"/>
        <v>346896.60000000003</v>
      </c>
      <c r="AC24" s="20">
        <f t="shared" si="1"/>
        <v>28182.600000000035</v>
      </c>
      <c r="AD24" s="20">
        <f t="shared" si="2"/>
        <v>8.8425986934995127</v>
      </c>
    </row>
    <row r="25" spans="1:34" ht="15.95" customHeight="1">
      <c r="B25" s="41" t="s">
        <v>37</v>
      </c>
      <c r="C25" s="20">
        <f t="shared" ref="C25:AB25" si="13">+C26+C27</f>
        <v>17249.699999999997</v>
      </c>
      <c r="D25" s="20">
        <f t="shared" si="13"/>
        <v>14376.7</v>
      </c>
      <c r="E25" s="20">
        <f t="shared" si="13"/>
        <v>15077.8</v>
      </c>
      <c r="F25" s="20">
        <f t="shared" si="13"/>
        <v>16204.099999999999</v>
      </c>
      <c r="G25" s="20">
        <f t="shared" si="13"/>
        <v>16667.599999999999</v>
      </c>
      <c r="H25" s="20">
        <f t="shared" si="13"/>
        <v>15785.8</v>
      </c>
      <c r="I25" s="20">
        <f t="shared" si="13"/>
        <v>16797.099999999999</v>
      </c>
      <c r="J25" s="20">
        <f t="shared" si="13"/>
        <v>16747.599999999999</v>
      </c>
      <c r="K25" s="20">
        <f t="shared" si="13"/>
        <v>15506.6</v>
      </c>
      <c r="L25" s="20">
        <f t="shared" si="13"/>
        <v>16694.099999999999</v>
      </c>
      <c r="M25" s="20">
        <f t="shared" si="13"/>
        <v>16694.699999999997</v>
      </c>
      <c r="N25" s="20">
        <f t="shared" si="13"/>
        <v>16923.2</v>
      </c>
      <c r="O25" s="20">
        <f t="shared" si="13"/>
        <v>194725</v>
      </c>
      <c r="P25" s="40">
        <f>+P26+P27</f>
        <v>19553.900000000001</v>
      </c>
      <c r="Q25" s="20">
        <f t="shared" ref="Q25:Z25" si="14">+Q26+Q27</f>
        <v>15600.8</v>
      </c>
      <c r="R25" s="20">
        <f t="shared" si="14"/>
        <v>16851.099999999999</v>
      </c>
      <c r="S25" s="20">
        <f t="shared" si="14"/>
        <v>17600.5</v>
      </c>
      <c r="T25" s="20">
        <f t="shared" si="14"/>
        <v>18640.3</v>
      </c>
      <c r="U25" s="20">
        <f t="shared" si="14"/>
        <v>17091</v>
      </c>
      <c r="V25" s="20">
        <f t="shared" si="14"/>
        <v>18533</v>
      </c>
      <c r="W25" s="20">
        <f t="shared" si="14"/>
        <v>17991.400000000001</v>
      </c>
      <c r="X25" s="20">
        <f t="shared" si="14"/>
        <v>17451.8</v>
      </c>
      <c r="Y25" s="20">
        <f t="shared" si="14"/>
        <v>18513.5</v>
      </c>
      <c r="Z25" s="20">
        <f t="shared" si="14"/>
        <v>17791</v>
      </c>
      <c r="AA25" s="20">
        <f t="shared" si="13"/>
        <v>18705.7</v>
      </c>
      <c r="AB25" s="20">
        <f t="shared" si="13"/>
        <v>214324</v>
      </c>
      <c r="AC25" s="20">
        <f t="shared" si="1"/>
        <v>19599</v>
      </c>
      <c r="AD25" s="20">
        <f t="shared" si="2"/>
        <v>10.064963409937091</v>
      </c>
    </row>
    <row r="26" spans="1:34" ht="15.95" customHeight="1">
      <c r="B26" s="42" t="s">
        <v>38</v>
      </c>
      <c r="C26" s="23">
        <v>10810.3</v>
      </c>
      <c r="D26" s="23">
        <v>8324.9</v>
      </c>
      <c r="E26" s="23">
        <v>8178.3</v>
      </c>
      <c r="F26" s="23">
        <v>9442.2999999999993</v>
      </c>
      <c r="G26" s="23">
        <v>8748.7000000000007</v>
      </c>
      <c r="H26" s="23">
        <v>8559.1</v>
      </c>
      <c r="I26" s="23">
        <v>9103.6</v>
      </c>
      <c r="J26" s="23">
        <v>8857</v>
      </c>
      <c r="K26" s="23">
        <v>8857.2000000000007</v>
      </c>
      <c r="L26" s="23">
        <v>8001.3</v>
      </c>
      <c r="M26" s="23">
        <v>8380.9</v>
      </c>
      <c r="N26" s="25">
        <v>9398.4</v>
      </c>
      <c r="O26" s="23">
        <f>SUM(C26:N26)</f>
        <v>106661.99999999999</v>
      </c>
      <c r="P26" s="24">
        <v>11907</v>
      </c>
      <c r="Q26" s="23">
        <v>9127</v>
      </c>
      <c r="R26" s="23">
        <v>9509</v>
      </c>
      <c r="S26" s="23">
        <v>10543.9</v>
      </c>
      <c r="T26" s="23">
        <v>10067.9</v>
      </c>
      <c r="U26" s="23">
        <v>9903.2000000000007</v>
      </c>
      <c r="V26" s="23">
        <v>10004.299999999999</v>
      </c>
      <c r="W26" s="23">
        <v>9832.5</v>
      </c>
      <c r="X26" s="23">
        <v>9974.2999999999993</v>
      </c>
      <c r="Y26" s="23">
        <v>9390.4</v>
      </c>
      <c r="Z26" s="23">
        <v>9448.6</v>
      </c>
      <c r="AA26" s="23">
        <v>10897.5</v>
      </c>
      <c r="AB26" s="23">
        <f>SUM(P26:AA26)</f>
        <v>120605.6</v>
      </c>
      <c r="AC26" s="23">
        <f t="shared" si="1"/>
        <v>13943.60000000002</v>
      </c>
      <c r="AD26" s="23">
        <f t="shared" si="2"/>
        <v>13.072696930490729</v>
      </c>
    </row>
    <row r="27" spans="1:34" ht="15.95" customHeight="1">
      <c r="B27" s="42" t="s">
        <v>39</v>
      </c>
      <c r="C27" s="23">
        <v>6439.4</v>
      </c>
      <c r="D27" s="23">
        <v>6051.8</v>
      </c>
      <c r="E27" s="23">
        <v>6899.5</v>
      </c>
      <c r="F27" s="23">
        <v>6761.8</v>
      </c>
      <c r="G27" s="23">
        <v>7918.9</v>
      </c>
      <c r="H27" s="23">
        <v>7226.7</v>
      </c>
      <c r="I27" s="23">
        <v>7693.5</v>
      </c>
      <c r="J27" s="23">
        <v>7890.6</v>
      </c>
      <c r="K27" s="23">
        <v>6649.4</v>
      </c>
      <c r="L27" s="23">
        <v>8692.7999999999993</v>
      </c>
      <c r="M27" s="23">
        <v>8313.7999999999993</v>
      </c>
      <c r="N27" s="25">
        <v>7524.8</v>
      </c>
      <c r="O27" s="23">
        <f>SUM(C27:N27)</f>
        <v>88063</v>
      </c>
      <c r="P27" s="24">
        <v>7646.9</v>
      </c>
      <c r="Q27" s="23">
        <v>6473.8</v>
      </c>
      <c r="R27" s="23">
        <v>7342.1</v>
      </c>
      <c r="S27" s="23">
        <v>7056.6</v>
      </c>
      <c r="T27" s="23">
        <v>8572.4</v>
      </c>
      <c r="U27" s="23">
        <v>7187.8</v>
      </c>
      <c r="V27" s="23">
        <v>8528.7000000000007</v>
      </c>
      <c r="W27" s="23">
        <v>8158.9</v>
      </c>
      <c r="X27" s="23">
        <v>7477.5</v>
      </c>
      <c r="Y27" s="23">
        <v>9123.1</v>
      </c>
      <c r="Z27" s="23">
        <v>8342.4</v>
      </c>
      <c r="AA27" s="23">
        <v>7808.2</v>
      </c>
      <c r="AB27" s="23">
        <f>SUM(P27:AA27)</f>
        <v>93718.400000000009</v>
      </c>
      <c r="AC27" s="23">
        <f t="shared" si="1"/>
        <v>5655.4000000000087</v>
      </c>
      <c r="AD27" s="23">
        <f t="shared" si="2"/>
        <v>6.4219933456729938</v>
      </c>
    </row>
    <row r="28" spans="1:34" ht="15.95" customHeight="1">
      <c r="B28" s="43" t="s">
        <v>40</v>
      </c>
      <c r="C28" s="20">
        <f t="shared" ref="C28:O28" si="15">SUM(C29:C35)</f>
        <v>9139.6999999999989</v>
      </c>
      <c r="D28" s="20">
        <f t="shared" si="15"/>
        <v>7678.0999999999995</v>
      </c>
      <c r="E28" s="20">
        <f t="shared" si="15"/>
        <v>9596.2000000000007</v>
      </c>
      <c r="F28" s="20">
        <f t="shared" si="15"/>
        <v>8792.5999999999985</v>
      </c>
      <c r="G28" s="20">
        <f t="shared" si="15"/>
        <v>9380.1999999999989</v>
      </c>
      <c r="H28" s="20">
        <f t="shared" si="15"/>
        <v>8166.6</v>
      </c>
      <c r="I28" s="20">
        <f t="shared" si="15"/>
        <v>8836.2999999999993</v>
      </c>
      <c r="J28" s="20">
        <f t="shared" si="15"/>
        <v>10169.900000000001</v>
      </c>
      <c r="K28" s="20">
        <f t="shared" si="15"/>
        <v>8823.6</v>
      </c>
      <c r="L28" s="20">
        <f t="shared" si="15"/>
        <v>8949.9000000000015</v>
      </c>
      <c r="M28" s="20">
        <f t="shared" si="15"/>
        <v>10027.9</v>
      </c>
      <c r="N28" s="20">
        <f t="shared" si="15"/>
        <v>9472.1999999999989</v>
      </c>
      <c r="O28" s="20">
        <f t="shared" si="15"/>
        <v>109033.2</v>
      </c>
      <c r="P28" s="40">
        <f>SUM(P29:P35)</f>
        <v>10622.099999999999</v>
      </c>
      <c r="Q28" s="20">
        <f t="shared" ref="Q28:AB28" si="16">SUM(Q29:Q35)</f>
        <v>8639.7000000000025</v>
      </c>
      <c r="R28" s="20">
        <f t="shared" si="16"/>
        <v>8522.1</v>
      </c>
      <c r="S28" s="20">
        <f t="shared" si="16"/>
        <v>8819.2000000000007</v>
      </c>
      <c r="T28" s="20">
        <f t="shared" si="16"/>
        <v>10328.600000000002</v>
      </c>
      <c r="U28" s="20">
        <f t="shared" si="16"/>
        <v>8589</v>
      </c>
      <c r="V28" s="20">
        <f t="shared" si="16"/>
        <v>9294</v>
      </c>
      <c r="W28" s="20">
        <f t="shared" si="16"/>
        <v>9704.5</v>
      </c>
      <c r="X28" s="20">
        <f t="shared" si="16"/>
        <v>9111.5</v>
      </c>
      <c r="Y28" s="20">
        <f t="shared" si="16"/>
        <v>10563.7</v>
      </c>
      <c r="Z28" s="20">
        <f t="shared" si="16"/>
        <v>9033.1</v>
      </c>
      <c r="AA28" s="20">
        <f t="shared" si="16"/>
        <v>11263.9</v>
      </c>
      <c r="AB28" s="20">
        <f t="shared" si="16"/>
        <v>114491.40000000001</v>
      </c>
      <c r="AC28" s="20">
        <f t="shared" si="1"/>
        <v>5458.2000000000116</v>
      </c>
      <c r="AD28" s="20">
        <f t="shared" si="2"/>
        <v>5.0059981730335457</v>
      </c>
      <c r="AE28" s="18">
        <f>+AB28/AB9</f>
        <v>0.18715485113206132</v>
      </c>
    </row>
    <row r="29" spans="1:34" s="44" customFormat="1" ht="15.95" customHeight="1">
      <c r="B29" s="45" t="s">
        <v>41</v>
      </c>
      <c r="C29" s="46">
        <v>2699.4</v>
      </c>
      <c r="D29" s="46">
        <v>2584.1</v>
      </c>
      <c r="E29" s="46">
        <v>3895.1</v>
      </c>
      <c r="F29" s="46">
        <v>2814.7</v>
      </c>
      <c r="G29" s="46">
        <v>3467.7</v>
      </c>
      <c r="H29" s="46">
        <v>2519.5</v>
      </c>
      <c r="I29" s="46">
        <v>2814.5</v>
      </c>
      <c r="J29" s="46">
        <v>3682</v>
      </c>
      <c r="K29" s="46">
        <v>2725.6</v>
      </c>
      <c r="L29" s="46">
        <v>2887.2</v>
      </c>
      <c r="M29" s="46">
        <v>3293.2</v>
      </c>
      <c r="N29" s="25">
        <v>3050.6</v>
      </c>
      <c r="O29" s="47">
        <f t="shared" ref="O29:O35" si="17">SUM(C29:N29)</f>
        <v>36433.599999999999</v>
      </c>
      <c r="P29" s="48">
        <v>3757.8</v>
      </c>
      <c r="Q29" s="46">
        <v>3085.9</v>
      </c>
      <c r="R29" s="46">
        <v>2978.9</v>
      </c>
      <c r="S29" s="46">
        <v>2939.9</v>
      </c>
      <c r="T29" s="46">
        <v>3666.4</v>
      </c>
      <c r="U29" s="46">
        <v>2898.9</v>
      </c>
      <c r="V29" s="46">
        <v>3304.2</v>
      </c>
      <c r="W29" s="46">
        <v>3639.2</v>
      </c>
      <c r="X29" s="46">
        <v>3281.1</v>
      </c>
      <c r="Y29" s="46">
        <v>3780.7</v>
      </c>
      <c r="Z29" s="46">
        <v>3053.3</v>
      </c>
      <c r="AA29" s="46">
        <v>4204.3999999999996</v>
      </c>
      <c r="AB29" s="47">
        <f t="shared" ref="AB29:AB35" si="18">SUM(P29:AA29)</f>
        <v>40590.700000000004</v>
      </c>
      <c r="AC29" s="47">
        <f t="shared" si="1"/>
        <v>4157.1000000000058</v>
      </c>
      <c r="AD29" s="47">
        <f t="shared" si="2"/>
        <v>11.410072021430784</v>
      </c>
    </row>
    <row r="30" spans="1:34" s="44" customFormat="1" ht="15.95" customHeight="1">
      <c r="B30" s="45" t="s">
        <v>42</v>
      </c>
      <c r="C30" s="46">
        <v>1385.6</v>
      </c>
      <c r="D30" s="46">
        <v>1457.1</v>
      </c>
      <c r="E30" s="46">
        <v>2042</v>
      </c>
      <c r="F30" s="46">
        <v>1572.3</v>
      </c>
      <c r="G30" s="46">
        <v>1984.5</v>
      </c>
      <c r="H30" s="46">
        <v>1529.6</v>
      </c>
      <c r="I30" s="46">
        <v>1640.9</v>
      </c>
      <c r="J30" s="46">
        <v>2127.5</v>
      </c>
      <c r="K30" s="46">
        <v>1655.9</v>
      </c>
      <c r="L30" s="46">
        <v>1697.2</v>
      </c>
      <c r="M30" s="46">
        <v>1980.2</v>
      </c>
      <c r="N30" s="25">
        <v>1546.4</v>
      </c>
      <c r="O30" s="47">
        <f t="shared" si="17"/>
        <v>20619.2</v>
      </c>
      <c r="P30" s="48">
        <v>1725.2</v>
      </c>
      <c r="Q30" s="46">
        <v>1545.4</v>
      </c>
      <c r="R30" s="46">
        <v>1502.5</v>
      </c>
      <c r="S30" s="46">
        <v>1595.9</v>
      </c>
      <c r="T30" s="46">
        <v>2033.7</v>
      </c>
      <c r="U30" s="46">
        <v>1452.9</v>
      </c>
      <c r="V30" s="46">
        <v>1576.9</v>
      </c>
      <c r="W30" s="46">
        <v>1819.8</v>
      </c>
      <c r="X30" s="46">
        <v>1518.1</v>
      </c>
      <c r="Y30" s="46">
        <v>1884.8</v>
      </c>
      <c r="Z30" s="46">
        <v>1561</v>
      </c>
      <c r="AA30" s="46">
        <v>2021.4</v>
      </c>
      <c r="AB30" s="47">
        <f t="shared" si="18"/>
        <v>20237.600000000002</v>
      </c>
      <c r="AC30" s="47">
        <f t="shared" si="1"/>
        <v>-381.59999999999854</v>
      </c>
      <c r="AD30" s="47">
        <f t="shared" si="2"/>
        <v>-1.8507022580895407</v>
      </c>
    </row>
    <row r="31" spans="1:34" ht="15.95" customHeight="1">
      <c r="B31" s="42" t="s">
        <v>43</v>
      </c>
      <c r="C31" s="23">
        <v>3179.4</v>
      </c>
      <c r="D31" s="49">
        <v>2058</v>
      </c>
      <c r="E31" s="49">
        <v>1753.7</v>
      </c>
      <c r="F31" s="49">
        <v>2662.3</v>
      </c>
      <c r="G31" s="49">
        <v>1911</v>
      </c>
      <c r="H31" s="49">
        <v>2183.6</v>
      </c>
      <c r="I31" s="49">
        <v>2356.4</v>
      </c>
      <c r="J31" s="49">
        <v>2408.6999999999998</v>
      </c>
      <c r="K31" s="49">
        <v>2473.1</v>
      </c>
      <c r="L31" s="49">
        <v>2435.6999999999998</v>
      </c>
      <c r="M31" s="49">
        <v>2637.5</v>
      </c>
      <c r="N31" s="25">
        <v>2822.7</v>
      </c>
      <c r="O31" s="23">
        <f t="shared" si="17"/>
        <v>28882.1</v>
      </c>
      <c r="P31" s="24">
        <v>3308.3</v>
      </c>
      <c r="Q31" s="49">
        <v>2130.4</v>
      </c>
      <c r="R31" s="49">
        <v>2301.8000000000002</v>
      </c>
      <c r="S31" s="49">
        <v>2528.4</v>
      </c>
      <c r="T31" s="49">
        <v>2581.9</v>
      </c>
      <c r="U31" s="49">
        <v>2146.8000000000002</v>
      </c>
      <c r="V31" s="49">
        <v>2539.5</v>
      </c>
      <c r="W31" s="49">
        <v>2316.1999999999998</v>
      </c>
      <c r="X31" s="49">
        <v>2478.9</v>
      </c>
      <c r="Y31" s="49">
        <v>2987.8</v>
      </c>
      <c r="Z31" s="49">
        <v>2410.1</v>
      </c>
      <c r="AA31" s="49">
        <v>2880.2</v>
      </c>
      <c r="AB31" s="23">
        <f t="shared" si="18"/>
        <v>30610.300000000003</v>
      </c>
      <c r="AC31" s="23">
        <f t="shared" si="1"/>
        <v>1728.2000000000044</v>
      </c>
      <c r="AD31" s="23">
        <f t="shared" si="2"/>
        <v>5.9836369239079028</v>
      </c>
      <c r="AE31" s="50"/>
    </row>
    <row r="32" spans="1:34" ht="15.95" customHeight="1">
      <c r="B32" s="42" t="s">
        <v>44</v>
      </c>
      <c r="C32" s="23">
        <v>534.1</v>
      </c>
      <c r="D32" s="23">
        <v>97.9</v>
      </c>
      <c r="E32" s="23">
        <v>374.7</v>
      </c>
      <c r="F32" s="23">
        <v>196</v>
      </c>
      <c r="G32" s="23">
        <v>396.2</v>
      </c>
      <c r="H32" s="23">
        <v>328</v>
      </c>
      <c r="I32" s="23">
        <v>429.2</v>
      </c>
      <c r="J32" s="23">
        <v>348.4</v>
      </c>
      <c r="K32" s="23">
        <v>297.2</v>
      </c>
      <c r="L32" s="23">
        <v>380.1</v>
      </c>
      <c r="M32" s="23">
        <v>474.3</v>
      </c>
      <c r="N32" s="25">
        <v>498.9</v>
      </c>
      <c r="O32" s="23">
        <f t="shared" si="17"/>
        <v>4355</v>
      </c>
      <c r="P32" s="24">
        <v>367.6</v>
      </c>
      <c r="Q32" s="23">
        <v>262.10000000000002</v>
      </c>
      <c r="R32" s="23">
        <v>243</v>
      </c>
      <c r="S32" s="23">
        <v>265.89999999999998</v>
      </c>
      <c r="T32" s="23">
        <v>363.1</v>
      </c>
      <c r="U32" s="23">
        <v>315.7</v>
      </c>
      <c r="V32" s="23">
        <v>279.3</v>
      </c>
      <c r="W32" s="23">
        <v>286.39999999999998</v>
      </c>
      <c r="X32" s="23">
        <v>322.7</v>
      </c>
      <c r="Y32" s="23">
        <v>290.7</v>
      </c>
      <c r="Z32" s="23">
        <v>438.6</v>
      </c>
      <c r="AA32" s="23">
        <v>487.7</v>
      </c>
      <c r="AB32" s="23">
        <f t="shared" si="18"/>
        <v>3922.7999999999993</v>
      </c>
      <c r="AC32" s="23">
        <f t="shared" si="1"/>
        <v>-432.20000000000073</v>
      </c>
      <c r="AD32" s="23">
        <f t="shared" si="2"/>
        <v>-9.9242250287026579</v>
      </c>
      <c r="AE32" s="50"/>
    </row>
    <row r="33" spans="2:31" s="55" customFormat="1" ht="15.95" customHeight="1">
      <c r="B33" s="51" t="s">
        <v>45</v>
      </c>
      <c r="C33" s="26">
        <v>597.29999999999995</v>
      </c>
      <c r="D33" s="52">
        <v>564.4</v>
      </c>
      <c r="E33" s="52">
        <v>564.1</v>
      </c>
      <c r="F33" s="52">
        <v>605.5</v>
      </c>
      <c r="G33" s="52">
        <v>583.9</v>
      </c>
      <c r="H33" s="52">
        <v>594.70000000000005</v>
      </c>
      <c r="I33" s="52">
        <v>578</v>
      </c>
      <c r="J33" s="52">
        <v>608.9</v>
      </c>
      <c r="K33" s="52">
        <v>679.5</v>
      </c>
      <c r="L33" s="52">
        <v>585.79999999999995</v>
      </c>
      <c r="M33" s="52">
        <v>590.70000000000005</v>
      </c>
      <c r="N33" s="25">
        <v>592.70000000000005</v>
      </c>
      <c r="O33" s="23">
        <f t="shared" si="17"/>
        <v>7145.4999999999991</v>
      </c>
      <c r="P33" s="53">
        <v>620.79999999999995</v>
      </c>
      <c r="Q33" s="30">
        <v>595.6</v>
      </c>
      <c r="R33" s="52">
        <v>595.6</v>
      </c>
      <c r="S33" s="52">
        <v>616</v>
      </c>
      <c r="T33" s="52">
        <v>595.70000000000005</v>
      </c>
      <c r="U33" s="52">
        <v>619.1</v>
      </c>
      <c r="V33" s="52">
        <v>610.1</v>
      </c>
      <c r="W33" s="52">
        <v>605.9</v>
      </c>
      <c r="X33" s="52">
        <v>621</v>
      </c>
      <c r="Y33" s="52">
        <v>617.6</v>
      </c>
      <c r="Z33" s="52">
        <v>610.5</v>
      </c>
      <c r="AA33" s="52">
        <v>605.1</v>
      </c>
      <c r="AB33" s="26">
        <f t="shared" si="18"/>
        <v>7313</v>
      </c>
      <c r="AC33" s="26">
        <f t="shared" si="1"/>
        <v>167.50000000000091</v>
      </c>
      <c r="AD33" s="26">
        <f t="shared" si="2"/>
        <v>2.3441326709117756</v>
      </c>
      <c r="AE33" s="54"/>
    </row>
    <row r="34" spans="2:31" s="55" customFormat="1" ht="15.95" customHeight="1">
      <c r="B34" s="51" t="s">
        <v>46</v>
      </c>
      <c r="C34" s="26">
        <v>510.6</v>
      </c>
      <c r="D34" s="52">
        <v>472.5</v>
      </c>
      <c r="E34" s="52">
        <v>436</v>
      </c>
      <c r="F34" s="52">
        <v>553.5</v>
      </c>
      <c r="G34" s="52">
        <v>504.3</v>
      </c>
      <c r="H34" s="52">
        <v>518.1</v>
      </c>
      <c r="I34" s="52">
        <v>512.79999999999995</v>
      </c>
      <c r="J34" s="52">
        <v>511.2</v>
      </c>
      <c r="K34" s="52">
        <v>503.7</v>
      </c>
      <c r="L34" s="52">
        <v>442.7</v>
      </c>
      <c r="M34" s="52">
        <v>541.5</v>
      </c>
      <c r="N34" s="25">
        <v>468.6</v>
      </c>
      <c r="O34" s="23">
        <f t="shared" si="17"/>
        <v>5975.5</v>
      </c>
      <c r="P34" s="53">
        <v>565</v>
      </c>
      <c r="Q34" s="52">
        <v>584.1</v>
      </c>
      <c r="R34" s="52">
        <v>473.3</v>
      </c>
      <c r="S34" s="52">
        <v>593.20000000000005</v>
      </c>
      <c r="T34" s="52">
        <v>573.6</v>
      </c>
      <c r="U34" s="52">
        <v>642.1</v>
      </c>
      <c r="V34" s="52">
        <v>555.20000000000005</v>
      </c>
      <c r="W34" s="52">
        <v>616.5</v>
      </c>
      <c r="X34" s="46">
        <v>590</v>
      </c>
      <c r="Y34" s="46">
        <v>567.1</v>
      </c>
      <c r="Z34" s="46">
        <v>529.4</v>
      </c>
      <c r="AA34" s="46">
        <v>492.8</v>
      </c>
      <c r="AB34" s="26">
        <f t="shared" si="18"/>
        <v>6782.3</v>
      </c>
      <c r="AC34" s="26">
        <f t="shared" si="1"/>
        <v>806.80000000000018</v>
      </c>
      <c r="AD34" s="26">
        <f t="shared" si="2"/>
        <v>13.50179901263493</v>
      </c>
      <c r="AE34" s="54"/>
    </row>
    <row r="35" spans="2:31" ht="15.95" customHeight="1">
      <c r="B35" s="42" t="s">
        <v>34</v>
      </c>
      <c r="C35" s="23">
        <v>233.3</v>
      </c>
      <c r="D35" s="30">
        <v>444.1</v>
      </c>
      <c r="E35" s="30">
        <v>530.6</v>
      </c>
      <c r="F35" s="30">
        <v>388.3</v>
      </c>
      <c r="G35" s="30">
        <v>532.6</v>
      </c>
      <c r="H35" s="30">
        <v>493.1</v>
      </c>
      <c r="I35" s="30">
        <v>504.5</v>
      </c>
      <c r="J35" s="30">
        <v>483.2</v>
      </c>
      <c r="K35" s="30">
        <v>488.6</v>
      </c>
      <c r="L35" s="30">
        <v>521.20000000000005</v>
      </c>
      <c r="M35" s="30">
        <v>510.5</v>
      </c>
      <c r="N35" s="25">
        <v>492.3</v>
      </c>
      <c r="O35" s="23">
        <f t="shared" si="17"/>
        <v>5622.3</v>
      </c>
      <c r="P35" s="24">
        <v>277.39999999999998</v>
      </c>
      <c r="Q35" s="30">
        <v>436.2</v>
      </c>
      <c r="R35" s="30">
        <v>427</v>
      </c>
      <c r="S35" s="30">
        <v>279.89999999999998</v>
      </c>
      <c r="T35" s="30">
        <v>514.20000000000005</v>
      </c>
      <c r="U35" s="30">
        <v>513.5</v>
      </c>
      <c r="V35" s="56">
        <v>428.8</v>
      </c>
      <c r="W35" s="30">
        <v>420.5</v>
      </c>
      <c r="X35" s="30">
        <v>299.7</v>
      </c>
      <c r="Y35" s="30">
        <v>435</v>
      </c>
      <c r="Z35" s="30">
        <v>430.2</v>
      </c>
      <c r="AA35" s="30">
        <v>572.29999999999995</v>
      </c>
      <c r="AB35" s="23">
        <f t="shared" si="18"/>
        <v>5034.7</v>
      </c>
      <c r="AC35" s="23">
        <f t="shared" si="1"/>
        <v>-587.60000000000036</v>
      </c>
      <c r="AD35" s="23">
        <f t="shared" si="2"/>
        <v>-10.451238816854319</v>
      </c>
      <c r="AE35" s="50"/>
    </row>
    <row r="36" spans="2:31" ht="15.95" customHeight="1">
      <c r="B36" s="41" t="s">
        <v>47</v>
      </c>
      <c r="C36" s="20">
        <f>+C37+C38+C39+C42+C43</f>
        <v>1731.5000000000002</v>
      </c>
      <c r="D36" s="20">
        <f t="shared" ref="D36:O36" si="19">+D37+D38+D39+D42+D43</f>
        <v>1136.3</v>
      </c>
      <c r="E36" s="20">
        <f t="shared" si="19"/>
        <v>1002.9</v>
      </c>
      <c r="F36" s="20">
        <f t="shared" si="19"/>
        <v>870.90000000000009</v>
      </c>
      <c r="G36" s="20">
        <f t="shared" si="19"/>
        <v>1007.6</v>
      </c>
      <c r="H36" s="20">
        <f t="shared" si="19"/>
        <v>1009.8000000000001</v>
      </c>
      <c r="I36" s="20">
        <f t="shared" si="19"/>
        <v>919.80000000000007</v>
      </c>
      <c r="J36" s="20">
        <f t="shared" si="19"/>
        <v>914.5</v>
      </c>
      <c r="K36" s="20">
        <f t="shared" si="19"/>
        <v>745.20000000000016</v>
      </c>
      <c r="L36" s="20">
        <f t="shared" si="19"/>
        <v>1214.9000000000001</v>
      </c>
      <c r="M36" s="20">
        <f t="shared" si="19"/>
        <v>1353.3000000000004</v>
      </c>
      <c r="N36" s="20">
        <f t="shared" si="19"/>
        <v>1523.5</v>
      </c>
      <c r="O36" s="20">
        <f t="shared" si="19"/>
        <v>13430.2</v>
      </c>
      <c r="P36" s="40">
        <f>+P37+P38+P39+P42+P43</f>
        <v>2143.9000000000005</v>
      </c>
      <c r="Q36" s="40">
        <f t="shared" ref="Q36:AB36" si="20">+Q37+Q38+Q39+Q42+Q43</f>
        <v>1218.6000000000001</v>
      </c>
      <c r="R36" s="40">
        <f t="shared" si="20"/>
        <v>1193.5</v>
      </c>
      <c r="S36" s="40">
        <f t="shared" si="20"/>
        <v>988.5</v>
      </c>
      <c r="T36" s="40">
        <f t="shared" si="20"/>
        <v>1178.1000000000001</v>
      </c>
      <c r="U36" s="40">
        <f t="shared" si="20"/>
        <v>966.9</v>
      </c>
      <c r="V36" s="40">
        <f t="shared" si="20"/>
        <v>1070.4000000000001</v>
      </c>
      <c r="W36" s="40">
        <f t="shared" si="20"/>
        <v>1104.3</v>
      </c>
      <c r="X36" s="40">
        <f t="shared" si="20"/>
        <v>1013.7000000000002</v>
      </c>
      <c r="Y36" s="40">
        <f t="shared" si="20"/>
        <v>1614.6</v>
      </c>
      <c r="Z36" s="40">
        <f t="shared" si="20"/>
        <v>1452.9</v>
      </c>
      <c r="AA36" s="40">
        <f t="shared" si="20"/>
        <v>2353.8000000000002</v>
      </c>
      <c r="AB36" s="40">
        <f t="shared" si="20"/>
        <v>16299.2</v>
      </c>
      <c r="AC36" s="20">
        <f t="shared" si="1"/>
        <v>2869</v>
      </c>
      <c r="AD36" s="20">
        <f t="shared" si="2"/>
        <v>21.362302869651977</v>
      </c>
    </row>
    <row r="37" spans="2:31" ht="15.95" customHeight="1">
      <c r="B37" s="42" t="s">
        <v>48</v>
      </c>
      <c r="C37" s="23">
        <v>921.6</v>
      </c>
      <c r="D37" s="23">
        <v>765.4</v>
      </c>
      <c r="E37" s="23">
        <v>836.3</v>
      </c>
      <c r="F37" s="23">
        <v>725.2</v>
      </c>
      <c r="G37" s="23">
        <v>846.4</v>
      </c>
      <c r="H37" s="23">
        <v>856.2</v>
      </c>
      <c r="I37" s="23">
        <v>763.5</v>
      </c>
      <c r="J37" s="23">
        <v>757.5</v>
      </c>
      <c r="K37" s="23">
        <v>604.70000000000005</v>
      </c>
      <c r="L37" s="23">
        <v>904.3</v>
      </c>
      <c r="M37" s="23">
        <v>871.7</v>
      </c>
      <c r="N37" s="25">
        <v>814.4</v>
      </c>
      <c r="O37" s="23">
        <f t="shared" ref="O37:O41" si="21">SUM(C37:N37)</f>
        <v>9667.2000000000007</v>
      </c>
      <c r="P37" s="24">
        <v>994.1</v>
      </c>
      <c r="Q37" s="23">
        <v>1039.7</v>
      </c>
      <c r="R37" s="23">
        <v>1023.6</v>
      </c>
      <c r="S37" s="23">
        <v>834.8</v>
      </c>
      <c r="T37" s="23">
        <v>1013.1</v>
      </c>
      <c r="U37" s="23">
        <v>817.5</v>
      </c>
      <c r="V37" s="23">
        <v>911.9</v>
      </c>
      <c r="W37" s="23">
        <v>947.1</v>
      </c>
      <c r="X37" s="47">
        <v>792.6</v>
      </c>
      <c r="Y37" s="47">
        <v>1084.5</v>
      </c>
      <c r="Z37" s="47">
        <v>935.6</v>
      </c>
      <c r="AA37" s="47">
        <v>1047.5</v>
      </c>
      <c r="AB37" s="23">
        <f>SUM(P37:AA37)</f>
        <v>11442</v>
      </c>
      <c r="AC37" s="23">
        <f t="shared" si="1"/>
        <v>1774.7999999999993</v>
      </c>
      <c r="AD37" s="23">
        <f t="shared" si="2"/>
        <v>18.358987090367417</v>
      </c>
    </row>
    <row r="38" spans="2:31" ht="15.95" customHeight="1">
      <c r="B38" s="42" t="s">
        <v>49</v>
      </c>
      <c r="C38" s="23">
        <v>694.6</v>
      </c>
      <c r="D38" s="23">
        <v>254</v>
      </c>
      <c r="E38" s="23">
        <v>47.2</v>
      </c>
      <c r="F38" s="23">
        <v>36</v>
      </c>
      <c r="G38" s="23">
        <v>39.5</v>
      </c>
      <c r="H38" s="23">
        <v>37.200000000000003</v>
      </c>
      <c r="I38" s="23">
        <v>35.799999999999997</v>
      </c>
      <c r="J38" s="23">
        <v>34.5</v>
      </c>
      <c r="K38" s="23">
        <v>26.2</v>
      </c>
      <c r="L38" s="23">
        <v>183.8</v>
      </c>
      <c r="M38" s="23">
        <v>335.1</v>
      </c>
      <c r="N38" s="25">
        <v>585.6</v>
      </c>
      <c r="O38" s="23">
        <f t="shared" si="21"/>
        <v>2309.5</v>
      </c>
      <c r="P38" s="24">
        <v>1019.2</v>
      </c>
      <c r="Q38" s="23">
        <v>59.6</v>
      </c>
      <c r="R38" s="23">
        <v>48.9</v>
      </c>
      <c r="S38" s="23">
        <v>41.1</v>
      </c>
      <c r="T38" s="23">
        <v>45.7</v>
      </c>
      <c r="U38" s="23">
        <v>34.200000000000003</v>
      </c>
      <c r="V38" s="23">
        <v>39.200000000000003</v>
      </c>
      <c r="W38" s="23">
        <v>38.6</v>
      </c>
      <c r="X38" s="23">
        <v>106</v>
      </c>
      <c r="Y38" s="23">
        <v>414</v>
      </c>
      <c r="Z38" s="23">
        <v>381.8</v>
      </c>
      <c r="AA38" s="23">
        <v>1178.3</v>
      </c>
      <c r="AB38" s="23">
        <f>SUM(P38:AA38)</f>
        <v>3406.6000000000004</v>
      </c>
      <c r="AC38" s="23">
        <f t="shared" si="1"/>
        <v>1097.1000000000004</v>
      </c>
      <c r="AD38" s="23">
        <f t="shared" si="2"/>
        <v>47.503788698852581</v>
      </c>
    </row>
    <row r="39" spans="2:31" ht="15.95" customHeight="1">
      <c r="B39" s="57" t="s">
        <v>50</v>
      </c>
      <c r="C39" s="20">
        <v>12.2</v>
      </c>
      <c r="D39" s="20">
        <v>11.9</v>
      </c>
      <c r="E39" s="20">
        <v>12.7</v>
      </c>
      <c r="F39" s="20">
        <v>10.1</v>
      </c>
      <c r="G39" s="20">
        <v>13.2</v>
      </c>
      <c r="H39" s="20">
        <v>11.8</v>
      </c>
      <c r="I39" s="20">
        <v>15.6</v>
      </c>
      <c r="J39" s="20">
        <v>12.8</v>
      </c>
      <c r="K39" s="20">
        <v>9.6</v>
      </c>
      <c r="L39" s="20">
        <v>18.2</v>
      </c>
      <c r="M39" s="20">
        <v>44.2</v>
      </c>
      <c r="N39" s="39">
        <v>19.2</v>
      </c>
      <c r="O39" s="20">
        <f t="shared" si="21"/>
        <v>191.49999999999994</v>
      </c>
      <c r="P39" s="40">
        <f>+P40+P41</f>
        <v>18.899999999999999</v>
      </c>
      <c r="Q39" s="40">
        <f t="shared" ref="Q39:AB39" si="22">+Q40+Q41</f>
        <v>9.9</v>
      </c>
      <c r="R39" s="40">
        <f t="shared" si="22"/>
        <v>13.1</v>
      </c>
      <c r="S39" s="40">
        <f t="shared" si="22"/>
        <v>9.8999999999999986</v>
      </c>
      <c r="T39" s="40">
        <f t="shared" si="22"/>
        <v>12</v>
      </c>
      <c r="U39" s="40">
        <f t="shared" si="22"/>
        <v>7.8</v>
      </c>
      <c r="V39" s="40">
        <f t="shared" si="22"/>
        <v>15.4</v>
      </c>
      <c r="W39" s="40">
        <f t="shared" si="22"/>
        <v>11.700000000000001</v>
      </c>
      <c r="X39" s="40">
        <f t="shared" si="22"/>
        <v>11.2</v>
      </c>
      <c r="Y39" s="40">
        <f t="shared" si="22"/>
        <v>13.100000000000001</v>
      </c>
      <c r="Z39" s="40">
        <f t="shared" si="22"/>
        <v>33</v>
      </c>
      <c r="AA39" s="40">
        <f t="shared" si="22"/>
        <v>26.099999999999998</v>
      </c>
      <c r="AB39" s="40">
        <f t="shared" si="22"/>
        <v>182.1</v>
      </c>
      <c r="AC39" s="20">
        <f t="shared" si="1"/>
        <v>-9.3999999999999488</v>
      </c>
      <c r="AD39" s="20">
        <f t="shared" si="2"/>
        <v>-4.9086161879895309</v>
      </c>
    </row>
    <row r="40" spans="2:31" ht="15.95" customHeight="1">
      <c r="B40" s="58" t="s">
        <v>51</v>
      </c>
      <c r="C40" s="23">
        <v>12.2</v>
      </c>
      <c r="D40" s="23">
        <v>11.9</v>
      </c>
      <c r="E40" s="23">
        <v>12.7</v>
      </c>
      <c r="F40" s="23">
        <v>10.1</v>
      </c>
      <c r="G40" s="23">
        <v>13.2</v>
      </c>
      <c r="H40" s="23">
        <v>11.8</v>
      </c>
      <c r="I40" s="23">
        <v>15.6</v>
      </c>
      <c r="J40" s="23">
        <v>12.8</v>
      </c>
      <c r="K40" s="23">
        <v>9.6</v>
      </c>
      <c r="L40" s="23">
        <v>18.2</v>
      </c>
      <c r="M40" s="23">
        <v>44.2</v>
      </c>
      <c r="N40" s="25">
        <v>19.2</v>
      </c>
      <c r="O40" s="23">
        <f t="shared" si="21"/>
        <v>191.49999999999994</v>
      </c>
      <c r="P40" s="24">
        <v>18.899999999999999</v>
      </c>
      <c r="Q40" s="23">
        <v>9.9</v>
      </c>
      <c r="R40" s="23">
        <v>12.9</v>
      </c>
      <c r="S40" s="23">
        <v>9.6999999999999993</v>
      </c>
      <c r="T40" s="23">
        <v>11.6</v>
      </c>
      <c r="U40" s="23">
        <v>7.3</v>
      </c>
      <c r="V40" s="23">
        <v>14.6</v>
      </c>
      <c r="W40" s="23">
        <v>10.3</v>
      </c>
      <c r="X40" s="23">
        <v>9.1</v>
      </c>
      <c r="Y40" s="23">
        <v>9.9</v>
      </c>
      <c r="Z40" s="23">
        <v>25.9</v>
      </c>
      <c r="AA40" s="23">
        <v>21.9</v>
      </c>
      <c r="AB40" s="23">
        <f>SUM(P40:AA40)</f>
        <v>162</v>
      </c>
      <c r="AC40" s="23">
        <f t="shared" si="1"/>
        <v>-29.499999999999943</v>
      </c>
      <c r="AD40" s="59">
        <v>0</v>
      </c>
    </row>
    <row r="41" spans="2:31" ht="15.95" customHeight="1">
      <c r="B41" s="60" t="s">
        <v>52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f t="shared" si="21"/>
        <v>0</v>
      </c>
      <c r="P41" s="62">
        <v>0</v>
      </c>
      <c r="Q41" s="61">
        <v>0</v>
      </c>
      <c r="R41" s="61">
        <v>0.2</v>
      </c>
      <c r="S41" s="61">
        <v>0.2</v>
      </c>
      <c r="T41" s="61">
        <v>0.4</v>
      </c>
      <c r="U41" s="61">
        <v>0.5</v>
      </c>
      <c r="V41" s="61">
        <v>0.8</v>
      </c>
      <c r="W41" s="61">
        <v>1.4</v>
      </c>
      <c r="X41" s="61">
        <v>2.1</v>
      </c>
      <c r="Y41" s="61">
        <v>3.2</v>
      </c>
      <c r="Z41" s="61">
        <v>7.1</v>
      </c>
      <c r="AA41" s="61">
        <v>4.2</v>
      </c>
      <c r="AB41" s="61">
        <f>SUM(P41:AA41)</f>
        <v>20.100000000000001</v>
      </c>
      <c r="AC41" s="61">
        <f t="shared" si="1"/>
        <v>20.100000000000001</v>
      </c>
      <c r="AD41" s="63">
        <v>0</v>
      </c>
    </row>
    <row r="42" spans="2:31" ht="15.95" customHeight="1">
      <c r="B42" s="42" t="s">
        <v>53</v>
      </c>
      <c r="C42" s="23">
        <v>80.7</v>
      </c>
      <c r="D42" s="23">
        <v>82.6</v>
      </c>
      <c r="E42" s="23">
        <v>83.3</v>
      </c>
      <c r="F42" s="23">
        <v>77.5</v>
      </c>
      <c r="G42" s="23">
        <v>85.1</v>
      </c>
      <c r="H42" s="23">
        <v>82.2</v>
      </c>
      <c r="I42" s="23">
        <v>82.2</v>
      </c>
      <c r="J42" s="23">
        <v>87.2</v>
      </c>
      <c r="K42" s="23">
        <v>81</v>
      </c>
      <c r="L42" s="23">
        <v>85.9</v>
      </c>
      <c r="M42" s="23">
        <v>79.400000000000006</v>
      </c>
      <c r="N42" s="25">
        <v>81.2</v>
      </c>
      <c r="O42" s="23">
        <f>SUM(C42:N42)</f>
        <v>988.30000000000007</v>
      </c>
      <c r="P42" s="24">
        <v>88.3</v>
      </c>
      <c r="Q42" s="23">
        <v>86.2</v>
      </c>
      <c r="R42" s="23">
        <v>83.9</v>
      </c>
      <c r="S42" s="23">
        <v>77.7</v>
      </c>
      <c r="T42" s="23">
        <v>83.9</v>
      </c>
      <c r="U42" s="23">
        <v>83.4</v>
      </c>
      <c r="V42" s="23">
        <v>80</v>
      </c>
      <c r="W42" s="23">
        <v>83.6</v>
      </c>
      <c r="X42" s="23">
        <v>80.7</v>
      </c>
      <c r="Y42" s="23">
        <v>79.7</v>
      </c>
      <c r="Z42" s="23">
        <v>79.400000000000006</v>
      </c>
      <c r="AA42" s="23">
        <v>79</v>
      </c>
      <c r="AB42" s="23">
        <f>SUM(P42:AA42)</f>
        <v>985.80000000000007</v>
      </c>
      <c r="AC42" s="23">
        <f t="shared" si="1"/>
        <v>-2.5</v>
      </c>
      <c r="AD42" s="23">
        <f t="shared" ref="AD42:AD48" si="23">+AC42/O42*100</f>
        <v>-0.25295962764342811</v>
      </c>
    </row>
    <row r="43" spans="2:31" ht="15.95" customHeight="1">
      <c r="B43" s="42" t="s">
        <v>54</v>
      </c>
      <c r="C43" s="23">
        <v>22.4</v>
      </c>
      <c r="D43" s="23">
        <v>22.4</v>
      </c>
      <c r="E43" s="23">
        <v>23.4</v>
      </c>
      <c r="F43" s="23">
        <v>22.1</v>
      </c>
      <c r="G43" s="23">
        <v>23.4</v>
      </c>
      <c r="H43" s="23">
        <v>22.4</v>
      </c>
      <c r="I43" s="23">
        <v>22.7</v>
      </c>
      <c r="J43" s="23">
        <v>22.5</v>
      </c>
      <c r="K43" s="23">
        <v>23.7</v>
      </c>
      <c r="L43" s="23">
        <v>22.7</v>
      </c>
      <c r="M43" s="23">
        <v>22.9</v>
      </c>
      <c r="N43" s="25">
        <v>23.1</v>
      </c>
      <c r="O43" s="23">
        <f>SUM(C43:N43)</f>
        <v>273.7</v>
      </c>
      <c r="P43" s="24">
        <v>23.4</v>
      </c>
      <c r="Q43" s="23">
        <v>23.2</v>
      </c>
      <c r="R43" s="23">
        <v>24</v>
      </c>
      <c r="S43" s="23">
        <v>25</v>
      </c>
      <c r="T43" s="23">
        <v>23.4</v>
      </c>
      <c r="U43" s="23">
        <v>24</v>
      </c>
      <c r="V43" s="23">
        <v>23.9</v>
      </c>
      <c r="W43" s="23">
        <v>23.3</v>
      </c>
      <c r="X43" s="23">
        <v>23.2</v>
      </c>
      <c r="Y43" s="23">
        <v>23.3</v>
      </c>
      <c r="Z43" s="23">
        <v>23.1</v>
      </c>
      <c r="AA43" s="23">
        <v>22.9</v>
      </c>
      <c r="AB43" s="23">
        <f>SUM(P43:AA43)</f>
        <v>282.7</v>
      </c>
      <c r="AC43" s="23">
        <f t="shared" si="1"/>
        <v>9</v>
      </c>
      <c r="AD43" s="23">
        <f t="shared" si="23"/>
        <v>3.2882718304713192</v>
      </c>
    </row>
    <row r="44" spans="2:31" ht="15.95" customHeight="1">
      <c r="B44" s="41" t="s">
        <v>55</v>
      </c>
      <c r="C44" s="20">
        <v>93.8</v>
      </c>
      <c r="D44" s="20">
        <v>89.6</v>
      </c>
      <c r="E44" s="20">
        <v>101.1</v>
      </c>
      <c r="F44" s="20">
        <v>130.30000000000001</v>
      </c>
      <c r="G44" s="20">
        <v>145.69999999999999</v>
      </c>
      <c r="H44" s="20">
        <v>122.6</v>
      </c>
      <c r="I44" s="20">
        <v>144.30000000000001</v>
      </c>
      <c r="J44" s="20">
        <v>130.4</v>
      </c>
      <c r="K44" s="20">
        <v>175.8</v>
      </c>
      <c r="L44" s="20">
        <v>141.1</v>
      </c>
      <c r="M44" s="20">
        <v>124.8</v>
      </c>
      <c r="N44" s="39">
        <v>126.1</v>
      </c>
      <c r="O44" s="20">
        <f>SUM(C44:N44)</f>
        <v>1525.6</v>
      </c>
      <c r="P44" s="40">
        <v>130.69999999999999</v>
      </c>
      <c r="Q44" s="20">
        <v>105.7</v>
      </c>
      <c r="R44" s="20">
        <v>141.19999999999999</v>
      </c>
      <c r="S44" s="20">
        <v>134</v>
      </c>
      <c r="T44" s="20">
        <v>178.1</v>
      </c>
      <c r="U44" s="20">
        <v>136.1</v>
      </c>
      <c r="V44" s="20">
        <v>148.5</v>
      </c>
      <c r="W44" s="20">
        <v>160.5</v>
      </c>
      <c r="X44" s="20">
        <v>148.69999999999999</v>
      </c>
      <c r="Y44" s="20">
        <v>153.6</v>
      </c>
      <c r="Z44" s="20">
        <v>150.19999999999999</v>
      </c>
      <c r="AA44" s="20">
        <v>194.7</v>
      </c>
      <c r="AB44" s="20">
        <f>SUM(P44:AA44)</f>
        <v>1782</v>
      </c>
      <c r="AC44" s="20">
        <f t="shared" si="1"/>
        <v>256.40000000000009</v>
      </c>
      <c r="AD44" s="20">
        <f t="shared" si="23"/>
        <v>16.806502359727325</v>
      </c>
    </row>
    <row r="45" spans="2:31" ht="15.95" customHeight="1">
      <c r="B45" s="19" t="s">
        <v>56</v>
      </c>
      <c r="C45" s="64">
        <f t="shared" ref="C45:AB45" si="24">+C46+C49+C50</f>
        <v>2903.5</v>
      </c>
      <c r="D45" s="64">
        <f t="shared" si="24"/>
        <v>2743.7000000000003</v>
      </c>
      <c r="E45" s="64">
        <f t="shared" si="24"/>
        <v>3111.2000000000003</v>
      </c>
      <c r="F45" s="64">
        <f t="shared" si="24"/>
        <v>2999.1</v>
      </c>
      <c r="G45" s="64">
        <f t="shared" si="24"/>
        <v>3351.4</v>
      </c>
      <c r="H45" s="64">
        <f t="shared" si="24"/>
        <v>3075</v>
      </c>
      <c r="I45" s="64">
        <f t="shared" si="24"/>
        <v>4095.1</v>
      </c>
      <c r="J45" s="64">
        <f t="shared" si="24"/>
        <v>3508</v>
      </c>
      <c r="K45" s="64">
        <f t="shared" si="24"/>
        <v>2922.9</v>
      </c>
      <c r="L45" s="64">
        <f t="shared" si="24"/>
        <v>3678.1</v>
      </c>
      <c r="M45" s="64">
        <f t="shared" si="24"/>
        <v>3837.9</v>
      </c>
      <c r="N45" s="64">
        <f t="shared" si="24"/>
        <v>3237.3</v>
      </c>
      <c r="O45" s="64">
        <f t="shared" si="24"/>
        <v>39463.200000000004</v>
      </c>
      <c r="P45" s="65">
        <f>+P46+P49+P50</f>
        <v>3294.5</v>
      </c>
      <c r="Q45" s="64">
        <f t="shared" ref="Q45:Z45" si="25">+Q46+Q49+Q50</f>
        <v>3014.7999999999997</v>
      </c>
      <c r="R45" s="64">
        <f t="shared" si="25"/>
        <v>3257.3</v>
      </c>
      <c r="S45" s="64">
        <f t="shared" si="25"/>
        <v>3104.4</v>
      </c>
      <c r="T45" s="64">
        <f t="shared" si="25"/>
        <v>3550.3</v>
      </c>
      <c r="U45" s="64">
        <f t="shared" si="25"/>
        <v>3039.8999999999996</v>
      </c>
      <c r="V45" s="64">
        <f t="shared" si="25"/>
        <v>3507.9</v>
      </c>
      <c r="W45" s="64">
        <f t="shared" si="25"/>
        <v>3366.1</v>
      </c>
      <c r="X45" s="64">
        <f t="shared" si="25"/>
        <v>3263.2999999999997</v>
      </c>
      <c r="Y45" s="64">
        <f t="shared" si="25"/>
        <v>3791.7000000000003</v>
      </c>
      <c r="Z45" s="64">
        <f t="shared" si="25"/>
        <v>3651.1</v>
      </c>
      <c r="AA45" s="64">
        <f t="shared" si="24"/>
        <v>3327.6000000000004</v>
      </c>
      <c r="AB45" s="64">
        <f t="shared" si="24"/>
        <v>40168.9</v>
      </c>
      <c r="AC45" s="64">
        <f t="shared" si="1"/>
        <v>705.69999999999709</v>
      </c>
      <c r="AD45" s="64">
        <f t="shared" si="23"/>
        <v>1.788248292079702</v>
      </c>
    </row>
    <row r="46" spans="2:31" ht="15.95" customHeight="1">
      <c r="B46" s="66" t="s">
        <v>57</v>
      </c>
      <c r="C46" s="67">
        <f t="shared" ref="C46:O46" si="26">SUM(C47:C48)</f>
        <v>2254.3000000000002</v>
      </c>
      <c r="D46" s="67">
        <f t="shared" si="26"/>
        <v>2124.7000000000003</v>
      </c>
      <c r="E46" s="67">
        <f t="shared" si="26"/>
        <v>2476.3000000000002</v>
      </c>
      <c r="F46" s="67">
        <f t="shared" si="26"/>
        <v>2288.1</v>
      </c>
      <c r="G46" s="67">
        <f t="shared" si="26"/>
        <v>2747.5</v>
      </c>
      <c r="H46" s="67">
        <f t="shared" si="26"/>
        <v>2480.6999999999998</v>
      </c>
      <c r="I46" s="67">
        <f t="shared" si="26"/>
        <v>3430.2</v>
      </c>
      <c r="J46" s="67">
        <f t="shared" si="26"/>
        <v>2775.1</v>
      </c>
      <c r="K46" s="67">
        <f t="shared" si="26"/>
        <v>2314.6</v>
      </c>
      <c r="L46" s="67">
        <f t="shared" si="26"/>
        <v>3194.1</v>
      </c>
      <c r="M46" s="67">
        <f t="shared" si="26"/>
        <v>3312.9</v>
      </c>
      <c r="N46" s="67">
        <f t="shared" si="26"/>
        <v>2697.3</v>
      </c>
      <c r="O46" s="67">
        <f t="shared" si="26"/>
        <v>32095.800000000003</v>
      </c>
      <c r="P46" s="68">
        <f>SUM(P47:P48)</f>
        <v>2539.6999999999998</v>
      </c>
      <c r="Q46" s="67">
        <f t="shared" ref="Q46:AB46" si="27">SUM(Q47:Q48)</f>
        <v>2312.1999999999998</v>
      </c>
      <c r="R46" s="67">
        <f t="shared" si="27"/>
        <v>2538.3000000000002</v>
      </c>
      <c r="S46" s="67">
        <f t="shared" si="27"/>
        <v>2353.5</v>
      </c>
      <c r="T46" s="67">
        <f t="shared" si="27"/>
        <v>2882.7</v>
      </c>
      <c r="U46" s="67">
        <f t="shared" si="27"/>
        <v>2435.1999999999998</v>
      </c>
      <c r="V46" s="67">
        <f t="shared" si="27"/>
        <v>2820.8</v>
      </c>
      <c r="W46" s="67">
        <f t="shared" si="27"/>
        <v>2686.1</v>
      </c>
      <c r="X46" s="67">
        <f t="shared" si="27"/>
        <v>2656.7</v>
      </c>
      <c r="Y46" s="67">
        <f t="shared" si="27"/>
        <v>3328.3</v>
      </c>
      <c r="Z46" s="67">
        <f t="shared" si="27"/>
        <v>3142</v>
      </c>
      <c r="AA46" s="67">
        <f t="shared" si="27"/>
        <v>2782.9</v>
      </c>
      <c r="AB46" s="67">
        <f t="shared" si="27"/>
        <v>32478.400000000001</v>
      </c>
      <c r="AC46" s="67">
        <f t="shared" si="1"/>
        <v>382.59999999999854</v>
      </c>
      <c r="AD46" s="67">
        <f t="shared" si="23"/>
        <v>1.1920562815072331</v>
      </c>
    </row>
    <row r="47" spans="2:31" ht="15.95" customHeight="1">
      <c r="B47" s="42" t="s">
        <v>58</v>
      </c>
      <c r="C47" s="23">
        <v>2208.8000000000002</v>
      </c>
      <c r="D47" s="49">
        <v>2079.3000000000002</v>
      </c>
      <c r="E47" s="49">
        <v>2387</v>
      </c>
      <c r="F47" s="49">
        <v>2288.1</v>
      </c>
      <c r="G47" s="49">
        <v>2747.5</v>
      </c>
      <c r="H47" s="49">
        <v>2480.6999999999998</v>
      </c>
      <c r="I47" s="49">
        <v>2643.4</v>
      </c>
      <c r="J47" s="49">
        <v>2775.1</v>
      </c>
      <c r="K47" s="49">
        <v>2292</v>
      </c>
      <c r="L47" s="49">
        <v>3167.2</v>
      </c>
      <c r="M47" s="49">
        <v>3164.9</v>
      </c>
      <c r="N47" s="25">
        <v>2697.3</v>
      </c>
      <c r="O47" s="23">
        <f>SUM(C47:N47)</f>
        <v>30931.300000000003</v>
      </c>
      <c r="P47" s="24">
        <v>2539.6999999999998</v>
      </c>
      <c r="Q47" s="49">
        <v>2312.1999999999998</v>
      </c>
      <c r="R47" s="49">
        <v>2538.3000000000002</v>
      </c>
      <c r="S47" s="49">
        <v>2353.5</v>
      </c>
      <c r="T47" s="49">
        <v>2882.7</v>
      </c>
      <c r="U47" s="49">
        <v>2435.1999999999998</v>
      </c>
      <c r="V47" s="69">
        <v>2820.8</v>
      </c>
      <c r="W47" s="49">
        <v>2686.1</v>
      </c>
      <c r="X47" s="49">
        <v>2656.7</v>
      </c>
      <c r="Y47" s="49">
        <v>3328.3</v>
      </c>
      <c r="Z47" s="49">
        <v>3142</v>
      </c>
      <c r="AA47" s="49">
        <v>2782.9</v>
      </c>
      <c r="AB47" s="23">
        <f>SUM(P47:AA47)</f>
        <v>32478.400000000001</v>
      </c>
      <c r="AC47" s="23">
        <f t="shared" si="1"/>
        <v>1547.0999999999985</v>
      </c>
      <c r="AD47" s="23">
        <f t="shared" si="23"/>
        <v>5.0017296395560438</v>
      </c>
    </row>
    <row r="48" spans="2:31" ht="15.95" customHeight="1">
      <c r="B48" s="42" t="s">
        <v>34</v>
      </c>
      <c r="C48" s="23">
        <v>45.5</v>
      </c>
      <c r="D48" s="49">
        <v>45.4</v>
      </c>
      <c r="E48" s="49">
        <v>89.3</v>
      </c>
      <c r="F48" s="49">
        <v>0</v>
      </c>
      <c r="G48" s="49">
        <v>0</v>
      </c>
      <c r="H48" s="49">
        <v>0</v>
      </c>
      <c r="I48" s="49">
        <v>786.8</v>
      </c>
      <c r="J48" s="49">
        <v>0</v>
      </c>
      <c r="K48" s="49">
        <v>22.6</v>
      </c>
      <c r="L48" s="49">
        <v>26.9</v>
      </c>
      <c r="M48" s="49">
        <v>148</v>
      </c>
      <c r="N48" s="49">
        <v>0</v>
      </c>
      <c r="O48" s="23">
        <f>SUM(C48:N48)</f>
        <v>1164.5</v>
      </c>
      <c r="P48" s="24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23">
        <f>SUM(P48:AA48)</f>
        <v>0</v>
      </c>
      <c r="AC48" s="23">
        <f t="shared" si="1"/>
        <v>-1164.5</v>
      </c>
      <c r="AD48" s="23">
        <f t="shared" si="23"/>
        <v>-100</v>
      </c>
    </row>
    <row r="49" spans="2:30" ht="15.95" customHeight="1">
      <c r="B49" s="66" t="s">
        <v>59</v>
      </c>
      <c r="C49" s="67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67">
        <f>SUM(C49:N49)</f>
        <v>0</v>
      </c>
      <c r="P49" s="68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67">
        <f>SUM(P49:AA49)</f>
        <v>0</v>
      </c>
      <c r="AC49" s="67">
        <f t="shared" si="1"/>
        <v>0</v>
      </c>
      <c r="AD49" s="59">
        <v>0</v>
      </c>
    </row>
    <row r="50" spans="2:30" ht="15.95" customHeight="1">
      <c r="B50" s="66" t="s">
        <v>60</v>
      </c>
      <c r="C50" s="67">
        <f t="shared" ref="C50:AB50" si="28">SUM(C51:C53)</f>
        <v>649.20000000000005</v>
      </c>
      <c r="D50" s="67">
        <f t="shared" si="28"/>
        <v>619</v>
      </c>
      <c r="E50" s="67">
        <f t="shared" si="28"/>
        <v>634.9</v>
      </c>
      <c r="F50" s="67">
        <f t="shared" si="28"/>
        <v>711</v>
      </c>
      <c r="G50" s="67">
        <f t="shared" si="28"/>
        <v>603.9</v>
      </c>
      <c r="H50" s="67">
        <f t="shared" si="28"/>
        <v>594.29999999999995</v>
      </c>
      <c r="I50" s="67">
        <f t="shared" si="28"/>
        <v>664.90000000000009</v>
      </c>
      <c r="J50" s="67">
        <f t="shared" si="28"/>
        <v>732.9</v>
      </c>
      <c r="K50" s="67">
        <f t="shared" si="28"/>
        <v>608.30000000000007</v>
      </c>
      <c r="L50" s="67">
        <f t="shared" si="28"/>
        <v>484</v>
      </c>
      <c r="M50" s="67">
        <f t="shared" si="28"/>
        <v>525</v>
      </c>
      <c r="N50" s="67">
        <f t="shared" si="28"/>
        <v>540</v>
      </c>
      <c r="O50" s="67">
        <f t="shared" si="28"/>
        <v>7367.4</v>
      </c>
      <c r="P50" s="68">
        <f>SUM(P51:P53)</f>
        <v>754.8</v>
      </c>
      <c r="Q50" s="67">
        <f t="shared" ref="Q50:Z50" si="29">SUM(Q51:Q53)</f>
        <v>702.6</v>
      </c>
      <c r="R50" s="67">
        <f t="shared" si="29"/>
        <v>719</v>
      </c>
      <c r="S50" s="67">
        <f t="shared" si="29"/>
        <v>750.9</v>
      </c>
      <c r="T50" s="67">
        <f t="shared" si="29"/>
        <v>667.60000000000014</v>
      </c>
      <c r="U50" s="67">
        <f t="shared" si="29"/>
        <v>604.69999999999993</v>
      </c>
      <c r="V50" s="67">
        <f t="shared" si="29"/>
        <v>687.09999999999991</v>
      </c>
      <c r="W50" s="67">
        <f t="shared" si="29"/>
        <v>679.99999999999989</v>
      </c>
      <c r="X50" s="67">
        <f t="shared" si="29"/>
        <v>606.6</v>
      </c>
      <c r="Y50" s="67">
        <f t="shared" si="29"/>
        <v>463.4</v>
      </c>
      <c r="Z50" s="67">
        <f t="shared" si="29"/>
        <v>509.09999999999997</v>
      </c>
      <c r="AA50" s="67">
        <f t="shared" si="28"/>
        <v>544.70000000000005</v>
      </c>
      <c r="AB50" s="67">
        <f t="shared" si="28"/>
        <v>7690.4999999999991</v>
      </c>
      <c r="AC50" s="67">
        <f t="shared" si="1"/>
        <v>323.09999999999945</v>
      </c>
      <c r="AD50" s="67">
        <f t="shared" ref="AD50:AD95" si="30">+AC50/O50*100</f>
        <v>4.3855362814561367</v>
      </c>
    </row>
    <row r="51" spans="2:30" ht="15.95" customHeight="1">
      <c r="B51" s="42" t="s">
        <v>61</v>
      </c>
      <c r="C51" s="23">
        <v>615.6</v>
      </c>
      <c r="D51" s="49">
        <v>586</v>
      </c>
      <c r="E51" s="49">
        <v>601</v>
      </c>
      <c r="F51" s="49">
        <v>678.6</v>
      </c>
      <c r="G51" s="49">
        <v>568.29999999999995</v>
      </c>
      <c r="H51" s="49">
        <v>560.79999999999995</v>
      </c>
      <c r="I51" s="49">
        <v>626.20000000000005</v>
      </c>
      <c r="J51" s="49">
        <v>694</v>
      </c>
      <c r="K51" s="49">
        <v>573.1</v>
      </c>
      <c r="L51" s="49">
        <v>441.2</v>
      </c>
      <c r="M51" s="49">
        <v>489</v>
      </c>
      <c r="N51" s="25">
        <v>499</v>
      </c>
      <c r="O51" s="23">
        <f t="shared" ref="O51:O56" si="31">SUM(C51:N51)</f>
        <v>6932.8</v>
      </c>
      <c r="P51" s="24">
        <v>692.8</v>
      </c>
      <c r="Q51" s="49">
        <v>669.5</v>
      </c>
      <c r="R51" s="49">
        <v>676.6</v>
      </c>
      <c r="S51" s="49">
        <v>703.8</v>
      </c>
      <c r="T51" s="49">
        <v>620.70000000000005</v>
      </c>
      <c r="U51" s="49">
        <v>570.29999999999995</v>
      </c>
      <c r="V51" s="49">
        <v>639.29999999999995</v>
      </c>
      <c r="W51" s="49">
        <v>637.9</v>
      </c>
      <c r="X51" s="49">
        <v>571</v>
      </c>
      <c r="Y51" s="49">
        <v>427.5</v>
      </c>
      <c r="Z51" s="49">
        <v>473.5</v>
      </c>
      <c r="AA51" s="49">
        <v>497.2</v>
      </c>
      <c r="AB51" s="23">
        <f t="shared" ref="AB51:AB56" si="32">SUM(P51:AA51)</f>
        <v>7180.0999999999995</v>
      </c>
      <c r="AC51" s="23">
        <f t="shared" si="1"/>
        <v>247.29999999999927</v>
      </c>
      <c r="AD51" s="23">
        <f t="shared" si="30"/>
        <v>3.5671013154857962</v>
      </c>
    </row>
    <row r="52" spans="2:30" ht="15.95" customHeight="1">
      <c r="B52" s="42" t="s">
        <v>62</v>
      </c>
      <c r="C52" s="23">
        <v>13</v>
      </c>
      <c r="D52" s="49">
        <v>11</v>
      </c>
      <c r="E52" s="49">
        <v>12.5</v>
      </c>
      <c r="F52" s="49">
        <v>12.3</v>
      </c>
      <c r="G52" s="49">
        <v>13.2</v>
      </c>
      <c r="H52" s="49">
        <v>13.6</v>
      </c>
      <c r="I52" s="49">
        <v>15.2</v>
      </c>
      <c r="J52" s="49">
        <v>14.5</v>
      </c>
      <c r="K52" s="49">
        <v>12.5</v>
      </c>
      <c r="L52" s="49">
        <v>13.5</v>
      </c>
      <c r="M52" s="49">
        <v>11.6</v>
      </c>
      <c r="N52" s="25">
        <v>10.3</v>
      </c>
      <c r="O52" s="23">
        <f t="shared" si="31"/>
        <v>153.20000000000002</v>
      </c>
      <c r="P52" s="24">
        <v>14.2</v>
      </c>
      <c r="Q52" s="49">
        <v>12.1</v>
      </c>
      <c r="R52" s="49">
        <v>13.3</v>
      </c>
      <c r="S52" s="49">
        <v>11.5</v>
      </c>
      <c r="T52" s="49">
        <v>14.2</v>
      </c>
      <c r="U52" s="49">
        <v>12.6</v>
      </c>
      <c r="V52" s="49">
        <v>15.4</v>
      </c>
      <c r="W52" s="49">
        <v>13.8</v>
      </c>
      <c r="X52" s="49">
        <v>12.7</v>
      </c>
      <c r="Y52" s="49">
        <v>13.7</v>
      </c>
      <c r="Z52" s="49">
        <v>11.4</v>
      </c>
      <c r="AA52" s="49">
        <v>10.5</v>
      </c>
      <c r="AB52" s="23">
        <f t="shared" si="32"/>
        <v>155.4</v>
      </c>
      <c r="AC52" s="23">
        <f t="shared" si="1"/>
        <v>2.1999999999999886</v>
      </c>
      <c r="AD52" s="23">
        <f t="shared" si="30"/>
        <v>1.4360313315926818</v>
      </c>
    </row>
    <row r="53" spans="2:30" ht="15.95" customHeight="1">
      <c r="B53" s="42" t="s">
        <v>34</v>
      </c>
      <c r="C53" s="23">
        <v>20.6</v>
      </c>
      <c r="D53" s="49">
        <v>22</v>
      </c>
      <c r="E53" s="49">
        <v>21.4</v>
      </c>
      <c r="F53" s="49">
        <v>20.100000000000001</v>
      </c>
      <c r="G53" s="49">
        <v>22.4</v>
      </c>
      <c r="H53" s="49">
        <v>19.899999999999999</v>
      </c>
      <c r="I53" s="49">
        <v>23.5</v>
      </c>
      <c r="J53" s="49">
        <v>24.4</v>
      </c>
      <c r="K53" s="49">
        <v>22.7</v>
      </c>
      <c r="L53" s="49">
        <v>29.3</v>
      </c>
      <c r="M53" s="49">
        <v>24.4</v>
      </c>
      <c r="N53" s="25">
        <v>30.7</v>
      </c>
      <c r="O53" s="23">
        <f t="shared" si="31"/>
        <v>281.40000000000003</v>
      </c>
      <c r="P53" s="24">
        <v>47.8</v>
      </c>
      <c r="Q53" s="49">
        <v>21</v>
      </c>
      <c r="R53" s="49">
        <v>29.1</v>
      </c>
      <c r="S53" s="49">
        <v>35.6</v>
      </c>
      <c r="T53" s="49">
        <v>32.700000000000003</v>
      </c>
      <c r="U53" s="49">
        <f>18.9+0.3+2.6</f>
        <v>21.8</v>
      </c>
      <c r="V53" s="49">
        <v>32.4</v>
      </c>
      <c r="W53" s="49">
        <v>28.3</v>
      </c>
      <c r="X53" s="49">
        <v>22.9</v>
      </c>
      <c r="Y53" s="49">
        <f>17+5.2</f>
        <v>22.2</v>
      </c>
      <c r="Z53" s="49">
        <v>24.2</v>
      </c>
      <c r="AA53" s="49">
        <v>37</v>
      </c>
      <c r="AB53" s="23">
        <f t="shared" si="32"/>
        <v>355</v>
      </c>
      <c r="AC53" s="23">
        <f t="shared" si="1"/>
        <v>73.599999999999966</v>
      </c>
      <c r="AD53" s="23">
        <f t="shared" si="30"/>
        <v>26.154939587775395</v>
      </c>
    </row>
    <row r="54" spans="2:30" ht="15.95" customHeight="1">
      <c r="B54" s="19" t="s">
        <v>63</v>
      </c>
      <c r="C54" s="20">
        <v>68.8</v>
      </c>
      <c r="D54" s="15">
        <v>55.2</v>
      </c>
      <c r="E54" s="15">
        <v>61.8</v>
      </c>
      <c r="F54" s="15">
        <v>54.6</v>
      </c>
      <c r="G54" s="15">
        <v>60.7</v>
      </c>
      <c r="H54" s="15">
        <v>61.5</v>
      </c>
      <c r="I54" s="15">
        <v>58.4</v>
      </c>
      <c r="J54" s="15">
        <v>56.9</v>
      </c>
      <c r="K54" s="15">
        <v>46</v>
      </c>
      <c r="L54" s="15">
        <v>64</v>
      </c>
      <c r="M54" s="15">
        <v>65.900000000000006</v>
      </c>
      <c r="N54" s="39">
        <v>57</v>
      </c>
      <c r="O54" s="20">
        <f t="shared" si="31"/>
        <v>710.8</v>
      </c>
      <c r="P54" s="40">
        <v>70</v>
      </c>
      <c r="Q54" s="15">
        <v>72.7</v>
      </c>
      <c r="R54" s="71">
        <v>74.900000000000006</v>
      </c>
      <c r="S54" s="15">
        <v>59.7</v>
      </c>
      <c r="T54" s="15">
        <v>74.2</v>
      </c>
      <c r="U54" s="15">
        <v>58.4</v>
      </c>
      <c r="V54" s="15">
        <v>69.7</v>
      </c>
      <c r="W54" s="15">
        <v>73.7</v>
      </c>
      <c r="X54" s="72">
        <v>56.5</v>
      </c>
      <c r="Y54" s="72">
        <v>78.599999999999994</v>
      </c>
      <c r="Z54" s="72">
        <v>69.099999999999994</v>
      </c>
      <c r="AA54" s="72">
        <v>77</v>
      </c>
      <c r="AB54" s="20">
        <f t="shared" si="32"/>
        <v>834.5</v>
      </c>
      <c r="AC54" s="20">
        <f t="shared" si="1"/>
        <v>123.70000000000005</v>
      </c>
      <c r="AD54" s="20">
        <f t="shared" si="30"/>
        <v>17.402926280247616</v>
      </c>
    </row>
    <row r="55" spans="2:30" ht="15.95" customHeight="1">
      <c r="B55" s="19" t="s">
        <v>64</v>
      </c>
      <c r="C55" s="20">
        <v>0</v>
      </c>
      <c r="D55" s="15">
        <v>0.1</v>
      </c>
      <c r="E55" s="15">
        <v>0.1</v>
      </c>
      <c r="F55" s="15">
        <v>0</v>
      </c>
      <c r="G55" s="15">
        <v>0.1</v>
      </c>
      <c r="H55" s="15">
        <v>0.1</v>
      </c>
      <c r="I55" s="15">
        <v>0.1</v>
      </c>
      <c r="J55" s="15">
        <v>0.1</v>
      </c>
      <c r="K55" s="15">
        <v>0.2</v>
      </c>
      <c r="L55" s="15">
        <v>0.3</v>
      </c>
      <c r="M55" s="15">
        <v>0</v>
      </c>
      <c r="N55" s="39">
        <v>0.1</v>
      </c>
      <c r="O55" s="20">
        <f t="shared" si="31"/>
        <v>1.2000000000000002</v>
      </c>
      <c r="P55" s="40">
        <v>0.3</v>
      </c>
      <c r="Q55" s="15">
        <v>0</v>
      </c>
      <c r="R55" s="15">
        <v>0.1</v>
      </c>
      <c r="S55" s="15">
        <v>0.1</v>
      </c>
      <c r="T55" s="15">
        <v>0.4</v>
      </c>
      <c r="U55" s="15">
        <v>0.1</v>
      </c>
      <c r="V55" s="15">
        <v>0</v>
      </c>
      <c r="W55" s="15">
        <v>0.1</v>
      </c>
      <c r="X55" s="15">
        <v>0.1</v>
      </c>
      <c r="Y55" s="15">
        <v>0.1</v>
      </c>
      <c r="Z55" s="15">
        <v>0.2</v>
      </c>
      <c r="AA55" s="15">
        <v>0.1</v>
      </c>
      <c r="AB55" s="20">
        <f t="shared" si="32"/>
        <v>1.6000000000000003</v>
      </c>
      <c r="AC55" s="20">
        <f t="shared" si="1"/>
        <v>0.40000000000000013</v>
      </c>
      <c r="AD55" s="20">
        <f t="shared" si="30"/>
        <v>33.333333333333336</v>
      </c>
    </row>
    <row r="56" spans="2:30" ht="15.95" customHeight="1">
      <c r="B56" s="19" t="s">
        <v>65</v>
      </c>
      <c r="C56" s="20">
        <v>314.39999999999998</v>
      </c>
      <c r="D56" s="15">
        <v>179.1</v>
      </c>
      <c r="E56" s="15">
        <v>184</v>
      </c>
      <c r="F56" s="15">
        <v>179.5</v>
      </c>
      <c r="G56" s="15">
        <v>207.5</v>
      </c>
      <c r="H56" s="15">
        <v>180.7</v>
      </c>
      <c r="I56" s="15">
        <v>182.6</v>
      </c>
      <c r="J56" s="15">
        <v>314.2</v>
      </c>
      <c r="K56" s="15">
        <v>173.8</v>
      </c>
      <c r="L56" s="15">
        <v>187.6</v>
      </c>
      <c r="M56" s="15">
        <v>194.4</v>
      </c>
      <c r="N56" s="39">
        <v>216.4</v>
      </c>
      <c r="O56" s="20">
        <f t="shared" si="31"/>
        <v>2514.2000000000003</v>
      </c>
      <c r="P56" s="40">
        <v>192.8</v>
      </c>
      <c r="Q56" s="15">
        <v>176.2</v>
      </c>
      <c r="R56" s="15">
        <v>215.9</v>
      </c>
      <c r="S56" s="15">
        <v>190.4</v>
      </c>
      <c r="T56" s="15">
        <v>183.8</v>
      </c>
      <c r="U56" s="15">
        <v>351.3</v>
      </c>
      <c r="V56" s="15">
        <v>254</v>
      </c>
      <c r="W56" s="72">
        <v>190.8</v>
      </c>
      <c r="X56" s="15">
        <v>201.2</v>
      </c>
      <c r="Y56" s="15">
        <v>185.9</v>
      </c>
      <c r="Z56" s="15">
        <v>217</v>
      </c>
      <c r="AA56" s="15">
        <v>194</v>
      </c>
      <c r="AB56" s="20">
        <f t="shared" si="32"/>
        <v>2553.2999999999997</v>
      </c>
      <c r="AC56" s="20">
        <f t="shared" si="1"/>
        <v>39.099999999999454</v>
      </c>
      <c r="AD56" s="20">
        <f t="shared" si="30"/>
        <v>1.555166653408617</v>
      </c>
    </row>
    <row r="57" spans="2:30" ht="15.95" customHeight="1">
      <c r="B57" s="19" t="s">
        <v>66</v>
      </c>
      <c r="C57" s="20">
        <f>+C58</f>
        <v>0</v>
      </c>
      <c r="D57" s="20">
        <f t="shared" ref="D57:AB57" si="33">+D58</f>
        <v>0.3</v>
      </c>
      <c r="E57" s="20">
        <f t="shared" si="33"/>
        <v>0.2</v>
      </c>
      <c r="F57" s="20">
        <f t="shared" si="33"/>
        <v>0.1</v>
      </c>
      <c r="G57" s="20">
        <f t="shared" si="33"/>
        <v>0.3</v>
      </c>
      <c r="H57" s="20">
        <f t="shared" si="33"/>
        <v>0.1</v>
      </c>
      <c r="I57" s="20">
        <f t="shared" si="33"/>
        <v>0.1</v>
      </c>
      <c r="J57" s="20">
        <f t="shared" si="33"/>
        <v>0.3</v>
      </c>
      <c r="K57" s="20">
        <f t="shared" si="33"/>
        <v>0.1</v>
      </c>
      <c r="L57" s="20">
        <f t="shared" si="33"/>
        <v>0.3</v>
      </c>
      <c r="M57" s="20">
        <f t="shared" si="33"/>
        <v>0.3</v>
      </c>
      <c r="N57" s="20">
        <f t="shared" si="33"/>
        <v>0.2</v>
      </c>
      <c r="O57" s="20">
        <f t="shared" si="33"/>
        <v>2.3000000000000003</v>
      </c>
      <c r="P57" s="20">
        <f t="shared" si="33"/>
        <v>0.1</v>
      </c>
      <c r="Q57" s="20">
        <f t="shared" si="33"/>
        <v>0.1</v>
      </c>
      <c r="R57" s="20">
        <f t="shared" si="33"/>
        <v>0.3</v>
      </c>
      <c r="S57" s="20">
        <f t="shared" si="33"/>
        <v>0.2</v>
      </c>
      <c r="T57" s="20">
        <f t="shared" si="33"/>
        <v>0.2</v>
      </c>
      <c r="U57" s="20">
        <f t="shared" si="33"/>
        <v>0.1</v>
      </c>
      <c r="V57" s="20">
        <f t="shared" si="33"/>
        <v>0.1</v>
      </c>
      <c r="W57" s="20">
        <f t="shared" si="33"/>
        <v>0.4</v>
      </c>
      <c r="X57" s="20">
        <f t="shared" si="33"/>
        <v>0.2</v>
      </c>
      <c r="Y57" s="20">
        <f t="shared" si="33"/>
        <v>0.3</v>
      </c>
      <c r="Z57" s="20">
        <f t="shared" si="33"/>
        <v>0.1</v>
      </c>
      <c r="AA57" s="20">
        <f t="shared" si="33"/>
        <v>0.2</v>
      </c>
      <c r="AB57" s="20">
        <f t="shared" si="33"/>
        <v>2.3000000000000003</v>
      </c>
      <c r="AC57" s="20">
        <f t="shared" si="1"/>
        <v>0</v>
      </c>
      <c r="AD57" s="20">
        <f t="shared" si="30"/>
        <v>0</v>
      </c>
    </row>
    <row r="58" spans="2:30" s="50" customFormat="1" ht="15.95" customHeight="1">
      <c r="B58" s="73" t="s">
        <v>67</v>
      </c>
      <c r="C58" s="24">
        <v>0</v>
      </c>
      <c r="D58" s="74">
        <v>0.3</v>
      </c>
      <c r="E58" s="74">
        <v>0.2</v>
      </c>
      <c r="F58" s="74">
        <v>0.1</v>
      </c>
      <c r="G58" s="74">
        <v>0.3</v>
      </c>
      <c r="H58" s="74">
        <v>0.1</v>
      </c>
      <c r="I58" s="74">
        <v>0.1</v>
      </c>
      <c r="J58" s="74">
        <v>0.3</v>
      </c>
      <c r="K58" s="24">
        <v>0.1</v>
      </c>
      <c r="L58" s="24">
        <v>0.3</v>
      </c>
      <c r="M58" s="24">
        <v>0.3</v>
      </c>
      <c r="N58" s="24">
        <v>0.2</v>
      </c>
      <c r="O58" s="23">
        <f>SUM(C58:N58)</f>
        <v>2.3000000000000003</v>
      </c>
      <c r="P58" s="24">
        <v>0.1</v>
      </c>
      <c r="Q58" s="24">
        <v>0.1</v>
      </c>
      <c r="R58" s="24">
        <v>0.3</v>
      </c>
      <c r="S58" s="24">
        <v>0.2</v>
      </c>
      <c r="T58" s="24">
        <v>0.2</v>
      </c>
      <c r="U58" s="24">
        <v>0.1</v>
      </c>
      <c r="V58" s="24">
        <v>0.1</v>
      </c>
      <c r="W58" s="24">
        <v>0.4</v>
      </c>
      <c r="X58" s="24">
        <v>0.2</v>
      </c>
      <c r="Y58" s="24">
        <v>0.3</v>
      </c>
      <c r="Z58" s="24">
        <v>0.1</v>
      </c>
      <c r="AA58" s="24">
        <v>0.2</v>
      </c>
      <c r="AB58" s="23">
        <f t="shared" ref="AB58" si="34">SUM(P58:AA58)</f>
        <v>2.3000000000000003</v>
      </c>
      <c r="AC58" s="20">
        <f t="shared" si="1"/>
        <v>0</v>
      </c>
      <c r="AD58" s="20">
        <f t="shared" si="30"/>
        <v>0</v>
      </c>
    </row>
    <row r="59" spans="2:30" ht="15.95" customHeight="1">
      <c r="B59" s="75" t="s">
        <v>68</v>
      </c>
      <c r="C59" s="20">
        <f t="shared" ref="C59:AA59" si="35">+C60+C70+C74</f>
        <v>2204.5</v>
      </c>
      <c r="D59" s="20">
        <f t="shared" si="35"/>
        <v>1677.5</v>
      </c>
      <c r="E59" s="20">
        <f t="shared" si="35"/>
        <v>1764.0000000000002</v>
      </c>
      <c r="F59" s="20">
        <f t="shared" si="35"/>
        <v>1621.8999999999999</v>
      </c>
      <c r="G59" s="20">
        <f t="shared" si="35"/>
        <v>1809.5</v>
      </c>
      <c r="H59" s="20">
        <f t="shared" si="35"/>
        <v>1765.1000000000001</v>
      </c>
      <c r="I59" s="20">
        <f t="shared" si="35"/>
        <v>1820.7000000000003</v>
      </c>
      <c r="J59" s="20">
        <f t="shared" si="35"/>
        <v>2132.2999999999997</v>
      </c>
      <c r="K59" s="20">
        <f t="shared" si="35"/>
        <v>1925</v>
      </c>
      <c r="L59" s="20">
        <f t="shared" si="35"/>
        <v>1810.8999999999999</v>
      </c>
      <c r="M59" s="20">
        <f t="shared" si="35"/>
        <v>1770.6000000000001</v>
      </c>
      <c r="N59" s="20">
        <f t="shared" si="35"/>
        <v>5081.6000000000004</v>
      </c>
      <c r="O59" s="20">
        <f t="shared" si="35"/>
        <v>25383.600000000002</v>
      </c>
      <c r="P59" s="40">
        <f>+P60+P70+P74</f>
        <v>2270.8000000000002</v>
      </c>
      <c r="Q59" s="20">
        <f t="shared" ref="Q59:Z59" si="36">+Q60+Q70+Q74</f>
        <v>1746.9</v>
      </c>
      <c r="R59" s="20">
        <f t="shared" si="36"/>
        <v>2306.7000000000003</v>
      </c>
      <c r="S59" s="20">
        <f t="shared" si="36"/>
        <v>2220.7999999999997</v>
      </c>
      <c r="T59" s="20">
        <f t="shared" si="36"/>
        <v>2285.3999999999996</v>
      </c>
      <c r="U59" s="20">
        <f t="shared" si="36"/>
        <v>1973.6000000000004</v>
      </c>
      <c r="V59" s="20">
        <f t="shared" si="36"/>
        <v>2051.6</v>
      </c>
      <c r="W59" s="20">
        <f t="shared" si="36"/>
        <v>2190.3999999999996</v>
      </c>
      <c r="X59" s="20">
        <f t="shared" si="36"/>
        <v>2617.6999999999998</v>
      </c>
      <c r="Y59" s="20">
        <f t="shared" si="36"/>
        <v>2074.8000000000002</v>
      </c>
      <c r="Z59" s="20">
        <f t="shared" si="36"/>
        <v>1895.1999999999998</v>
      </c>
      <c r="AA59" s="20">
        <f t="shared" si="35"/>
        <v>1643.1999999999998</v>
      </c>
      <c r="AB59" s="20">
        <f>+AB60+AB70+AB74</f>
        <v>25277.100000000002</v>
      </c>
      <c r="AC59" s="20">
        <f t="shared" si="1"/>
        <v>-106.5</v>
      </c>
      <c r="AD59" s="20">
        <f t="shared" si="30"/>
        <v>-0.41956223703493595</v>
      </c>
    </row>
    <row r="60" spans="2:30" ht="15.95" customHeight="1">
      <c r="B60" s="76" t="s">
        <v>69</v>
      </c>
      <c r="C60" s="20">
        <f t="shared" ref="C60:AB60" si="37">+C61+C66</f>
        <v>1929.8</v>
      </c>
      <c r="D60" s="20">
        <f t="shared" si="37"/>
        <v>1437.4</v>
      </c>
      <c r="E60" s="20">
        <f t="shared" si="37"/>
        <v>1431.8000000000002</v>
      </c>
      <c r="F60" s="20">
        <f t="shared" si="37"/>
        <v>1374.2</v>
      </c>
      <c r="G60" s="20">
        <f t="shared" si="37"/>
        <v>1604.8</v>
      </c>
      <c r="H60" s="20">
        <f t="shared" si="37"/>
        <v>1496.3000000000002</v>
      </c>
      <c r="I60" s="20">
        <f t="shared" si="37"/>
        <v>1537.0000000000002</v>
      </c>
      <c r="J60" s="20">
        <f t="shared" si="37"/>
        <v>1724.2999999999997</v>
      </c>
      <c r="K60" s="20">
        <f t="shared" si="37"/>
        <v>1617.4</v>
      </c>
      <c r="L60" s="20">
        <f t="shared" si="37"/>
        <v>1492.3999999999999</v>
      </c>
      <c r="M60" s="20">
        <f t="shared" si="37"/>
        <v>1428.4</v>
      </c>
      <c r="N60" s="20">
        <f t="shared" si="37"/>
        <v>4765.8999999999996</v>
      </c>
      <c r="O60" s="20">
        <f t="shared" si="37"/>
        <v>21839.7</v>
      </c>
      <c r="P60" s="40">
        <f>+P61+P66</f>
        <v>1919.5</v>
      </c>
      <c r="Q60" s="20">
        <f t="shared" ref="Q60:Z60" si="38">+Q61+Q66</f>
        <v>1287.1000000000001</v>
      </c>
      <c r="R60" s="20">
        <f t="shared" si="38"/>
        <v>1873.3</v>
      </c>
      <c r="S60" s="20">
        <f t="shared" si="38"/>
        <v>1763.6</v>
      </c>
      <c r="T60" s="20">
        <f t="shared" si="38"/>
        <v>1867.8999999999999</v>
      </c>
      <c r="U60" s="20">
        <f t="shared" si="38"/>
        <v>1587.3000000000002</v>
      </c>
      <c r="V60" s="20">
        <f t="shared" si="38"/>
        <v>1716.2</v>
      </c>
      <c r="W60" s="20">
        <f t="shared" si="38"/>
        <v>1862.4</v>
      </c>
      <c r="X60" s="20">
        <f t="shared" si="38"/>
        <v>1608.8</v>
      </c>
      <c r="Y60" s="20">
        <f t="shared" si="38"/>
        <v>1465.7</v>
      </c>
      <c r="Z60" s="20">
        <f t="shared" si="38"/>
        <v>1594.1999999999998</v>
      </c>
      <c r="AA60" s="20">
        <f t="shared" si="37"/>
        <v>1296.4999999999998</v>
      </c>
      <c r="AB60" s="20">
        <f t="shared" si="37"/>
        <v>19842.5</v>
      </c>
      <c r="AC60" s="20">
        <f t="shared" si="1"/>
        <v>-1997.2000000000007</v>
      </c>
      <c r="AD60" s="20">
        <f t="shared" si="30"/>
        <v>-9.1448142602691469</v>
      </c>
    </row>
    <row r="61" spans="2:30" ht="15.95" customHeight="1">
      <c r="B61" s="41" t="s">
        <v>70</v>
      </c>
      <c r="C61" s="20">
        <f t="shared" ref="C61:N61" si="39">SUM(C62:C65)</f>
        <v>90</v>
      </c>
      <c r="D61" s="20">
        <f t="shared" si="39"/>
        <v>85.6</v>
      </c>
      <c r="E61" s="20">
        <f t="shared" si="39"/>
        <v>105.7</v>
      </c>
      <c r="F61" s="20">
        <f t="shared" si="39"/>
        <v>79.5</v>
      </c>
      <c r="G61" s="20">
        <f t="shared" si="39"/>
        <v>94.1</v>
      </c>
      <c r="H61" s="20">
        <f t="shared" si="39"/>
        <v>78.400000000000006</v>
      </c>
      <c r="I61" s="20">
        <f t="shared" si="39"/>
        <v>83.4</v>
      </c>
      <c r="J61" s="20">
        <f t="shared" si="39"/>
        <v>120.8</v>
      </c>
      <c r="K61" s="20">
        <f t="shared" si="39"/>
        <v>89.899999999999991</v>
      </c>
      <c r="L61" s="20">
        <f t="shared" si="39"/>
        <v>124.2</v>
      </c>
      <c r="M61" s="20">
        <f t="shared" si="39"/>
        <v>112.49999999999999</v>
      </c>
      <c r="N61" s="20">
        <f t="shared" si="39"/>
        <v>94.2</v>
      </c>
      <c r="O61" s="20">
        <f>SUM(O62:O65)</f>
        <v>1158.3</v>
      </c>
      <c r="P61" s="40">
        <f>SUM(P62:P65)</f>
        <v>107.89999999999999</v>
      </c>
      <c r="Q61" s="20">
        <f t="shared" ref="Q61:AB61" si="40">SUM(Q62:Q65)</f>
        <v>81</v>
      </c>
      <c r="R61" s="20">
        <f t="shared" si="40"/>
        <v>112.80000000000001</v>
      </c>
      <c r="S61" s="20">
        <f t="shared" si="40"/>
        <v>92.1</v>
      </c>
      <c r="T61" s="20">
        <f t="shared" si="40"/>
        <v>110.60000000000001</v>
      </c>
      <c r="U61" s="20">
        <f t="shared" si="40"/>
        <v>115.19999999999999</v>
      </c>
      <c r="V61" s="20">
        <f t="shared" si="40"/>
        <v>104.29999999999998</v>
      </c>
      <c r="W61" s="20">
        <f t="shared" si="40"/>
        <v>72.5</v>
      </c>
      <c r="X61" s="20">
        <f t="shared" si="40"/>
        <v>85.5</v>
      </c>
      <c r="Y61" s="20">
        <f t="shared" si="40"/>
        <v>115</v>
      </c>
      <c r="Z61" s="20">
        <f t="shared" si="40"/>
        <v>93.100000000000009</v>
      </c>
      <c r="AA61" s="20">
        <f t="shared" si="40"/>
        <v>99.3</v>
      </c>
      <c r="AB61" s="20">
        <f t="shared" si="40"/>
        <v>1189.2999999999997</v>
      </c>
      <c r="AC61" s="20">
        <f t="shared" si="1"/>
        <v>30.999999999999773</v>
      </c>
      <c r="AD61" s="20">
        <f t="shared" si="30"/>
        <v>2.6763360096693232</v>
      </c>
    </row>
    <row r="62" spans="2:30" ht="15.95" customHeight="1">
      <c r="B62" s="42" t="s">
        <v>71</v>
      </c>
      <c r="C62" s="23">
        <v>86.3</v>
      </c>
      <c r="D62" s="77">
        <v>81.099999999999994</v>
      </c>
      <c r="E62" s="77">
        <v>90.5</v>
      </c>
      <c r="F62" s="77">
        <v>74.900000000000006</v>
      </c>
      <c r="G62" s="77">
        <v>80.8</v>
      </c>
      <c r="H62" s="77">
        <v>74.400000000000006</v>
      </c>
      <c r="I62" s="77">
        <v>79.2</v>
      </c>
      <c r="J62" s="77">
        <v>86.4</v>
      </c>
      <c r="K62" s="77">
        <v>85.8</v>
      </c>
      <c r="L62" s="77">
        <v>109.3</v>
      </c>
      <c r="M62" s="77">
        <v>98.5</v>
      </c>
      <c r="N62" s="25">
        <v>92.4</v>
      </c>
      <c r="O62" s="23">
        <f>SUM(C62:N62)</f>
        <v>1039.5999999999999</v>
      </c>
      <c r="P62" s="24">
        <v>81.8</v>
      </c>
      <c r="Q62" s="77">
        <v>78.3</v>
      </c>
      <c r="R62" s="77">
        <v>99.8</v>
      </c>
      <c r="S62" s="77">
        <v>89.2</v>
      </c>
      <c r="T62" s="77">
        <v>107.8</v>
      </c>
      <c r="U62" s="77">
        <v>86</v>
      </c>
      <c r="V62" s="77">
        <v>101.3</v>
      </c>
      <c r="W62" s="77">
        <v>69.8</v>
      </c>
      <c r="X62" s="77">
        <v>82.9</v>
      </c>
      <c r="Y62" s="77">
        <v>102.3</v>
      </c>
      <c r="Z62" s="77">
        <v>80.7</v>
      </c>
      <c r="AA62" s="77">
        <v>97.8</v>
      </c>
      <c r="AB62" s="23">
        <f>SUM(P62:AA62)</f>
        <v>1077.6999999999998</v>
      </c>
      <c r="AC62" s="23">
        <f t="shared" si="1"/>
        <v>38.099999999999909</v>
      </c>
      <c r="AD62" s="23">
        <f t="shared" si="30"/>
        <v>3.664871104270865</v>
      </c>
    </row>
    <row r="63" spans="2:30" ht="15.95" customHeight="1">
      <c r="B63" s="42" t="s">
        <v>72</v>
      </c>
      <c r="C63" s="23">
        <v>1.4</v>
      </c>
      <c r="D63" s="78">
        <v>2.7</v>
      </c>
      <c r="E63" s="78">
        <v>2.7</v>
      </c>
      <c r="F63" s="78">
        <v>2.9</v>
      </c>
      <c r="G63" s="78">
        <v>3.1</v>
      </c>
      <c r="H63" s="78">
        <v>2.5</v>
      </c>
      <c r="I63" s="78">
        <v>2.7</v>
      </c>
      <c r="J63" s="78">
        <v>2.8</v>
      </c>
      <c r="K63" s="78">
        <v>2.4</v>
      </c>
      <c r="L63" s="78">
        <v>3</v>
      </c>
      <c r="M63" s="78">
        <v>2.8</v>
      </c>
      <c r="N63" s="25">
        <v>1</v>
      </c>
      <c r="O63" s="23">
        <f>SUM(C63:N63)</f>
        <v>30</v>
      </c>
      <c r="P63" s="24">
        <v>1.2</v>
      </c>
      <c r="Q63" s="78">
        <v>2</v>
      </c>
      <c r="R63" s="78">
        <v>2.4</v>
      </c>
      <c r="S63" s="78">
        <v>2</v>
      </c>
      <c r="T63" s="78">
        <v>2.4</v>
      </c>
      <c r="U63" s="78">
        <v>2</v>
      </c>
      <c r="V63" s="78">
        <v>2.6</v>
      </c>
      <c r="W63" s="78">
        <v>2.2999999999999998</v>
      </c>
      <c r="X63" s="78">
        <v>2.1</v>
      </c>
      <c r="Y63" s="78">
        <v>2.2000000000000002</v>
      </c>
      <c r="Z63" s="78">
        <v>1.9</v>
      </c>
      <c r="AA63" s="78">
        <v>1.2</v>
      </c>
      <c r="AB63" s="23">
        <f>SUM(P63:AA63)</f>
        <v>24.299999999999997</v>
      </c>
      <c r="AC63" s="23">
        <f t="shared" si="1"/>
        <v>-5.7000000000000028</v>
      </c>
      <c r="AD63" s="23">
        <f t="shared" si="30"/>
        <v>-19.000000000000007</v>
      </c>
    </row>
    <row r="64" spans="2:30" ht="15.95" customHeight="1">
      <c r="B64" s="79" t="s">
        <v>73</v>
      </c>
      <c r="C64" s="61">
        <v>2.2000000000000002</v>
      </c>
      <c r="D64" s="80">
        <v>1.7</v>
      </c>
      <c r="E64" s="80">
        <v>12.1</v>
      </c>
      <c r="F64" s="80">
        <v>1.6</v>
      </c>
      <c r="G64" s="80">
        <v>10.199999999999999</v>
      </c>
      <c r="H64" s="80">
        <v>1.4</v>
      </c>
      <c r="I64" s="80">
        <v>1.5</v>
      </c>
      <c r="J64" s="80">
        <v>31.5</v>
      </c>
      <c r="K64" s="80">
        <v>1.1000000000000001</v>
      </c>
      <c r="L64" s="80">
        <v>11.7</v>
      </c>
      <c r="M64" s="80">
        <v>11.1</v>
      </c>
      <c r="N64" s="81">
        <v>0.8</v>
      </c>
      <c r="O64" s="61">
        <f>SUM(C64:N64)</f>
        <v>86.899999999999991</v>
      </c>
      <c r="P64" s="62">
        <v>24.8</v>
      </c>
      <c r="Q64" s="80">
        <v>0.7</v>
      </c>
      <c r="R64" s="80">
        <v>10.4</v>
      </c>
      <c r="S64" s="80">
        <v>0.8</v>
      </c>
      <c r="T64" s="80">
        <v>0.4</v>
      </c>
      <c r="U64" s="80">
        <v>26.1</v>
      </c>
      <c r="V64" s="80">
        <v>0.3</v>
      </c>
      <c r="W64" s="80">
        <v>0.4</v>
      </c>
      <c r="X64" s="80">
        <v>0.5</v>
      </c>
      <c r="Y64" s="80">
        <v>10.4</v>
      </c>
      <c r="Z64" s="80">
        <v>10.5</v>
      </c>
      <c r="AA64" s="80">
        <v>0.3</v>
      </c>
      <c r="AB64" s="61">
        <f>SUM(P64:AA64)</f>
        <v>85.6</v>
      </c>
      <c r="AC64" s="61">
        <f t="shared" si="1"/>
        <v>-1.2999999999999972</v>
      </c>
      <c r="AD64" s="61">
        <f t="shared" si="30"/>
        <v>-1.4959723820483284</v>
      </c>
    </row>
    <row r="65" spans="2:30" ht="15.95" customHeight="1">
      <c r="B65" s="42" t="s">
        <v>74</v>
      </c>
      <c r="C65" s="23">
        <v>0.1</v>
      </c>
      <c r="D65" s="23">
        <v>0.1</v>
      </c>
      <c r="E65" s="23">
        <v>0.4</v>
      </c>
      <c r="F65" s="23">
        <v>0.1</v>
      </c>
      <c r="G65" s="23">
        <v>0</v>
      </c>
      <c r="H65" s="23">
        <v>0.1</v>
      </c>
      <c r="I65" s="23">
        <v>0</v>
      </c>
      <c r="J65" s="23">
        <v>0.1</v>
      </c>
      <c r="K65" s="23">
        <v>0.6</v>
      </c>
      <c r="L65" s="23">
        <v>0.2</v>
      </c>
      <c r="M65" s="23">
        <v>0.1</v>
      </c>
      <c r="N65" s="25">
        <v>0</v>
      </c>
      <c r="O65" s="23">
        <f>SUM(C65:N65)</f>
        <v>1.8</v>
      </c>
      <c r="P65" s="24">
        <v>0.1</v>
      </c>
      <c r="Q65" s="23">
        <v>0</v>
      </c>
      <c r="R65" s="23">
        <v>0.2</v>
      </c>
      <c r="S65" s="23">
        <v>0.1</v>
      </c>
      <c r="T65" s="23">
        <v>0</v>
      </c>
      <c r="U65" s="23">
        <v>1.1000000000000001</v>
      </c>
      <c r="V65" s="23">
        <v>0.1</v>
      </c>
      <c r="W65" s="23">
        <v>0</v>
      </c>
      <c r="X65" s="23">
        <v>0</v>
      </c>
      <c r="Y65" s="23">
        <v>0.1</v>
      </c>
      <c r="Z65" s="23">
        <v>0</v>
      </c>
      <c r="AA65" s="23">
        <v>0</v>
      </c>
      <c r="AB65" s="23">
        <f>SUM(P65:AA65)</f>
        <v>1.7000000000000002</v>
      </c>
      <c r="AC65" s="23">
        <f t="shared" si="1"/>
        <v>-9.9999999999999867E-2</v>
      </c>
      <c r="AD65" s="23">
        <f t="shared" si="30"/>
        <v>-5.5555555555555483</v>
      </c>
    </row>
    <row r="66" spans="2:30" ht="15.95" customHeight="1">
      <c r="B66" s="41" t="s">
        <v>75</v>
      </c>
      <c r="C66" s="20">
        <f t="shared" ref="C66:M66" si="41">SUM(C67:C69)</f>
        <v>1839.8</v>
      </c>
      <c r="D66" s="20">
        <f t="shared" si="41"/>
        <v>1351.8000000000002</v>
      </c>
      <c r="E66" s="20">
        <f t="shared" si="41"/>
        <v>1326.1000000000001</v>
      </c>
      <c r="F66" s="20">
        <f t="shared" si="41"/>
        <v>1294.7</v>
      </c>
      <c r="G66" s="20">
        <f t="shared" si="41"/>
        <v>1510.7</v>
      </c>
      <c r="H66" s="20">
        <f t="shared" si="41"/>
        <v>1417.9</v>
      </c>
      <c r="I66" s="20">
        <f t="shared" si="41"/>
        <v>1453.6000000000001</v>
      </c>
      <c r="J66" s="20">
        <f t="shared" si="41"/>
        <v>1603.4999999999998</v>
      </c>
      <c r="K66" s="20">
        <f t="shared" si="41"/>
        <v>1527.5</v>
      </c>
      <c r="L66" s="20">
        <f t="shared" si="41"/>
        <v>1368.1999999999998</v>
      </c>
      <c r="M66" s="20">
        <f t="shared" si="41"/>
        <v>1315.9</v>
      </c>
      <c r="N66" s="20">
        <f>SUM(N67:N69)</f>
        <v>4671.7</v>
      </c>
      <c r="O66" s="20">
        <f t="shared" ref="O66:AB66" si="42">SUM(O67:O69)</f>
        <v>20681.400000000001</v>
      </c>
      <c r="P66" s="82">
        <f>SUM(P67:P69)</f>
        <v>1811.6</v>
      </c>
      <c r="Q66" s="20">
        <f t="shared" ref="Q66:Z66" si="43">SUM(Q67:Q69)</f>
        <v>1206.1000000000001</v>
      </c>
      <c r="R66" s="20">
        <f t="shared" si="43"/>
        <v>1760.5</v>
      </c>
      <c r="S66" s="20">
        <f t="shared" si="43"/>
        <v>1671.5</v>
      </c>
      <c r="T66" s="20">
        <f t="shared" si="43"/>
        <v>1757.3</v>
      </c>
      <c r="U66" s="20">
        <f t="shared" si="43"/>
        <v>1472.1000000000001</v>
      </c>
      <c r="V66" s="20">
        <f t="shared" si="43"/>
        <v>1611.9</v>
      </c>
      <c r="W66" s="20">
        <f t="shared" si="43"/>
        <v>1789.9</v>
      </c>
      <c r="X66" s="20">
        <f t="shared" si="43"/>
        <v>1523.3</v>
      </c>
      <c r="Y66" s="20">
        <f t="shared" si="43"/>
        <v>1350.7</v>
      </c>
      <c r="Z66" s="20">
        <f t="shared" si="43"/>
        <v>1501.1</v>
      </c>
      <c r="AA66" s="20">
        <f t="shared" si="42"/>
        <v>1197.1999999999998</v>
      </c>
      <c r="AB66" s="20">
        <f t="shared" si="42"/>
        <v>18653.2</v>
      </c>
      <c r="AC66" s="20">
        <f t="shared" si="1"/>
        <v>-2028.2000000000007</v>
      </c>
      <c r="AD66" s="20">
        <f t="shared" si="30"/>
        <v>-9.806879611631711</v>
      </c>
    </row>
    <row r="67" spans="2:30" ht="15.95" customHeight="1">
      <c r="B67" s="83" t="s">
        <v>76</v>
      </c>
      <c r="C67" s="23">
        <v>24.6</v>
      </c>
      <c r="D67" s="49">
        <v>19.899999999999999</v>
      </c>
      <c r="E67" s="49">
        <v>17.399999999999999</v>
      </c>
      <c r="F67" s="49">
        <v>16.3</v>
      </c>
      <c r="G67" s="49">
        <v>23</v>
      </c>
      <c r="H67" s="49">
        <v>19</v>
      </c>
      <c r="I67" s="49">
        <v>20.7</v>
      </c>
      <c r="J67" s="49">
        <v>21.1</v>
      </c>
      <c r="K67" s="49">
        <v>17.100000000000001</v>
      </c>
      <c r="L67" s="49">
        <v>16.100000000000001</v>
      </c>
      <c r="M67" s="49">
        <v>20.2</v>
      </c>
      <c r="N67" s="25">
        <v>18.100000000000001</v>
      </c>
      <c r="O67" s="23">
        <f>SUM(C67:N67)</f>
        <v>233.49999999999997</v>
      </c>
      <c r="P67" s="49">
        <v>28.3</v>
      </c>
      <c r="Q67" s="49">
        <v>25.9</v>
      </c>
      <c r="R67" s="49">
        <v>23.9</v>
      </c>
      <c r="S67" s="49">
        <v>22.2</v>
      </c>
      <c r="T67" s="49">
        <v>23.5</v>
      </c>
      <c r="U67" s="69">
        <v>18</v>
      </c>
      <c r="V67" s="49">
        <v>22.5</v>
      </c>
      <c r="W67" s="49">
        <v>18.899999999999999</v>
      </c>
      <c r="X67" s="49">
        <v>18.8</v>
      </c>
      <c r="Y67" s="49">
        <v>22.2</v>
      </c>
      <c r="Z67" s="49">
        <v>24</v>
      </c>
      <c r="AA67" s="49">
        <v>26.3</v>
      </c>
      <c r="AB67" s="23">
        <f>SUM(P67:AA67)</f>
        <v>274.5</v>
      </c>
      <c r="AC67" s="23">
        <f t="shared" si="1"/>
        <v>41.000000000000028</v>
      </c>
      <c r="AD67" s="23">
        <f t="shared" si="30"/>
        <v>17.558886509635986</v>
      </c>
    </row>
    <row r="68" spans="2:30" ht="15.95" customHeight="1">
      <c r="B68" s="79" t="s">
        <v>77</v>
      </c>
      <c r="C68" s="84">
        <v>1720.7</v>
      </c>
      <c r="D68" s="85">
        <v>1241.4000000000001</v>
      </c>
      <c r="E68" s="85">
        <v>1250.7</v>
      </c>
      <c r="F68" s="85">
        <v>1227</v>
      </c>
      <c r="G68" s="85">
        <v>1352.2</v>
      </c>
      <c r="H68" s="85">
        <v>1254.7</v>
      </c>
      <c r="I68" s="85">
        <v>1330.2</v>
      </c>
      <c r="J68" s="85">
        <v>1487.1</v>
      </c>
      <c r="K68" s="85">
        <v>1288.5</v>
      </c>
      <c r="L68" s="85">
        <v>1251.5</v>
      </c>
      <c r="M68" s="85">
        <v>1179.2</v>
      </c>
      <c r="N68" s="86">
        <v>4531.7</v>
      </c>
      <c r="O68" s="84">
        <f>SUM(C68:N68)</f>
        <v>19114.900000000001</v>
      </c>
      <c r="P68" s="87">
        <v>1702.3</v>
      </c>
      <c r="Q68" s="85">
        <v>1142</v>
      </c>
      <c r="R68" s="85">
        <v>1636.8</v>
      </c>
      <c r="S68" s="85">
        <v>1558.6</v>
      </c>
      <c r="T68" s="85">
        <v>1605</v>
      </c>
      <c r="U68" s="85">
        <v>1304.9000000000001</v>
      </c>
      <c r="V68" s="85">
        <v>1495.7</v>
      </c>
      <c r="W68" s="85">
        <v>1577.9</v>
      </c>
      <c r="X68" s="85">
        <v>1372.6</v>
      </c>
      <c r="Y68" s="85">
        <v>1269.8</v>
      </c>
      <c r="Z68" s="85">
        <v>1135.8</v>
      </c>
      <c r="AA68" s="85">
        <v>1070.0999999999999</v>
      </c>
      <c r="AB68" s="84">
        <f>SUM(P68:AA68)</f>
        <v>16871.5</v>
      </c>
      <c r="AC68" s="61">
        <f t="shared" si="1"/>
        <v>-2243.4000000000015</v>
      </c>
      <c r="AD68" s="61">
        <f t="shared" si="30"/>
        <v>-11.736394121863055</v>
      </c>
    </row>
    <row r="69" spans="2:30" ht="15.95" customHeight="1">
      <c r="B69" s="83" t="s">
        <v>34</v>
      </c>
      <c r="C69" s="23">
        <v>94.5</v>
      </c>
      <c r="D69" s="49">
        <v>90.5</v>
      </c>
      <c r="E69" s="49">
        <v>58</v>
      </c>
      <c r="F69" s="49">
        <v>51.4</v>
      </c>
      <c r="G69" s="49">
        <v>135.5</v>
      </c>
      <c r="H69" s="49">
        <v>144.19999999999999</v>
      </c>
      <c r="I69" s="49">
        <v>102.7</v>
      </c>
      <c r="J69" s="49">
        <v>95.3</v>
      </c>
      <c r="K69" s="49">
        <v>221.9</v>
      </c>
      <c r="L69" s="49">
        <v>100.6</v>
      </c>
      <c r="M69" s="49">
        <v>116.5</v>
      </c>
      <c r="N69" s="25">
        <v>121.9</v>
      </c>
      <c r="O69" s="23">
        <f>SUM(C69:N69)</f>
        <v>1333</v>
      </c>
      <c r="P69" s="53">
        <v>81</v>
      </c>
      <c r="Q69" s="49">
        <v>38.200000000000003</v>
      </c>
      <c r="R69" s="49">
        <v>99.8</v>
      </c>
      <c r="S69" s="49">
        <v>90.7</v>
      </c>
      <c r="T69" s="49">
        <v>128.80000000000001</v>
      </c>
      <c r="U69" s="49">
        <v>149.19999999999999</v>
      </c>
      <c r="V69" s="49">
        <v>93.7</v>
      </c>
      <c r="W69" s="49">
        <v>193.1</v>
      </c>
      <c r="X69" s="49">
        <v>131.9</v>
      </c>
      <c r="Y69" s="49">
        <f>0.1+58.6</f>
        <v>58.7</v>
      </c>
      <c r="Z69" s="49">
        <v>341.3</v>
      </c>
      <c r="AA69" s="49">
        <v>100.8</v>
      </c>
      <c r="AB69" s="23">
        <f>SUM(P69:AA69)</f>
        <v>1507.2</v>
      </c>
      <c r="AC69" s="23">
        <f t="shared" si="1"/>
        <v>174.20000000000005</v>
      </c>
      <c r="AD69" s="23">
        <f t="shared" si="30"/>
        <v>13.068267066766696</v>
      </c>
    </row>
    <row r="70" spans="2:30" ht="15.95" customHeight="1">
      <c r="B70" s="76" t="s">
        <v>78</v>
      </c>
      <c r="C70" s="15">
        <f t="shared" ref="C70:AB70" si="44">SUM(C71:C73)</f>
        <v>271.10000000000002</v>
      </c>
      <c r="D70" s="15">
        <f t="shared" si="44"/>
        <v>236.79999999999998</v>
      </c>
      <c r="E70" s="15">
        <f t="shared" si="44"/>
        <v>328.5</v>
      </c>
      <c r="F70" s="15">
        <f t="shared" si="44"/>
        <v>244.1</v>
      </c>
      <c r="G70" s="15">
        <f t="shared" si="44"/>
        <v>200.60000000000002</v>
      </c>
      <c r="H70" s="15">
        <f t="shared" si="44"/>
        <v>265.10000000000002</v>
      </c>
      <c r="I70" s="15">
        <f t="shared" si="44"/>
        <v>279.90000000000003</v>
      </c>
      <c r="J70" s="15">
        <f t="shared" si="44"/>
        <v>404.2</v>
      </c>
      <c r="K70" s="15">
        <f t="shared" si="44"/>
        <v>304</v>
      </c>
      <c r="L70" s="15">
        <f t="shared" si="44"/>
        <v>308.7</v>
      </c>
      <c r="M70" s="15">
        <f t="shared" si="44"/>
        <v>327.39999999999998</v>
      </c>
      <c r="N70" s="15">
        <f t="shared" si="44"/>
        <v>312.60000000000002</v>
      </c>
      <c r="O70" s="15">
        <f t="shared" si="44"/>
        <v>3483</v>
      </c>
      <c r="P70" s="88">
        <f>SUM(P71:P73)</f>
        <v>341.50000000000006</v>
      </c>
      <c r="Q70" s="15">
        <f t="shared" ref="Q70:Z70" si="45">SUM(Q71:Q73)</f>
        <v>454.70000000000005</v>
      </c>
      <c r="R70" s="15">
        <f t="shared" si="45"/>
        <v>428.1</v>
      </c>
      <c r="S70" s="15">
        <f t="shared" si="45"/>
        <v>452.5</v>
      </c>
      <c r="T70" s="15">
        <f t="shared" si="45"/>
        <v>377.79999999999995</v>
      </c>
      <c r="U70" s="15">
        <f t="shared" si="45"/>
        <v>350.40000000000003</v>
      </c>
      <c r="V70" s="15">
        <f t="shared" si="45"/>
        <v>330.09999999999997</v>
      </c>
      <c r="W70" s="15">
        <f t="shared" si="45"/>
        <v>311.29999999999995</v>
      </c>
      <c r="X70" s="15">
        <f t="shared" si="45"/>
        <v>283.60000000000002</v>
      </c>
      <c r="Y70" s="15">
        <f t="shared" si="45"/>
        <v>286.5</v>
      </c>
      <c r="Z70" s="15">
        <f t="shared" si="45"/>
        <v>296.5</v>
      </c>
      <c r="AA70" s="15">
        <f t="shared" si="44"/>
        <v>330.90000000000003</v>
      </c>
      <c r="AB70" s="15">
        <f t="shared" si="44"/>
        <v>4243.8999999999996</v>
      </c>
      <c r="AC70" s="15">
        <f t="shared" si="1"/>
        <v>760.89999999999964</v>
      </c>
      <c r="AD70" s="15">
        <f t="shared" si="30"/>
        <v>21.846109675567028</v>
      </c>
    </row>
    <row r="71" spans="2:30" ht="15.95" customHeight="1">
      <c r="B71" s="42" t="s">
        <v>79</v>
      </c>
      <c r="C71" s="23">
        <v>184.2</v>
      </c>
      <c r="D71" s="49">
        <v>169.1</v>
      </c>
      <c r="E71" s="49">
        <v>248.6</v>
      </c>
      <c r="F71" s="49">
        <v>168.6</v>
      </c>
      <c r="G71" s="49">
        <v>120.9</v>
      </c>
      <c r="H71" s="49">
        <v>195</v>
      </c>
      <c r="I71" s="49">
        <v>201.9</v>
      </c>
      <c r="J71" s="49">
        <v>330.9</v>
      </c>
      <c r="K71" s="49">
        <v>245.8</v>
      </c>
      <c r="L71" s="49">
        <v>236.4</v>
      </c>
      <c r="M71" s="49">
        <v>269.39999999999998</v>
      </c>
      <c r="N71" s="49">
        <v>263.60000000000002</v>
      </c>
      <c r="O71" s="23">
        <f>SUM(C71:N71)</f>
        <v>2634.4</v>
      </c>
      <c r="P71" s="24">
        <v>259.3</v>
      </c>
      <c r="Q71" s="49">
        <v>388.3</v>
      </c>
      <c r="R71" s="49">
        <v>352.8</v>
      </c>
      <c r="S71" s="49">
        <v>380.8</v>
      </c>
      <c r="T71" s="49">
        <v>305.89999999999998</v>
      </c>
      <c r="U71" s="49">
        <v>286.2</v>
      </c>
      <c r="V71" s="49">
        <v>252.1</v>
      </c>
      <c r="W71" s="49">
        <v>255.7</v>
      </c>
      <c r="X71" s="89">
        <v>237.8</v>
      </c>
      <c r="Y71" s="89">
        <v>234.2</v>
      </c>
      <c r="Z71" s="89">
        <v>256.60000000000002</v>
      </c>
      <c r="AA71" s="89">
        <v>284.10000000000002</v>
      </c>
      <c r="AB71" s="23">
        <f>SUM(P71:AA71)</f>
        <v>3493.7999999999997</v>
      </c>
      <c r="AC71" s="23">
        <f t="shared" si="1"/>
        <v>859.39999999999964</v>
      </c>
      <c r="AD71" s="23">
        <f t="shared" si="30"/>
        <v>32.62222897054356</v>
      </c>
    </row>
    <row r="72" spans="2:30" ht="15.95" customHeight="1">
      <c r="B72" s="42" t="s">
        <v>80</v>
      </c>
      <c r="C72" s="23">
        <v>84.4</v>
      </c>
      <c r="D72" s="49">
        <v>65.3</v>
      </c>
      <c r="E72" s="49">
        <v>77.5</v>
      </c>
      <c r="F72" s="49">
        <v>72.900000000000006</v>
      </c>
      <c r="G72" s="49">
        <v>76.900000000000006</v>
      </c>
      <c r="H72" s="49">
        <v>67.599999999999994</v>
      </c>
      <c r="I72" s="49">
        <v>75.400000000000006</v>
      </c>
      <c r="J72" s="49">
        <v>70.599999999999994</v>
      </c>
      <c r="K72" s="49">
        <v>55.7</v>
      </c>
      <c r="L72" s="49">
        <v>69.400000000000006</v>
      </c>
      <c r="M72" s="49">
        <v>55.4</v>
      </c>
      <c r="N72" s="49">
        <v>46.9</v>
      </c>
      <c r="O72" s="23">
        <f>SUM(C72:N72)</f>
        <v>818</v>
      </c>
      <c r="P72" s="24">
        <v>79.400000000000006</v>
      </c>
      <c r="Q72" s="49">
        <v>63.8</v>
      </c>
      <c r="R72" s="49">
        <v>72.5</v>
      </c>
      <c r="S72" s="49">
        <v>69</v>
      </c>
      <c r="T72" s="49">
        <v>68.7</v>
      </c>
      <c r="U72" s="49">
        <v>61.6</v>
      </c>
      <c r="V72" s="49">
        <v>75.099999999999994</v>
      </c>
      <c r="W72" s="49">
        <v>52.7</v>
      </c>
      <c r="X72" s="49">
        <v>43.2</v>
      </c>
      <c r="Y72" s="49">
        <v>49.3</v>
      </c>
      <c r="Z72" s="49">
        <v>37.4</v>
      </c>
      <c r="AA72" s="49">
        <v>44.6</v>
      </c>
      <c r="AB72" s="23">
        <f>SUM(P72:AA72)</f>
        <v>717.30000000000007</v>
      </c>
      <c r="AC72" s="23">
        <f t="shared" ref="AC72:AC104" si="46">+AB72-O72</f>
        <v>-100.69999999999993</v>
      </c>
      <c r="AD72" s="23">
        <f t="shared" si="30"/>
        <v>-12.310513447432754</v>
      </c>
    </row>
    <row r="73" spans="2:30" ht="15.95" customHeight="1">
      <c r="B73" s="42" t="s">
        <v>34</v>
      </c>
      <c r="C73" s="23">
        <v>2.5</v>
      </c>
      <c r="D73" s="49">
        <v>2.4</v>
      </c>
      <c r="E73" s="49">
        <v>2.4</v>
      </c>
      <c r="F73" s="49">
        <v>2.6</v>
      </c>
      <c r="G73" s="49">
        <v>2.8</v>
      </c>
      <c r="H73" s="49">
        <v>2.5</v>
      </c>
      <c r="I73" s="49">
        <v>2.6</v>
      </c>
      <c r="J73" s="49">
        <v>2.7</v>
      </c>
      <c r="K73" s="49">
        <v>2.5</v>
      </c>
      <c r="L73" s="49">
        <v>2.9</v>
      </c>
      <c r="M73" s="49">
        <v>2.6</v>
      </c>
      <c r="N73" s="49">
        <v>2.1</v>
      </c>
      <c r="O73" s="23">
        <f>SUM(C73:N73)</f>
        <v>30.6</v>
      </c>
      <c r="P73" s="24">
        <v>2.8</v>
      </c>
      <c r="Q73" s="49">
        <v>2.6</v>
      </c>
      <c r="R73" s="49">
        <v>2.8</v>
      </c>
      <c r="S73" s="49">
        <v>2.7</v>
      </c>
      <c r="T73" s="49">
        <v>3.2</v>
      </c>
      <c r="U73" s="49">
        <v>2.6</v>
      </c>
      <c r="V73" s="49">
        <v>2.9</v>
      </c>
      <c r="W73" s="49">
        <v>2.9</v>
      </c>
      <c r="X73" s="49">
        <v>2.6</v>
      </c>
      <c r="Y73" s="49">
        <v>3</v>
      </c>
      <c r="Z73" s="49">
        <v>2.5</v>
      </c>
      <c r="AA73" s="49">
        <v>2.2000000000000002</v>
      </c>
      <c r="AB73" s="23">
        <f>SUM(P73:AA73)</f>
        <v>32.799999999999997</v>
      </c>
      <c r="AC73" s="23">
        <f t="shared" si="46"/>
        <v>2.1999999999999957</v>
      </c>
      <c r="AD73" s="23">
        <f t="shared" si="30"/>
        <v>7.1895424836601158</v>
      </c>
    </row>
    <row r="74" spans="2:30" ht="15.95" customHeight="1">
      <c r="B74" s="76" t="s">
        <v>81</v>
      </c>
      <c r="C74" s="20">
        <f>+C75+C76</f>
        <v>3.6</v>
      </c>
      <c r="D74" s="20">
        <f t="shared" ref="D74:AB74" si="47">+D75+D76</f>
        <v>3.3</v>
      </c>
      <c r="E74" s="20">
        <f t="shared" si="47"/>
        <v>3.7</v>
      </c>
      <c r="F74" s="20">
        <f t="shared" si="47"/>
        <v>3.6</v>
      </c>
      <c r="G74" s="20">
        <f t="shared" si="47"/>
        <v>4.0999999999999996</v>
      </c>
      <c r="H74" s="20">
        <f t="shared" si="47"/>
        <v>3.7</v>
      </c>
      <c r="I74" s="20">
        <f t="shared" si="47"/>
        <v>3.8</v>
      </c>
      <c r="J74" s="20">
        <f t="shared" si="47"/>
        <v>3.8</v>
      </c>
      <c r="K74" s="20">
        <f t="shared" si="47"/>
        <v>3.6</v>
      </c>
      <c r="L74" s="20">
        <f t="shared" si="47"/>
        <v>9.8000000000000007</v>
      </c>
      <c r="M74" s="20">
        <f t="shared" si="47"/>
        <v>14.8</v>
      </c>
      <c r="N74" s="20">
        <f t="shared" si="47"/>
        <v>3.1</v>
      </c>
      <c r="O74" s="20">
        <f t="shared" si="47"/>
        <v>60.9</v>
      </c>
      <c r="P74" s="20">
        <f t="shared" si="47"/>
        <v>9.8000000000000007</v>
      </c>
      <c r="Q74" s="20">
        <f t="shared" si="47"/>
        <v>5.0999999999999996</v>
      </c>
      <c r="R74" s="20">
        <f t="shared" si="47"/>
        <v>5.3</v>
      </c>
      <c r="S74" s="20">
        <f t="shared" si="47"/>
        <v>4.7</v>
      </c>
      <c r="T74" s="20">
        <f t="shared" si="47"/>
        <v>39.700000000000003</v>
      </c>
      <c r="U74" s="20">
        <f t="shared" si="47"/>
        <v>35.9</v>
      </c>
      <c r="V74" s="20">
        <f t="shared" si="47"/>
        <v>5.3</v>
      </c>
      <c r="W74" s="20">
        <f t="shared" si="47"/>
        <v>16.700000000000003</v>
      </c>
      <c r="X74" s="20">
        <f t="shared" si="47"/>
        <v>725.3</v>
      </c>
      <c r="Y74" s="20">
        <f t="shared" si="47"/>
        <v>322.60000000000002</v>
      </c>
      <c r="Z74" s="20">
        <f t="shared" si="47"/>
        <v>4.5</v>
      </c>
      <c r="AA74" s="20">
        <f t="shared" si="47"/>
        <v>15.8</v>
      </c>
      <c r="AB74" s="20">
        <f t="shared" si="47"/>
        <v>1190.7</v>
      </c>
      <c r="AC74" s="23">
        <f t="shared" si="46"/>
        <v>1129.8</v>
      </c>
      <c r="AD74" s="23">
        <f t="shared" si="30"/>
        <v>1855.1724137931035</v>
      </c>
    </row>
    <row r="75" spans="2:30" ht="15.95" customHeight="1">
      <c r="B75" s="90" t="s">
        <v>77</v>
      </c>
      <c r="C75" s="62">
        <v>0</v>
      </c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62">
        <v>0</v>
      </c>
      <c r="L75" s="62">
        <v>5.5</v>
      </c>
      <c r="M75" s="62">
        <v>11</v>
      </c>
      <c r="N75" s="62">
        <v>0</v>
      </c>
      <c r="O75" s="61">
        <f>SUM(C75:N75)</f>
        <v>16.5</v>
      </c>
      <c r="P75" s="62">
        <v>5.5</v>
      </c>
      <c r="Q75" s="85">
        <v>0</v>
      </c>
      <c r="R75" s="85">
        <v>0</v>
      </c>
      <c r="S75" s="85">
        <v>0</v>
      </c>
      <c r="T75" s="85">
        <v>34</v>
      </c>
      <c r="U75" s="85">
        <v>31.3</v>
      </c>
      <c r="V75" s="85">
        <v>0</v>
      </c>
      <c r="W75" s="85">
        <v>11.8</v>
      </c>
      <c r="X75" s="85">
        <v>720.8</v>
      </c>
      <c r="Y75" s="85">
        <v>317.3</v>
      </c>
      <c r="Z75" s="85">
        <v>0</v>
      </c>
      <c r="AA75" s="85">
        <v>11.9</v>
      </c>
      <c r="AB75" s="61">
        <f>SUM(P75:AA75)</f>
        <v>1132.6000000000001</v>
      </c>
      <c r="AC75" s="61">
        <f t="shared" si="46"/>
        <v>1116.1000000000001</v>
      </c>
      <c r="AD75" s="61">
        <f t="shared" si="30"/>
        <v>6764.2424242424258</v>
      </c>
    </row>
    <row r="76" spans="2:30" s="92" customFormat="1" ht="15.95" customHeight="1">
      <c r="B76" s="83" t="s">
        <v>34</v>
      </c>
      <c r="C76" s="24">
        <v>3.6</v>
      </c>
      <c r="D76" s="74">
        <v>3.3</v>
      </c>
      <c r="E76" s="74">
        <v>3.7</v>
      </c>
      <c r="F76" s="74">
        <v>3.6</v>
      </c>
      <c r="G76" s="74">
        <v>4.0999999999999996</v>
      </c>
      <c r="H76" s="74">
        <v>3.7</v>
      </c>
      <c r="I76" s="74">
        <v>3.8</v>
      </c>
      <c r="J76" s="74">
        <v>3.8</v>
      </c>
      <c r="K76" s="24">
        <v>3.6</v>
      </c>
      <c r="L76" s="24">
        <v>4.3000000000000007</v>
      </c>
      <c r="M76" s="24">
        <v>3.8</v>
      </c>
      <c r="N76" s="24">
        <v>3.1</v>
      </c>
      <c r="O76" s="23">
        <f>SUM(C76:N76)</f>
        <v>44.4</v>
      </c>
      <c r="P76" s="24">
        <v>4.3</v>
      </c>
      <c r="Q76" s="49">
        <v>5.0999999999999996</v>
      </c>
      <c r="R76" s="49">
        <v>5.3</v>
      </c>
      <c r="S76" s="49">
        <v>4.7</v>
      </c>
      <c r="T76" s="49">
        <v>5.7</v>
      </c>
      <c r="U76" s="49">
        <v>4.5999999999999996</v>
      </c>
      <c r="V76" s="49">
        <v>5.3</v>
      </c>
      <c r="W76" s="49">
        <v>4.9000000000000004</v>
      </c>
      <c r="X76" s="49">
        <v>4.5</v>
      </c>
      <c r="Y76" s="49">
        <v>5.3</v>
      </c>
      <c r="Z76" s="49">
        <v>4.5</v>
      </c>
      <c r="AA76" s="49">
        <v>3.9</v>
      </c>
      <c r="AB76" s="23">
        <f>SUM(P76:AA76)</f>
        <v>58.099999999999987</v>
      </c>
      <c r="AC76" s="23">
        <f t="shared" si="46"/>
        <v>13.699999999999989</v>
      </c>
      <c r="AD76" s="23">
        <f t="shared" si="30"/>
        <v>30.855855855855829</v>
      </c>
    </row>
    <row r="77" spans="2:30" ht="15.95" customHeight="1">
      <c r="B77" s="19" t="s">
        <v>82</v>
      </c>
      <c r="C77" s="15">
        <f t="shared" ref="C77:AA77" si="48">+C78+C83+C84</f>
        <v>2006.7</v>
      </c>
      <c r="D77" s="15">
        <f t="shared" si="48"/>
        <v>1609.1</v>
      </c>
      <c r="E77" s="15">
        <f t="shared" si="48"/>
        <v>1006.6</v>
      </c>
      <c r="F77" s="15">
        <f t="shared" si="48"/>
        <v>1043.5</v>
      </c>
      <c r="G77" s="15">
        <f t="shared" si="48"/>
        <v>807.7</v>
      </c>
      <c r="H77" s="15">
        <f t="shared" si="48"/>
        <v>3598.2999999999997</v>
      </c>
      <c r="I77" s="15">
        <f t="shared" si="48"/>
        <v>1016.7</v>
      </c>
      <c r="J77" s="15">
        <f t="shared" si="48"/>
        <v>1170.9000000000001</v>
      </c>
      <c r="K77" s="15">
        <f t="shared" si="48"/>
        <v>1699.3999999999999</v>
      </c>
      <c r="L77" s="15">
        <f t="shared" si="48"/>
        <v>1179.7</v>
      </c>
      <c r="M77" s="15">
        <f t="shared" si="48"/>
        <v>1151.0999999999999</v>
      </c>
      <c r="N77" s="15">
        <f t="shared" si="48"/>
        <v>1032</v>
      </c>
      <c r="O77" s="15">
        <f t="shared" si="48"/>
        <v>17321.7</v>
      </c>
      <c r="P77" s="88">
        <f>+P78+P83+P84</f>
        <v>1241.2</v>
      </c>
      <c r="Q77" s="15">
        <f t="shared" ref="Q77:Z77" si="49">+Q78+Q83+Q84</f>
        <v>1686.8999999999999</v>
      </c>
      <c r="R77" s="15">
        <f t="shared" si="49"/>
        <v>1112</v>
      </c>
      <c r="S77" s="15">
        <f t="shared" si="49"/>
        <v>1381.3</v>
      </c>
      <c r="T77" s="15">
        <f t="shared" si="49"/>
        <v>2225.6000000000004</v>
      </c>
      <c r="U77" s="15">
        <f t="shared" si="49"/>
        <v>4876</v>
      </c>
      <c r="V77" s="15">
        <f t="shared" si="49"/>
        <v>1436.5</v>
      </c>
      <c r="W77" s="15">
        <f t="shared" si="49"/>
        <v>1256.9000000000001</v>
      </c>
      <c r="X77" s="15">
        <f t="shared" si="49"/>
        <v>1278.0999999999999</v>
      </c>
      <c r="Y77" s="15">
        <f t="shared" si="49"/>
        <v>1191.5999999999999</v>
      </c>
      <c r="Z77" s="15">
        <f t="shared" si="49"/>
        <v>1667.1</v>
      </c>
      <c r="AA77" s="15">
        <f t="shared" si="48"/>
        <v>1289.8000000000002</v>
      </c>
      <c r="AB77" s="15">
        <f>+AB78+AB83+AB84</f>
        <v>20643</v>
      </c>
      <c r="AC77" s="15">
        <f t="shared" si="46"/>
        <v>3321.2999999999993</v>
      </c>
      <c r="AD77" s="15">
        <f t="shared" si="30"/>
        <v>19.174215001991715</v>
      </c>
    </row>
    <row r="78" spans="2:30" ht="15.95" customHeight="1">
      <c r="B78" s="76" t="s">
        <v>83</v>
      </c>
      <c r="C78" s="15">
        <f t="shared" ref="C78:O78" si="50">SUM(C79:C82)</f>
        <v>1822.4</v>
      </c>
      <c r="D78" s="15">
        <f t="shared" si="50"/>
        <v>841.59999999999991</v>
      </c>
      <c r="E78" s="15">
        <f t="shared" si="50"/>
        <v>199.5</v>
      </c>
      <c r="F78" s="15">
        <f t="shared" si="50"/>
        <v>262.10000000000002</v>
      </c>
      <c r="G78" s="15">
        <f t="shared" si="50"/>
        <v>143.4</v>
      </c>
      <c r="H78" s="15">
        <f t="shared" si="50"/>
        <v>2858.7</v>
      </c>
      <c r="I78" s="15">
        <f t="shared" si="50"/>
        <v>266.3</v>
      </c>
      <c r="J78" s="15">
        <f t="shared" si="50"/>
        <v>320.7</v>
      </c>
      <c r="K78" s="15">
        <f t="shared" si="50"/>
        <v>1218.9999999999998</v>
      </c>
      <c r="L78" s="15">
        <f t="shared" si="50"/>
        <v>449</v>
      </c>
      <c r="M78" s="15">
        <f t="shared" si="50"/>
        <v>249</v>
      </c>
      <c r="N78" s="15">
        <f t="shared" si="50"/>
        <v>295.7</v>
      </c>
      <c r="O78" s="15">
        <f t="shared" si="50"/>
        <v>8927.4</v>
      </c>
      <c r="P78" s="88">
        <f>SUM(P79:P82)</f>
        <v>702.2</v>
      </c>
      <c r="Q78" s="15">
        <f t="shared" ref="Q78:AB78" si="51">SUM(Q79:Q82)</f>
        <v>1091.3</v>
      </c>
      <c r="R78" s="15">
        <f t="shared" si="51"/>
        <v>353.3</v>
      </c>
      <c r="S78" s="15">
        <f t="shared" si="51"/>
        <v>845.59999999999991</v>
      </c>
      <c r="T78" s="15">
        <f t="shared" si="51"/>
        <v>1504</v>
      </c>
      <c r="U78" s="15">
        <f t="shared" si="51"/>
        <v>3527.2000000000003</v>
      </c>
      <c r="V78" s="15">
        <f t="shared" si="51"/>
        <v>340</v>
      </c>
      <c r="W78" s="15">
        <f t="shared" si="51"/>
        <v>209.2</v>
      </c>
      <c r="X78" s="15">
        <f t="shared" si="51"/>
        <v>532</v>
      </c>
      <c r="Y78" s="15">
        <f t="shared" si="51"/>
        <v>270.2</v>
      </c>
      <c r="Z78" s="15">
        <f t="shared" si="51"/>
        <v>832.59999999999991</v>
      </c>
      <c r="AA78" s="15">
        <f t="shared" si="51"/>
        <v>646.1</v>
      </c>
      <c r="AB78" s="15">
        <f t="shared" si="51"/>
        <v>10853.699999999999</v>
      </c>
      <c r="AC78" s="15">
        <f t="shared" si="46"/>
        <v>1926.2999999999993</v>
      </c>
      <c r="AD78" s="15">
        <f t="shared" si="30"/>
        <v>21.577390953693119</v>
      </c>
    </row>
    <row r="79" spans="2:30" ht="15.95" customHeight="1">
      <c r="B79" s="42" t="s">
        <v>84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2700</v>
      </c>
      <c r="I79" s="23">
        <v>0</v>
      </c>
      <c r="J79" s="23">
        <v>0</v>
      </c>
      <c r="K79" s="23">
        <v>1023.3</v>
      </c>
      <c r="L79" s="23">
        <v>0</v>
      </c>
      <c r="M79" s="23">
        <v>17.2</v>
      </c>
      <c r="N79" s="25">
        <v>0</v>
      </c>
      <c r="O79" s="23">
        <f t="shared" ref="O79:O85" si="52">SUM(C79:N79)</f>
        <v>3740.5</v>
      </c>
      <c r="P79" s="24">
        <v>0</v>
      </c>
      <c r="Q79" s="23">
        <v>0</v>
      </c>
      <c r="R79" s="23">
        <v>0</v>
      </c>
      <c r="S79" s="23">
        <v>0</v>
      </c>
      <c r="T79" s="23">
        <v>0</v>
      </c>
      <c r="U79" s="23">
        <v>3150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f t="shared" ref="AB79:AB85" si="53">SUM(P79:AA79)</f>
        <v>3150</v>
      </c>
      <c r="AC79" s="93">
        <f t="shared" si="46"/>
        <v>-590.5</v>
      </c>
      <c r="AD79" s="49">
        <f t="shared" si="30"/>
        <v>-15.786659537494987</v>
      </c>
    </row>
    <row r="80" spans="2:30" ht="15.95" customHeight="1">
      <c r="B80" s="42" t="s">
        <v>85</v>
      </c>
      <c r="C80" s="23">
        <v>1586.9</v>
      </c>
      <c r="D80" s="23">
        <v>325.3</v>
      </c>
      <c r="E80" s="23">
        <v>0</v>
      </c>
      <c r="F80" s="23">
        <v>30.2</v>
      </c>
      <c r="G80" s="23">
        <v>0</v>
      </c>
      <c r="H80" s="23">
        <v>0</v>
      </c>
      <c r="I80" s="23">
        <v>40.299999999999997</v>
      </c>
      <c r="J80" s="23">
        <v>154.5</v>
      </c>
      <c r="K80" s="23">
        <v>0</v>
      </c>
      <c r="L80" s="23">
        <v>211.9</v>
      </c>
      <c r="M80" s="23">
        <v>106.6</v>
      </c>
      <c r="N80" s="25">
        <v>40.6</v>
      </c>
      <c r="O80" s="23">
        <f t="shared" si="52"/>
        <v>2496.2999999999997</v>
      </c>
      <c r="P80" s="24">
        <v>474.2</v>
      </c>
      <c r="Q80" s="23">
        <v>880.9</v>
      </c>
      <c r="R80" s="23">
        <v>191.9</v>
      </c>
      <c r="S80" s="23">
        <v>646.79999999999995</v>
      </c>
      <c r="T80" s="23">
        <v>1351.5</v>
      </c>
      <c r="U80" s="23">
        <v>196.6</v>
      </c>
      <c r="V80" s="23">
        <v>133.30000000000001</v>
      </c>
      <c r="W80" s="23">
        <v>4.7</v>
      </c>
      <c r="X80" s="23">
        <v>358.5</v>
      </c>
      <c r="Y80" s="23">
        <v>20.9</v>
      </c>
      <c r="Z80" s="23">
        <v>655.8</v>
      </c>
      <c r="AA80" s="23">
        <v>379.8</v>
      </c>
      <c r="AB80" s="23">
        <f t="shared" si="53"/>
        <v>5294.9</v>
      </c>
      <c r="AC80" s="23">
        <f t="shared" si="46"/>
        <v>2798.6</v>
      </c>
      <c r="AD80" s="15">
        <f t="shared" si="30"/>
        <v>112.10992268557467</v>
      </c>
    </row>
    <row r="81" spans="2:32" ht="15.95" customHeight="1">
      <c r="B81" s="42" t="s">
        <v>86</v>
      </c>
      <c r="C81" s="23">
        <v>226.2</v>
      </c>
      <c r="D81" s="23">
        <v>516.29999999999995</v>
      </c>
      <c r="E81" s="23">
        <v>199.5</v>
      </c>
      <c r="F81" s="23">
        <v>231.9</v>
      </c>
      <c r="G81" s="23">
        <v>143.4</v>
      </c>
      <c r="H81" s="23">
        <v>158.69999999999999</v>
      </c>
      <c r="I81" s="23">
        <v>226</v>
      </c>
      <c r="J81" s="23">
        <v>166.2</v>
      </c>
      <c r="K81" s="23">
        <v>182.1</v>
      </c>
      <c r="L81" s="23">
        <v>237.1</v>
      </c>
      <c r="M81" s="23">
        <v>125.2</v>
      </c>
      <c r="N81" s="25">
        <v>255.1</v>
      </c>
      <c r="O81" s="23">
        <f t="shared" si="52"/>
        <v>2667.7</v>
      </c>
      <c r="P81" s="24">
        <v>228</v>
      </c>
      <c r="Q81" s="23">
        <v>210.4</v>
      </c>
      <c r="R81" s="23">
        <v>161.4</v>
      </c>
      <c r="S81" s="23">
        <v>198.8</v>
      </c>
      <c r="T81" s="23">
        <v>152.5</v>
      </c>
      <c r="U81" s="94">
        <v>179.3</v>
      </c>
      <c r="V81" s="23">
        <v>206.7</v>
      </c>
      <c r="W81" s="89">
        <v>204.5</v>
      </c>
      <c r="X81" s="23">
        <v>172.9</v>
      </c>
      <c r="Y81" s="23">
        <v>249.3</v>
      </c>
      <c r="Z81" s="23">
        <v>176.8</v>
      </c>
      <c r="AA81" s="23">
        <v>266.3</v>
      </c>
      <c r="AB81" s="23">
        <f t="shared" si="53"/>
        <v>2406.9</v>
      </c>
      <c r="AC81" s="23">
        <f t="shared" si="46"/>
        <v>-260.79999999999973</v>
      </c>
      <c r="AD81" s="23">
        <f t="shared" si="30"/>
        <v>-9.7762117179592813</v>
      </c>
    </row>
    <row r="82" spans="2:32" ht="15.95" customHeight="1">
      <c r="B82" s="42" t="s">
        <v>34</v>
      </c>
      <c r="C82" s="23">
        <v>9.3000000000000007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13.6</v>
      </c>
      <c r="L82" s="49">
        <v>0</v>
      </c>
      <c r="M82" s="49">
        <v>0</v>
      </c>
      <c r="N82" s="25">
        <v>0</v>
      </c>
      <c r="O82" s="23">
        <f t="shared" si="52"/>
        <v>22.9</v>
      </c>
      <c r="P82" s="24">
        <v>0</v>
      </c>
      <c r="Q82" s="49">
        <v>0</v>
      </c>
      <c r="R82" s="49">
        <v>0</v>
      </c>
      <c r="S82" s="49">
        <v>0</v>
      </c>
      <c r="T82" s="49">
        <v>0</v>
      </c>
      <c r="U82" s="49">
        <v>1.3</v>
      </c>
      <c r="V82" s="49">
        <v>0</v>
      </c>
      <c r="W82" s="49">
        <v>0</v>
      </c>
      <c r="X82" s="49">
        <v>0.6</v>
      </c>
      <c r="Y82" s="49">
        <v>0</v>
      </c>
      <c r="Z82" s="49">
        <v>0</v>
      </c>
      <c r="AA82" s="49">
        <v>0</v>
      </c>
      <c r="AB82" s="23">
        <f t="shared" si="53"/>
        <v>1.9</v>
      </c>
      <c r="AC82" s="23">
        <f t="shared" si="46"/>
        <v>-21</v>
      </c>
      <c r="AD82" s="23">
        <f t="shared" si="30"/>
        <v>-91.703056768558952</v>
      </c>
    </row>
    <row r="83" spans="2:32" ht="15.95" customHeight="1">
      <c r="B83" s="76" t="s">
        <v>87</v>
      </c>
      <c r="C83" s="20">
        <v>12.3</v>
      </c>
      <c r="D83" s="15">
        <v>9.6999999999999993</v>
      </c>
      <c r="E83" s="15">
        <v>12.1</v>
      </c>
      <c r="F83" s="15">
        <v>16</v>
      </c>
      <c r="G83" s="15">
        <v>22.9</v>
      </c>
      <c r="H83" s="15">
        <v>11.2</v>
      </c>
      <c r="I83" s="15">
        <v>12.6</v>
      </c>
      <c r="J83" s="15">
        <v>13.6</v>
      </c>
      <c r="K83" s="15">
        <v>9.1999999999999993</v>
      </c>
      <c r="L83" s="15">
        <v>97.1</v>
      </c>
      <c r="M83" s="15">
        <v>24.4</v>
      </c>
      <c r="N83" s="39">
        <v>17.399999999999999</v>
      </c>
      <c r="O83" s="20">
        <f t="shared" si="52"/>
        <v>258.5</v>
      </c>
      <c r="P83" s="40">
        <v>18.8</v>
      </c>
      <c r="Q83" s="15">
        <v>15.8</v>
      </c>
      <c r="R83" s="15">
        <v>17.600000000000001</v>
      </c>
      <c r="S83" s="15">
        <v>31</v>
      </c>
      <c r="T83" s="15">
        <v>27.9</v>
      </c>
      <c r="U83" s="15">
        <v>22.5</v>
      </c>
      <c r="V83" s="95">
        <v>300.5</v>
      </c>
      <c r="W83" s="15">
        <v>30.2</v>
      </c>
      <c r="X83" s="15">
        <v>23.4</v>
      </c>
      <c r="Y83" s="15">
        <v>20</v>
      </c>
      <c r="Z83" s="15">
        <v>20</v>
      </c>
      <c r="AA83" s="15">
        <v>23.5</v>
      </c>
      <c r="AB83" s="20">
        <f t="shared" si="53"/>
        <v>551.20000000000005</v>
      </c>
      <c r="AC83" s="20">
        <f t="shared" si="46"/>
        <v>292.70000000000005</v>
      </c>
      <c r="AD83" s="20">
        <f t="shared" si="30"/>
        <v>113.23017408123792</v>
      </c>
    </row>
    <row r="84" spans="2:32" ht="15.75" customHeight="1">
      <c r="B84" s="96" t="s">
        <v>88</v>
      </c>
      <c r="C84" s="20">
        <v>172</v>
      </c>
      <c r="D84" s="15">
        <v>757.8</v>
      </c>
      <c r="E84" s="15">
        <v>795</v>
      </c>
      <c r="F84" s="15">
        <v>765.4</v>
      </c>
      <c r="G84" s="15">
        <v>641.4</v>
      </c>
      <c r="H84" s="15">
        <v>728.4</v>
      </c>
      <c r="I84" s="15">
        <v>737.8</v>
      </c>
      <c r="J84" s="15">
        <v>836.6</v>
      </c>
      <c r="K84" s="15">
        <v>471.2</v>
      </c>
      <c r="L84" s="15">
        <v>633.6</v>
      </c>
      <c r="M84" s="15">
        <v>877.7</v>
      </c>
      <c r="N84" s="39">
        <v>718.9</v>
      </c>
      <c r="O84" s="20">
        <f t="shared" si="52"/>
        <v>8135.8</v>
      </c>
      <c r="P84" s="20">
        <v>520.20000000000005</v>
      </c>
      <c r="Q84" s="20">
        <v>579.79999999999995</v>
      </c>
      <c r="R84" s="20">
        <v>741.1</v>
      </c>
      <c r="S84" s="20">
        <v>504.7</v>
      </c>
      <c r="T84" s="20">
        <v>693.7</v>
      </c>
      <c r="U84" s="20">
        <v>1326.3</v>
      </c>
      <c r="V84" s="20">
        <v>796</v>
      </c>
      <c r="W84" s="20">
        <v>1017.5</v>
      </c>
      <c r="X84" s="20">
        <v>722.7</v>
      </c>
      <c r="Y84" s="20">
        <v>901.4</v>
      </c>
      <c r="Z84" s="20">
        <v>814.5</v>
      </c>
      <c r="AA84" s="20">
        <v>620.20000000000005</v>
      </c>
      <c r="AB84" s="20">
        <f t="shared" si="53"/>
        <v>9238.1</v>
      </c>
      <c r="AC84" s="20">
        <f t="shared" si="46"/>
        <v>1102.3000000000002</v>
      </c>
      <c r="AD84" s="20">
        <f t="shared" si="30"/>
        <v>13.548759802355026</v>
      </c>
    </row>
    <row r="85" spans="2:32" s="44" customFormat="1" ht="15.95" customHeight="1">
      <c r="B85" s="97" t="s">
        <v>89</v>
      </c>
      <c r="C85" s="47">
        <v>152.69999999999999</v>
      </c>
      <c r="D85" s="89">
        <v>755.1</v>
      </c>
      <c r="E85" s="89">
        <v>789.2</v>
      </c>
      <c r="F85" s="89">
        <v>760.6</v>
      </c>
      <c r="G85" s="89">
        <v>636.6</v>
      </c>
      <c r="H85" s="89">
        <v>724.4</v>
      </c>
      <c r="I85" s="89">
        <v>728.6</v>
      </c>
      <c r="J85" s="89">
        <v>827.8</v>
      </c>
      <c r="K85" s="89">
        <v>469.6</v>
      </c>
      <c r="L85" s="89">
        <v>629.5</v>
      </c>
      <c r="M85" s="89">
        <v>873.9</v>
      </c>
      <c r="N85" s="25">
        <v>712.9</v>
      </c>
      <c r="O85" s="47">
        <f t="shared" si="52"/>
        <v>8060.9</v>
      </c>
      <c r="P85" s="98">
        <v>518</v>
      </c>
      <c r="Q85" s="89">
        <v>575.4</v>
      </c>
      <c r="R85" s="89">
        <v>735.2</v>
      </c>
      <c r="S85" s="89">
        <v>501.8</v>
      </c>
      <c r="T85" s="89">
        <v>689.7</v>
      </c>
      <c r="U85" s="89">
        <v>1323.4</v>
      </c>
      <c r="V85" s="89">
        <v>792.3</v>
      </c>
      <c r="W85" s="89">
        <v>1008.7</v>
      </c>
      <c r="X85" s="89">
        <v>716.7</v>
      </c>
      <c r="Y85" s="89">
        <v>897.4</v>
      </c>
      <c r="Z85" s="89">
        <v>809.3</v>
      </c>
      <c r="AA85" s="89">
        <v>615.1</v>
      </c>
      <c r="AB85" s="47">
        <f t="shared" si="53"/>
        <v>9183</v>
      </c>
      <c r="AC85" s="47">
        <f t="shared" si="46"/>
        <v>1122.1000000000004</v>
      </c>
      <c r="AD85" s="47">
        <f t="shared" si="30"/>
        <v>13.920281854383509</v>
      </c>
    </row>
    <row r="86" spans="2:32" ht="15.95" customHeight="1">
      <c r="B86" s="99" t="s">
        <v>90</v>
      </c>
      <c r="C86" s="20">
        <f>+C88+C87</f>
        <v>0</v>
      </c>
      <c r="D86" s="20">
        <f t="shared" ref="D86:AB86" si="54">+D88+D87</f>
        <v>0</v>
      </c>
      <c r="E86" s="20">
        <f t="shared" si="54"/>
        <v>6.7</v>
      </c>
      <c r="F86" s="20">
        <f t="shared" si="54"/>
        <v>0</v>
      </c>
      <c r="G86" s="20">
        <f t="shared" si="54"/>
        <v>1.1000000000000001</v>
      </c>
      <c r="H86" s="20">
        <f t="shared" si="54"/>
        <v>0.2</v>
      </c>
      <c r="I86" s="20">
        <f t="shared" si="54"/>
        <v>0</v>
      </c>
      <c r="J86" s="20">
        <f t="shared" si="54"/>
        <v>0</v>
      </c>
      <c r="K86" s="20">
        <f t="shared" si="54"/>
        <v>11.6</v>
      </c>
      <c r="L86" s="20">
        <f t="shared" si="54"/>
        <v>999.7</v>
      </c>
      <c r="M86" s="20">
        <f t="shared" si="54"/>
        <v>1001.6</v>
      </c>
      <c r="N86" s="20">
        <f t="shared" si="54"/>
        <v>1.1000000000000001</v>
      </c>
      <c r="O86" s="20">
        <f t="shared" si="54"/>
        <v>2022</v>
      </c>
      <c r="P86" s="20">
        <f t="shared" si="54"/>
        <v>0</v>
      </c>
      <c r="Q86" s="20">
        <f t="shared" si="54"/>
        <v>0</v>
      </c>
      <c r="R86" s="20">
        <f t="shared" si="54"/>
        <v>0</v>
      </c>
      <c r="S86" s="20">
        <f t="shared" si="54"/>
        <v>0</v>
      </c>
      <c r="T86" s="20">
        <f t="shared" si="54"/>
        <v>0</v>
      </c>
      <c r="U86" s="20">
        <f t="shared" si="54"/>
        <v>11.5</v>
      </c>
      <c r="V86" s="20">
        <f t="shared" si="54"/>
        <v>7.7</v>
      </c>
      <c r="W86" s="20">
        <f t="shared" si="54"/>
        <v>0.3</v>
      </c>
      <c r="X86" s="20">
        <f t="shared" si="54"/>
        <v>0</v>
      </c>
      <c r="Y86" s="20">
        <f t="shared" si="54"/>
        <v>0</v>
      </c>
      <c r="Z86" s="20">
        <f t="shared" si="54"/>
        <v>0.1</v>
      </c>
      <c r="AA86" s="20">
        <f t="shared" si="54"/>
        <v>0</v>
      </c>
      <c r="AB86" s="20">
        <f t="shared" si="54"/>
        <v>19.600000000000001</v>
      </c>
      <c r="AC86" s="20">
        <f t="shared" si="46"/>
        <v>-2002.4</v>
      </c>
      <c r="AD86" s="20">
        <f t="shared" si="30"/>
        <v>-99.03066271018794</v>
      </c>
    </row>
    <row r="87" spans="2:32" ht="15.95" customHeight="1">
      <c r="B87" s="22" t="s">
        <v>91</v>
      </c>
      <c r="C87" s="23">
        <v>0</v>
      </c>
      <c r="D87" s="23">
        <v>0</v>
      </c>
      <c r="E87" s="23">
        <v>6.7</v>
      </c>
      <c r="F87" s="23">
        <v>0</v>
      </c>
      <c r="G87" s="23">
        <v>1.1000000000000001</v>
      </c>
      <c r="H87" s="23">
        <v>0.2</v>
      </c>
      <c r="I87" s="23">
        <v>0</v>
      </c>
      <c r="J87" s="23">
        <v>0</v>
      </c>
      <c r="K87" s="23">
        <v>11.6</v>
      </c>
      <c r="L87" s="23">
        <v>0.7</v>
      </c>
      <c r="M87" s="23">
        <v>0</v>
      </c>
      <c r="N87" s="23">
        <v>1.1000000000000001</v>
      </c>
      <c r="O87" s="23">
        <f>SUM(C87:N87)</f>
        <v>21.400000000000002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11.5</v>
      </c>
      <c r="V87" s="23">
        <v>7.7</v>
      </c>
      <c r="W87" s="23">
        <v>0.3</v>
      </c>
      <c r="X87" s="23">
        <v>0</v>
      </c>
      <c r="Y87" s="23">
        <v>0</v>
      </c>
      <c r="Z87" s="23">
        <v>0.1</v>
      </c>
      <c r="AA87" s="23">
        <v>0</v>
      </c>
      <c r="AB87" s="23">
        <f>SUM(P87:AA87)</f>
        <v>19.600000000000001</v>
      </c>
      <c r="AC87" s="23">
        <f t="shared" si="46"/>
        <v>-1.8000000000000007</v>
      </c>
      <c r="AD87" s="23">
        <f t="shared" si="30"/>
        <v>-8.4112149532710312</v>
      </c>
      <c r="AF87" s="16">
        <f>+[1]DGII!AB67/PP!AB89*100</f>
        <v>73.174177597251429</v>
      </c>
    </row>
    <row r="88" spans="2:32" ht="15.95" customHeight="1">
      <c r="B88" s="73" t="s">
        <v>92</v>
      </c>
      <c r="C88" s="25">
        <v>0</v>
      </c>
      <c r="D88" s="100">
        <v>0</v>
      </c>
      <c r="E88" s="100">
        <v>0</v>
      </c>
      <c r="F88" s="100">
        <v>0</v>
      </c>
      <c r="G88" s="100">
        <v>0</v>
      </c>
      <c r="H88" s="100">
        <v>0</v>
      </c>
      <c r="I88" s="100">
        <v>0</v>
      </c>
      <c r="J88" s="100">
        <v>0</v>
      </c>
      <c r="K88" s="25">
        <v>0</v>
      </c>
      <c r="L88" s="25">
        <v>999</v>
      </c>
      <c r="M88" s="25">
        <v>1001.6</v>
      </c>
      <c r="N88" s="25">
        <v>0</v>
      </c>
      <c r="O88" s="23">
        <f>SUM(C88:N88)</f>
        <v>2000.6</v>
      </c>
      <c r="P88" s="24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23">
        <f>SUM(P88:AA88)</f>
        <v>0</v>
      </c>
      <c r="AC88" s="23">
        <f t="shared" si="46"/>
        <v>-2000.6</v>
      </c>
      <c r="AD88" s="23">
        <f t="shared" si="30"/>
        <v>-100</v>
      </c>
      <c r="AE88" s="50"/>
      <c r="AF88" s="16">
        <f>+[1]DGA!AB34/PP!AB89*100</f>
        <v>21.844529174293921</v>
      </c>
    </row>
    <row r="89" spans="2:32" ht="20.25" customHeight="1" thickBot="1">
      <c r="B89" s="101" t="s">
        <v>93</v>
      </c>
      <c r="C89" s="102">
        <f t="shared" ref="C89:AB89" si="55">+C86+C8</f>
        <v>61031</v>
      </c>
      <c r="D89" s="102">
        <f t="shared" si="55"/>
        <v>42072.799999999996</v>
      </c>
      <c r="E89" s="102">
        <f t="shared" si="55"/>
        <v>45593.399999999994</v>
      </c>
      <c r="F89" s="102">
        <f t="shared" si="55"/>
        <v>54035.5</v>
      </c>
      <c r="G89" s="102">
        <f t="shared" si="55"/>
        <v>52345.799999999996</v>
      </c>
      <c r="H89" s="102">
        <f t="shared" si="55"/>
        <v>47598.299999999996</v>
      </c>
      <c r="I89" s="102">
        <f t="shared" si="55"/>
        <v>51479.499999999985</v>
      </c>
      <c r="J89" s="102">
        <f t="shared" si="55"/>
        <v>48934.9</v>
      </c>
      <c r="K89" s="102">
        <f t="shared" si="55"/>
        <v>45801.3</v>
      </c>
      <c r="L89" s="102">
        <f t="shared" si="55"/>
        <v>50640.1</v>
      </c>
      <c r="M89" s="102">
        <f t="shared" si="55"/>
        <v>50027.199999999997</v>
      </c>
      <c r="N89" s="102">
        <f t="shared" si="55"/>
        <v>52850.5</v>
      </c>
      <c r="O89" s="102">
        <f t="shared" si="55"/>
        <v>602410.29999999993</v>
      </c>
      <c r="P89" s="102">
        <f t="shared" si="55"/>
        <v>58569.400000000009</v>
      </c>
      <c r="Q89" s="102">
        <f t="shared" si="55"/>
        <v>46831.799999999996</v>
      </c>
      <c r="R89" s="102">
        <f t="shared" si="55"/>
        <v>51103.700000000004</v>
      </c>
      <c r="S89" s="102">
        <f t="shared" si="55"/>
        <v>66551.199999999997</v>
      </c>
      <c r="T89" s="102">
        <f t="shared" si="55"/>
        <v>55745.3</v>
      </c>
      <c r="U89" s="102">
        <f t="shared" si="55"/>
        <v>54099</v>
      </c>
      <c r="V89" s="102">
        <f t="shared" si="55"/>
        <v>56632.099999999991</v>
      </c>
      <c r="W89" s="102">
        <f t="shared" si="55"/>
        <v>52308.600000000006</v>
      </c>
      <c r="X89" s="102">
        <f t="shared" si="55"/>
        <v>51323.399999999994</v>
      </c>
      <c r="Y89" s="102">
        <f t="shared" si="55"/>
        <v>58578.100000000006</v>
      </c>
      <c r="Z89" s="102">
        <f t="shared" si="55"/>
        <v>51174.69999999999</v>
      </c>
      <c r="AA89" s="102">
        <f t="shared" si="55"/>
        <v>57324.899999999994</v>
      </c>
      <c r="AB89" s="102">
        <f t="shared" si="55"/>
        <v>660242.20000000007</v>
      </c>
      <c r="AC89" s="102">
        <f t="shared" si="46"/>
        <v>57831.90000000014</v>
      </c>
      <c r="AD89" s="102">
        <f t="shared" si="30"/>
        <v>9.6000848591068486</v>
      </c>
      <c r="AE89" s="21">
        <f>+AB89+AB90</f>
        <v>661280.60000000009</v>
      </c>
      <c r="AF89" s="16">
        <f>+[1]TESORERIA!AB59/PP!AB89*100</f>
        <v>4.9812932284546481</v>
      </c>
    </row>
    <row r="90" spans="2:32" ht="15.95" customHeight="1" thickTop="1">
      <c r="B90" s="103" t="s">
        <v>94</v>
      </c>
      <c r="C90" s="20">
        <v>41.1</v>
      </c>
      <c r="D90" s="15">
        <v>29</v>
      </c>
      <c r="E90" s="15">
        <v>68.599999999999994</v>
      </c>
      <c r="F90" s="15">
        <v>7.6</v>
      </c>
      <c r="G90" s="15">
        <v>23.2</v>
      </c>
      <c r="H90" s="15">
        <v>44.9</v>
      </c>
      <c r="I90" s="15">
        <v>14</v>
      </c>
      <c r="J90" s="15">
        <v>62.3</v>
      </c>
      <c r="K90" s="15">
        <v>5.9</v>
      </c>
      <c r="L90" s="15">
        <v>60.6</v>
      </c>
      <c r="M90" s="88">
        <v>2.2999999999999998</v>
      </c>
      <c r="N90" s="104">
        <v>605.6</v>
      </c>
      <c r="O90" s="20">
        <f>SUM(C90:N90)</f>
        <v>965.1</v>
      </c>
      <c r="P90" s="20">
        <v>33.1</v>
      </c>
      <c r="Q90" s="15">
        <v>31.7</v>
      </c>
      <c r="R90" s="15">
        <v>49.1</v>
      </c>
      <c r="S90" s="15">
        <v>211.5</v>
      </c>
      <c r="T90" s="15">
        <v>8.9</v>
      </c>
      <c r="U90" s="15">
        <v>11.1</v>
      </c>
      <c r="V90" s="15">
        <v>92.7</v>
      </c>
      <c r="W90" s="15">
        <v>49.8</v>
      </c>
      <c r="X90" s="15">
        <v>211.4</v>
      </c>
      <c r="Y90" s="15">
        <v>53.1</v>
      </c>
      <c r="Z90" s="15">
        <v>10.199999999999999</v>
      </c>
      <c r="AA90" s="15">
        <v>275.8</v>
      </c>
      <c r="AB90" s="20">
        <f>SUM(P90:AA90)</f>
        <v>1038.4000000000001</v>
      </c>
      <c r="AC90" s="20">
        <f t="shared" si="46"/>
        <v>73.300000000000068</v>
      </c>
      <c r="AD90" s="105">
        <f t="shared" si="30"/>
        <v>7.5950678686146578</v>
      </c>
      <c r="AF90" s="16">
        <f>SUM(AF87:AF89)</f>
        <v>100</v>
      </c>
    </row>
    <row r="91" spans="2:32" ht="15.95" customHeight="1">
      <c r="B91" s="106" t="s">
        <v>95</v>
      </c>
      <c r="C91" s="107">
        <f t="shared" ref="C91:AB91" si="56">+C92+C95</f>
        <v>7393.4</v>
      </c>
      <c r="D91" s="107">
        <f t="shared" si="56"/>
        <v>90867.299999999988</v>
      </c>
      <c r="E91" s="107">
        <f t="shared" si="56"/>
        <v>230.5</v>
      </c>
      <c r="F91" s="107">
        <f t="shared" si="56"/>
        <v>172.1</v>
      </c>
      <c r="G91" s="107">
        <f t="shared" si="56"/>
        <v>712.19999999999993</v>
      </c>
      <c r="H91" s="107">
        <f t="shared" si="56"/>
        <v>223.70000000000002</v>
      </c>
      <c r="I91" s="107">
        <f t="shared" si="56"/>
        <v>65497.599999999999</v>
      </c>
      <c r="J91" s="107">
        <f t="shared" si="56"/>
        <v>10094.5</v>
      </c>
      <c r="K91" s="107">
        <f t="shared" si="56"/>
        <v>393</v>
      </c>
      <c r="L91" s="107">
        <f t="shared" si="56"/>
        <v>5378.3</v>
      </c>
      <c r="M91" s="107">
        <f t="shared" si="56"/>
        <v>6543.2</v>
      </c>
      <c r="N91" s="107">
        <f t="shared" si="56"/>
        <v>30039.9</v>
      </c>
      <c r="O91" s="107">
        <f t="shared" si="56"/>
        <v>217545.7</v>
      </c>
      <c r="P91" s="107">
        <f t="shared" si="56"/>
        <v>23722</v>
      </c>
      <c r="Q91" s="107">
        <f t="shared" si="56"/>
        <v>19857.099999999999</v>
      </c>
      <c r="R91" s="107">
        <f t="shared" si="56"/>
        <v>154.19999999999999</v>
      </c>
      <c r="S91" s="107">
        <f t="shared" si="56"/>
        <v>9388.9</v>
      </c>
      <c r="T91" s="107">
        <f t="shared" si="56"/>
        <v>12570.3</v>
      </c>
      <c r="U91" s="107">
        <f t="shared" si="56"/>
        <v>127735.7</v>
      </c>
      <c r="V91" s="107">
        <f t="shared" si="56"/>
        <v>1109.8</v>
      </c>
      <c r="W91" s="107">
        <f t="shared" si="56"/>
        <v>622.5</v>
      </c>
      <c r="X91" s="107">
        <f t="shared" si="56"/>
        <v>5951.1</v>
      </c>
      <c r="Y91" s="107">
        <f t="shared" si="56"/>
        <v>533.80000000000007</v>
      </c>
      <c r="Z91" s="107">
        <f t="shared" si="56"/>
        <v>15098.300000000001</v>
      </c>
      <c r="AA91" s="107">
        <f t="shared" si="56"/>
        <v>27575.5</v>
      </c>
      <c r="AB91" s="107">
        <f t="shared" si="56"/>
        <v>244319.2</v>
      </c>
      <c r="AC91" s="107">
        <f t="shared" si="46"/>
        <v>26773.5</v>
      </c>
      <c r="AD91" s="107">
        <f t="shared" si="30"/>
        <v>12.307069273260744</v>
      </c>
    </row>
    <row r="92" spans="2:32" ht="15.95" customHeight="1">
      <c r="B92" s="108" t="s">
        <v>96</v>
      </c>
      <c r="C92" s="109">
        <f t="shared" ref="C92:AA92" si="57">+C93</f>
        <v>0</v>
      </c>
      <c r="D92" s="109">
        <f t="shared" si="57"/>
        <v>32.9</v>
      </c>
      <c r="E92" s="109">
        <f t="shared" si="57"/>
        <v>0</v>
      </c>
      <c r="F92" s="109">
        <f t="shared" si="57"/>
        <v>0</v>
      </c>
      <c r="G92" s="109">
        <f t="shared" si="57"/>
        <v>0</v>
      </c>
      <c r="H92" s="109">
        <f t="shared" si="57"/>
        <v>0</v>
      </c>
      <c r="I92" s="109">
        <f t="shared" si="57"/>
        <v>30.7</v>
      </c>
      <c r="J92" s="109">
        <f t="shared" si="57"/>
        <v>31.6</v>
      </c>
      <c r="K92" s="109">
        <f t="shared" si="57"/>
        <v>42.5</v>
      </c>
      <c r="L92" s="109">
        <f t="shared" si="57"/>
        <v>31</v>
      </c>
      <c r="M92" s="109">
        <f t="shared" si="57"/>
        <v>0</v>
      </c>
      <c r="N92" s="109">
        <f>+N93+N94</f>
        <v>1281.3</v>
      </c>
      <c r="O92" s="109">
        <f>+O93+O94</f>
        <v>1450</v>
      </c>
      <c r="P92" s="109">
        <f t="shared" si="57"/>
        <v>0</v>
      </c>
      <c r="Q92" s="109">
        <f t="shared" si="57"/>
        <v>32.1</v>
      </c>
      <c r="R92" s="109">
        <f t="shared" si="57"/>
        <v>0</v>
      </c>
      <c r="S92" s="109">
        <f t="shared" si="57"/>
        <v>91.3</v>
      </c>
      <c r="T92" s="109">
        <f t="shared" si="57"/>
        <v>0</v>
      </c>
      <c r="U92" s="109">
        <f t="shared" si="57"/>
        <v>0</v>
      </c>
      <c r="V92" s="109">
        <f t="shared" si="57"/>
        <v>0</v>
      </c>
      <c r="W92" s="109">
        <f t="shared" si="57"/>
        <v>30.3</v>
      </c>
      <c r="X92" s="109">
        <f t="shared" si="57"/>
        <v>0</v>
      </c>
      <c r="Y92" s="109">
        <f t="shared" si="57"/>
        <v>92.7</v>
      </c>
      <c r="Z92" s="109">
        <f t="shared" si="57"/>
        <v>22.7</v>
      </c>
      <c r="AA92" s="109">
        <f t="shared" si="57"/>
        <v>9.6999999999999993</v>
      </c>
      <c r="AB92" s="109">
        <f>+AB93+AB94</f>
        <v>278.8</v>
      </c>
      <c r="AC92" s="109">
        <f t="shared" si="46"/>
        <v>-1171.2</v>
      </c>
      <c r="AD92" s="110">
        <f t="shared" si="30"/>
        <v>-80.772413793103453</v>
      </c>
      <c r="AF92">
        <v>660478.59999999986</v>
      </c>
    </row>
    <row r="93" spans="2:32" ht="15.95" customHeight="1">
      <c r="B93" s="111" t="s">
        <v>97</v>
      </c>
      <c r="C93" s="112">
        <v>0</v>
      </c>
      <c r="D93" s="113">
        <v>32.9</v>
      </c>
      <c r="E93" s="113">
        <v>0</v>
      </c>
      <c r="F93" s="113">
        <v>0</v>
      </c>
      <c r="G93" s="113">
        <v>0</v>
      </c>
      <c r="H93" s="113">
        <v>0</v>
      </c>
      <c r="I93" s="113">
        <v>30.7</v>
      </c>
      <c r="J93" s="113">
        <v>31.6</v>
      </c>
      <c r="K93" s="113">
        <v>42.5</v>
      </c>
      <c r="L93" s="113">
        <v>31</v>
      </c>
      <c r="M93" s="113">
        <v>0</v>
      </c>
      <c r="N93" s="113">
        <v>0</v>
      </c>
      <c r="O93" s="112">
        <f>SUM(C93:N93)</f>
        <v>168.7</v>
      </c>
      <c r="P93" s="112">
        <v>0</v>
      </c>
      <c r="Q93" s="113">
        <v>32.1</v>
      </c>
      <c r="R93" s="113">
        <v>0</v>
      </c>
      <c r="S93" s="113">
        <v>91.3</v>
      </c>
      <c r="T93" s="113">
        <v>0</v>
      </c>
      <c r="U93" s="113">
        <v>0</v>
      </c>
      <c r="V93" s="113">
        <v>0</v>
      </c>
      <c r="W93" s="113">
        <v>30.3</v>
      </c>
      <c r="X93" s="113">
        <v>0</v>
      </c>
      <c r="Y93" s="113">
        <v>92.7</v>
      </c>
      <c r="Z93" s="113">
        <v>22.7</v>
      </c>
      <c r="AA93" s="113">
        <v>9.6999999999999993</v>
      </c>
      <c r="AB93" s="112">
        <f>SUM(P93:AA93)</f>
        <v>278.8</v>
      </c>
      <c r="AC93" s="113">
        <f t="shared" si="46"/>
        <v>110.10000000000002</v>
      </c>
      <c r="AD93" s="112">
        <f t="shared" si="30"/>
        <v>65.263781861292244</v>
      </c>
      <c r="AF93" s="21">
        <f>+AF92-AB89</f>
        <v>236.39999999979045</v>
      </c>
    </row>
    <row r="94" spans="2:32" ht="15.95" customHeight="1">
      <c r="B94" s="111" t="s">
        <v>98</v>
      </c>
      <c r="C94" s="112">
        <v>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4">
        <v>1281.3</v>
      </c>
      <c r="O94" s="112">
        <f>SUM(C94:N94)</f>
        <v>1281.3</v>
      </c>
      <c r="P94" s="112">
        <v>0</v>
      </c>
      <c r="Q94" s="113">
        <v>0</v>
      </c>
      <c r="R94" s="113">
        <v>0</v>
      </c>
      <c r="S94" s="113">
        <v>0</v>
      </c>
      <c r="T94" s="113">
        <v>0</v>
      </c>
      <c r="U94" s="113">
        <v>0</v>
      </c>
      <c r="V94" s="113">
        <v>0</v>
      </c>
      <c r="W94" s="113">
        <v>0</v>
      </c>
      <c r="X94" s="113">
        <v>0</v>
      </c>
      <c r="Y94" s="113">
        <v>0</v>
      </c>
      <c r="Z94" s="113">
        <v>0</v>
      </c>
      <c r="AA94" s="113">
        <v>0</v>
      </c>
      <c r="AB94" s="112">
        <f>SUM(P94:AA94)</f>
        <v>0</v>
      </c>
      <c r="AC94" s="113">
        <f t="shared" si="46"/>
        <v>-1281.3</v>
      </c>
      <c r="AD94" s="112">
        <f t="shared" si="30"/>
        <v>-100</v>
      </c>
    </row>
    <row r="95" spans="2:32" ht="15.95" customHeight="1">
      <c r="B95" s="108" t="s">
        <v>99</v>
      </c>
      <c r="C95" s="109">
        <f t="shared" ref="C95:AB95" si="58">+C96+C98</f>
        <v>7393.4</v>
      </c>
      <c r="D95" s="109">
        <f t="shared" si="58"/>
        <v>90834.4</v>
      </c>
      <c r="E95" s="109">
        <f t="shared" si="58"/>
        <v>230.5</v>
      </c>
      <c r="F95" s="109">
        <f t="shared" si="58"/>
        <v>172.1</v>
      </c>
      <c r="G95" s="109">
        <f t="shared" si="58"/>
        <v>712.19999999999993</v>
      </c>
      <c r="H95" s="109">
        <f t="shared" si="58"/>
        <v>223.70000000000002</v>
      </c>
      <c r="I95" s="109">
        <f t="shared" si="58"/>
        <v>65466.9</v>
      </c>
      <c r="J95" s="109">
        <f t="shared" si="58"/>
        <v>10062.9</v>
      </c>
      <c r="K95" s="109">
        <f t="shared" si="58"/>
        <v>350.5</v>
      </c>
      <c r="L95" s="109">
        <f t="shared" si="58"/>
        <v>5347.3</v>
      </c>
      <c r="M95" s="109">
        <f t="shared" si="58"/>
        <v>6543.2</v>
      </c>
      <c r="N95" s="109">
        <f t="shared" si="58"/>
        <v>28758.600000000002</v>
      </c>
      <c r="O95" s="109">
        <f t="shared" si="58"/>
        <v>216095.7</v>
      </c>
      <c r="P95" s="109">
        <f t="shared" si="58"/>
        <v>23722</v>
      </c>
      <c r="Q95" s="109">
        <f t="shared" si="58"/>
        <v>19825</v>
      </c>
      <c r="R95" s="109">
        <f t="shared" si="58"/>
        <v>154.19999999999999</v>
      </c>
      <c r="S95" s="109">
        <f t="shared" si="58"/>
        <v>9297.6</v>
      </c>
      <c r="T95" s="109">
        <f t="shared" si="58"/>
        <v>12570.3</v>
      </c>
      <c r="U95" s="109">
        <f t="shared" si="58"/>
        <v>127735.7</v>
      </c>
      <c r="V95" s="109">
        <f t="shared" si="58"/>
        <v>1109.8</v>
      </c>
      <c r="W95" s="109">
        <f t="shared" si="58"/>
        <v>592.20000000000005</v>
      </c>
      <c r="X95" s="109">
        <f t="shared" si="58"/>
        <v>5951.1</v>
      </c>
      <c r="Y95" s="109">
        <f t="shared" si="58"/>
        <v>441.1</v>
      </c>
      <c r="Z95" s="109">
        <f t="shared" si="58"/>
        <v>15075.6</v>
      </c>
      <c r="AA95" s="109">
        <f t="shared" si="58"/>
        <v>27565.8</v>
      </c>
      <c r="AB95" s="109">
        <f t="shared" si="58"/>
        <v>244040.40000000002</v>
      </c>
      <c r="AC95" s="109">
        <f t="shared" si="46"/>
        <v>27944.700000000012</v>
      </c>
      <c r="AD95" s="110">
        <f t="shared" si="30"/>
        <v>12.931631679852959</v>
      </c>
    </row>
    <row r="96" spans="2:32" ht="15.95" customHeight="1">
      <c r="B96" s="115" t="s">
        <v>100</v>
      </c>
      <c r="C96" s="116">
        <f t="shared" ref="C96:AC96" si="59">+C97</f>
        <v>0</v>
      </c>
      <c r="D96" s="116">
        <f t="shared" si="59"/>
        <v>0</v>
      </c>
      <c r="E96" s="116">
        <f t="shared" si="59"/>
        <v>0</v>
      </c>
      <c r="F96" s="116">
        <f t="shared" si="59"/>
        <v>0</v>
      </c>
      <c r="G96" s="116">
        <f t="shared" si="59"/>
        <v>0</v>
      </c>
      <c r="H96" s="116">
        <f t="shared" si="59"/>
        <v>0</v>
      </c>
      <c r="I96" s="116">
        <f t="shared" si="59"/>
        <v>0</v>
      </c>
      <c r="J96" s="116">
        <f t="shared" si="59"/>
        <v>0</v>
      </c>
      <c r="K96" s="116">
        <f t="shared" si="59"/>
        <v>0</v>
      </c>
      <c r="L96" s="116">
        <f t="shared" si="59"/>
        <v>0</v>
      </c>
      <c r="M96" s="116">
        <f t="shared" si="59"/>
        <v>0</v>
      </c>
      <c r="N96" s="116">
        <f t="shared" si="59"/>
        <v>0</v>
      </c>
      <c r="O96" s="116">
        <f t="shared" si="59"/>
        <v>0</v>
      </c>
      <c r="P96" s="116">
        <f t="shared" si="59"/>
        <v>0</v>
      </c>
      <c r="Q96" s="116">
        <f t="shared" si="59"/>
        <v>0</v>
      </c>
      <c r="R96" s="116">
        <f t="shared" si="59"/>
        <v>0</v>
      </c>
      <c r="S96" s="116">
        <f t="shared" si="59"/>
        <v>0</v>
      </c>
      <c r="T96" s="116">
        <f t="shared" si="59"/>
        <v>0</v>
      </c>
      <c r="U96" s="116">
        <f t="shared" si="59"/>
        <v>0</v>
      </c>
      <c r="V96" s="116">
        <f t="shared" si="59"/>
        <v>0</v>
      </c>
      <c r="W96" s="116">
        <f t="shared" si="59"/>
        <v>0</v>
      </c>
      <c r="X96" s="116">
        <f t="shared" si="59"/>
        <v>0</v>
      </c>
      <c r="Y96" s="116">
        <f t="shared" si="59"/>
        <v>0</v>
      </c>
      <c r="Z96" s="116">
        <f t="shared" si="59"/>
        <v>0</v>
      </c>
      <c r="AA96" s="116">
        <f t="shared" si="59"/>
        <v>0</v>
      </c>
      <c r="AB96" s="116">
        <f t="shared" si="59"/>
        <v>0</v>
      </c>
      <c r="AC96" s="116">
        <f t="shared" si="59"/>
        <v>0</v>
      </c>
      <c r="AD96" s="59">
        <v>0</v>
      </c>
    </row>
    <row r="97" spans="2:30" ht="15.95" customHeight="1">
      <c r="B97" s="35" t="s">
        <v>101</v>
      </c>
      <c r="C97" s="112">
        <v>0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13">
        <v>0</v>
      </c>
      <c r="M97" s="113">
        <v>0</v>
      </c>
      <c r="N97" s="113">
        <v>0</v>
      </c>
      <c r="O97" s="112">
        <f>SUM(C97:N97)</f>
        <v>0</v>
      </c>
      <c r="P97" s="112">
        <v>0</v>
      </c>
      <c r="Q97" s="113">
        <v>0</v>
      </c>
      <c r="R97" s="113">
        <v>0</v>
      </c>
      <c r="S97" s="113">
        <v>0</v>
      </c>
      <c r="T97" s="113">
        <v>0</v>
      </c>
      <c r="U97" s="113">
        <v>0</v>
      </c>
      <c r="V97" s="113">
        <v>0</v>
      </c>
      <c r="W97" s="113">
        <v>0</v>
      </c>
      <c r="X97" s="113">
        <v>0</v>
      </c>
      <c r="Y97" s="113">
        <v>0</v>
      </c>
      <c r="Z97" s="113">
        <v>0</v>
      </c>
      <c r="AA97" s="113">
        <v>0</v>
      </c>
      <c r="AB97" s="112">
        <f>SUM(P97:AA97)</f>
        <v>0</v>
      </c>
      <c r="AC97" s="113">
        <f t="shared" ref="AC97:AC110" si="60">+AB97-O97</f>
        <v>0</v>
      </c>
      <c r="AD97" s="59">
        <v>0</v>
      </c>
    </row>
    <row r="98" spans="2:30" ht="15.95" customHeight="1">
      <c r="B98" s="115" t="s">
        <v>102</v>
      </c>
      <c r="C98" s="117">
        <f>+C100+C103+C99</f>
        <v>7393.4</v>
      </c>
      <c r="D98" s="117">
        <f t="shared" ref="D98:N98" si="61">+D100+D103</f>
        <v>90834.4</v>
      </c>
      <c r="E98" s="117">
        <f t="shared" si="61"/>
        <v>230.5</v>
      </c>
      <c r="F98" s="117">
        <f t="shared" si="61"/>
        <v>172.1</v>
      </c>
      <c r="G98" s="117">
        <f t="shared" si="61"/>
        <v>712.19999999999993</v>
      </c>
      <c r="H98" s="117">
        <f t="shared" si="61"/>
        <v>223.70000000000002</v>
      </c>
      <c r="I98" s="117">
        <f t="shared" si="61"/>
        <v>65466.9</v>
      </c>
      <c r="J98" s="117">
        <f t="shared" si="61"/>
        <v>10062.9</v>
      </c>
      <c r="K98" s="117">
        <f t="shared" si="61"/>
        <v>350.5</v>
      </c>
      <c r="L98" s="117">
        <f t="shared" si="61"/>
        <v>5347.3</v>
      </c>
      <c r="M98" s="117">
        <f t="shared" si="61"/>
        <v>6543.2</v>
      </c>
      <c r="N98" s="117">
        <f t="shared" si="61"/>
        <v>28758.600000000002</v>
      </c>
      <c r="O98" s="117">
        <f>+O100+O103+O99</f>
        <v>216095.7</v>
      </c>
      <c r="P98" s="117">
        <f>+P100+P103+P99</f>
        <v>23722</v>
      </c>
      <c r="Q98" s="117">
        <f t="shared" ref="Q98:AA98" si="62">+Q100+Q103</f>
        <v>19825</v>
      </c>
      <c r="R98" s="117">
        <f t="shared" si="62"/>
        <v>154.19999999999999</v>
      </c>
      <c r="S98" s="117">
        <f t="shared" si="62"/>
        <v>9297.6</v>
      </c>
      <c r="T98" s="117">
        <f t="shared" si="62"/>
        <v>12570.3</v>
      </c>
      <c r="U98" s="117">
        <f t="shared" si="62"/>
        <v>127735.7</v>
      </c>
      <c r="V98" s="117">
        <f t="shared" si="62"/>
        <v>1109.8</v>
      </c>
      <c r="W98" s="117">
        <f t="shared" si="62"/>
        <v>592.20000000000005</v>
      </c>
      <c r="X98" s="117">
        <f t="shared" si="62"/>
        <v>5951.1</v>
      </c>
      <c r="Y98" s="117">
        <f t="shared" si="62"/>
        <v>441.1</v>
      </c>
      <c r="Z98" s="117">
        <f t="shared" si="62"/>
        <v>15075.6</v>
      </c>
      <c r="AA98" s="117">
        <f t="shared" si="62"/>
        <v>27565.8</v>
      </c>
      <c r="AB98" s="117">
        <f>+AB100+AB103+AB99</f>
        <v>244040.40000000002</v>
      </c>
      <c r="AC98" s="118">
        <f t="shared" si="60"/>
        <v>27944.700000000012</v>
      </c>
      <c r="AD98" s="119">
        <f>+AC98/O98*100</f>
        <v>12.931631679852959</v>
      </c>
    </row>
    <row r="99" spans="2:30" ht="15.95" customHeight="1">
      <c r="B99" s="120" t="s">
        <v>103</v>
      </c>
      <c r="C99" s="107">
        <v>0</v>
      </c>
      <c r="D99" s="121">
        <v>0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07">
        <f>SUM(C99:N99)</f>
        <v>0</v>
      </c>
      <c r="P99" s="107">
        <v>0</v>
      </c>
      <c r="Q99" s="121">
        <v>0</v>
      </c>
      <c r="R99" s="121">
        <v>0</v>
      </c>
      <c r="S99" s="121">
        <v>0</v>
      </c>
      <c r="T99" s="121">
        <v>0</v>
      </c>
      <c r="U99" s="121">
        <v>0</v>
      </c>
      <c r="V99" s="121">
        <v>0</v>
      </c>
      <c r="W99" s="121">
        <v>0</v>
      </c>
      <c r="X99" s="121">
        <v>0</v>
      </c>
      <c r="Y99" s="121">
        <v>0</v>
      </c>
      <c r="Z99" s="121">
        <v>0</v>
      </c>
      <c r="AA99" s="121">
        <v>0</v>
      </c>
      <c r="AB99" s="107">
        <f>SUM(P99:AA99)</f>
        <v>0</v>
      </c>
      <c r="AC99" s="122">
        <f t="shared" si="60"/>
        <v>0</v>
      </c>
      <c r="AD99" s="123" t="s">
        <v>104</v>
      </c>
    </row>
    <row r="100" spans="2:30" ht="15.95" customHeight="1">
      <c r="B100" s="120" t="s">
        <v>105</v>
      </c>
      <c r="C100" s="121">
        <f t="shared" ref="C100:AB100" si="63">+C101+C102</f>
        <v>7149.7</v>
      </c>
      <c r="D100" s="121">
        <f t="shared" si="63"/>
        <v>90774.5</v>
      </c>
      <c r="E100" s="121">
        <f t="shared" si="63"/>
        <v>43.9</v>
      </c>
      <c r="F100" s="121">
        <f t="shared" si="63"/>
        <v>0</v>
      </c>
      <c r="G100" s="121">
        <f t="shared" si="63"/>
        <v>0</v>
      </c>
      <c r="H100" s="121">
        <f t="shared" si="63"/>
        <v>0</v>
      </c>
      <c r="I100" s="121">
        <f t="shared" si="63"/>
        <v>64366.8</v>
      </c>
      <c r="J100" s="121">
        <f t="shared" si="63"/>
        <v>10000</v>
      </c>
      <c r="K100" s="121">
        <f t="shared" si="63"/>
        <v>45</v>
      </c>
      <c r="L100" s="121">
        <f t="shared" si="63"/>
        <v>4771.3</v>
      </c>
      <c r="M100" s="121">
        <f t="shared" si="63"/>
        <v>4600</v>
      </c>
      <c r="N100" s="121">
        <f t="shared" si="63"/>
        <v>0</v>
      </c>
      <c r="O100" s="121">
        <f t="shared" si="63"/>
        <v>181751.2</v>
      </c>
      <c r="P100" s="121">
        <f t="shared" si="63"/>
        <v>23507.7</v>
      </c>
      <c r="Q100" s="121">
        <f t="shared" si="63"/>
        <v>18774.3</v>
      </c>
      <c r="R100" s="121">
        <f t="shared" si="63"/>
        <v>0</v>
      </c>
      <c r="S100" s="121">
        <f t="shared" si="63"/>
        <v>9118</v>
      </c>
      <c r="T100" s="121">
        <f t="shared" si="63"/>
        <v>12000</v>
      </c>
      <c r="U100" s="121">
        <f t="shared" si="63"/>
        <v>126817.3</v>
      </c>
      <c r="V100" s="121">
        <f t="shared" si="63"/>
        <v>1000</v>
      </c>
      <c r="W100" s="121">
        <f t="shared" si="63"/>
        <v>0</v>
      </c>
      <c r="X100" s="121">
        <f t="shared" si="63"/>
        <v>4160.2</v>
      </c>
      <c r="Y100" s="121">
        <f t="shared" si="63"/>
        <v>0</v>
      </c>
      <c r="Z100" s="121">
        <f t="shared" si="63"/>
        <v>14800</v>
      </c>
      <c r="AA100" s="121">
        <f t="shared" si="63"/>
        <v>2515.6999999999998</v>
      </c>
      <c r="AB100" s="121">
        <f t="shared" si="63"/>
        <v>212693.2</v>
      </c>
      <c r="AC100" s="122">
        <f t="shared" si="60"/>
        <v>30942</v>
      </c>
      <c r="AD100" s="107">
        <f>+AC100/O100*100</f>
        <v>17.024371778563221</v>
      </c>
    </row>
    <row r="101" spans="2:30" ht="15.95" customHeight="1">
      <c r="B101" s="124" t="s">
        <v>106</v>
      </c>
      <c r="C101" s="112">
        <v>7149.7</v>
      </c>
      <c r="D101" s="113">
        <v>2000</v>
      </c>
      <c r="E101" s="113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10000</v>
      </c>
      <c r="K101" s="113">
        <v>0</v>
      </c>
      <c r="L101" s="113">
        <v>4771.3</v>
      </c>
      <c r="M101" s="113">
        <v>4600</v>
      </c>
      <c r="N101" s="113">
        <v>0</v>
      </c>
      <c r="O101" s="112">
        <f>SUM(C101:N101)</f>
        <v>28521</v>
      </c>
      <c r="P101" s="112">
        <v>23507.7</v>
      </c>
      <c r="Q101" s="113">
        <v>18774.3</v>
      </c>
      <c r="R101" s="113">
        <v>0</v>
      </c>
      <c r="S101" s="113">
        <v>9118</v>
      </c>
      <c r="T101" s="113">
        <v>12000</v>
      </c>
      <c r="U101" s="113">
        <v>1500</v>
      </c>
      <c r="V101" s="113">
        <v>1000</v>
      </c>
      <c r="W101" s="113">
        <v>0</v>
      </c>
      <c r="X101" s="113">
        <v>4160.2</v>
      </c>
      <c r="Y101" s="113">
        <v>0</v>
      </c>
      <c r="Z101" s="113">
        <v>14800</v>
      </c>
      <c r="AA101" s="113">
        <v>2515.6999999999998</v>
      </c>
      <c r="AB101" s="112">
        <f>SUM(P101:AA101)</f>
        <v>87375.9</v>
      </c>
      <c r="AC101" s="125">
        <f t="shared" si="60"/>
        <v>58854.899999999994</v>
      </c>
      <c r="AD101" s="112">
        <f>+AC101/O101*100</f>
        <v>206.35636899126956</v>
      </c>
    </row>
    <row r="102" spans="2:30" ht="15.95" customHeight="1">
      <c r="B102" s="124" t="s">
        <v>107</v>
      </c>
      <c r="C102" s="112">
        <v>0</v>
      </c>
      <c r="D102" s="113">
        <v>88774.5</v>
      </c>
      <c r="E102" s="113">
        <v>43.9</v>
      </c>
      <c r="F102" s="113">
        <v>0</v>
      </c>
      <c r="G102" s="113">
        <v>0</v>
      </c>
      <c r="H102" s="113">
        <v>0</v>
      </c>
      <c r="I102" s="113">
        <v>64366.8</v>
      </c>
      <c r="J102" s="113">
        <v>0</v>
      </c>
      <c r="K102" s="113">
        <v>45</v>
      </c>
      <c r="L102" s="113">
        <v>0</v>
      </c>
      <c r="M102" s="113">
        <v>0</v>
      </c>
      <c r="N102" s="113">
        <v>0</v>
      </c>
      <c r="O102" s="112">
        <f>SUM(C102:N102)</f>
        <v>153230.20000000001</v>
      </c>
      <c r="P102" s="112">
        <v>0</v>
      </c>
      <c r="Q102" s="113">
        <v>0</v>
      </c>
      <c r="R102" s="113">
        <v>0</v>
      </c>
      <c r="S102" s="113">
        <v>0</v>
      </c>
      <c r="T102" s="113">
        <v>0</v>
      </c>
      <c r="U102" s="126">
        <v>125317.3</v>
      </c>
      <c r="V102" s="113">
        <v>0</v>
      </c>
      <c r="W102" s="113">
        <v>0</v>
      </c>
      <c r="X102" s="113">
        <v>0</v>
      </c>
      <c r="Y102" s="113">
        <v>0</v>
      </c>
      <c r="Z102" s="113">
        <v>0</v>
      </c>
      <c r="AA102" s="113">
        <v>0</v>
      </c>
      <c r="AB102" s="112">
        <f>SUM(P102:AA102)</f>
        <v>125317.3</v>
      </c>
      <c r="AC102" s="125">
        <f t="shared" si="60"/>
        <v>-27912.900000000009</v>
      </c>
      <c r="AD102" s="112">
        <f>+AC102/O102*100</f>
        <v>-18.216317671059628</v>
      </c>
    </row>
    <row r="103" spans="2:30" ht="15.95" customHeight="1">
      <c r="B103" s="120" t="s">
        <v>108</v>
      </c>
      <c r="C103" s="121">
        <f t="shared" ref="C103:AB103" si="64">+C104+C105</f>
        <v>243.7</v>
      </c>
      <c r="D103" s="121">
        <f t="shared" si="64"/>
        <v>59.9</v>
      </c>
      <c r="E103" s="121">
        <f t="shared" si="64"/>
        <v>186.6</v>
      </c>
      <c r="F103" s="121">
        <f t="shared" si="64"/>
        <v>172.1</v>
      </c>
      <c r="G103" s="121">
        <f t="shared" si="64"/>
        <v>712.19999999999993</v>
      </c>
      <c r="H103" s="121">
        <f t="shared" si="64"/>
        <v>223.70000000000002</v>
      </c>
      <c r="I103" s="121">
        <f t="shared" si="64"/>
        <v>1100.0999999999999</v>
      </c>
      <c r="J103" s="121">
        <f t="shared" si="64"/>
        <v>62.9</v>
      </c>
      <c r="K103" s="121">
        <f t="shared" si="64"/>
        <v>305.5</v>
      </c>
      <c r="L103" s="121">
        <f t="shared" si="64"/>
        <v>576</v>
      </c>
      <c r="M103" s="121">
        <f t="shared" si="64"/>
        <v>1943.2</v>
      </c>
      <c r="N103" s="121">
        <f t="shared" si="64"/>
        <v>28758.600000000002</v>
      </c>
      <c r="O103" s="121">
        <f t="shared" si="64"/>
        <v>34344.5</v>
      </c>
      <c r="P103" s="121">
        <f t="shared" si="64"/>
        <v>214.3</v>
      </c>
      <c r="Q103" s="121">
        <f t="shared" si="64"/>
        <v>1050.7</v>
      </c>
      <c r="R103" s="121">
        <f t="shared" si="64"/>
        <v>154.19999999999999</v>
      </c>
      <c r="S103" s="121">
        <f t="shared" si="64"/>
        <v>179.6</v>
      </c>
      <c r="T103" s="121">
        <f t="shared" si="64"/>
        <v>570.29999999999995</v>
      </c>
      <c r="U103" s="121">
        <f t="shared" si="64"/>
        <v>918.4</v>
      </c>
      <c r="V103" s="121">
        <f t="shared" si="64"/>
        <v>109.8</v>
      </c>
      <c r="W103" s="121">
        <f t="shared" si="64"/>
        <v>592.20000000000005</v>
      </c>
      <c r="X103" s="121">
        <f t="shared" si="64"/>
        <v>1790.9</v>
      </c>
      <c r="Y103" s="121">
        <f t="shared" si="64"/>
        <v>441.1</v>
      </c>
      <c r="Z103" s="121">
        <f t="shared" si="64"/>
        <v>275.60000000000002</v>
      </c>
      <c r="AA103" s="121">
        <f t="shared" si="64"/>
        <v>25050.1</v>
      </c>
      <c r="AB103" s="121">
        <f t="shared" si="64"/>
        <v>31347.199999999997</v>
      </c>
      <c r="AC103" s="122">
        <f t="shared" si="60"/>
        <v>-2997.3000000000029</v>
      </c>
      <c r="AD103" s="27">
        <f>+AC103/O103*100</f>
        <v>-8.7271615542517811</v>
      </c>
    </row>
    <row r="104" spans="2:30" ht="13.5" customHeight="1">
      <c r="B104" s="124" t="s">
        <v>109</v>
      </c>
      <c r="C104" s="112">
        <v>0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  <c r="N104" s="114">
        <v>7613.2</v>
      </c>
      <c r="O104" s="112">
        <f>SUM(C104:N104)</f>
        <v>7613.2</v>
      </c>
      <c r="P104" s="112">
        <v>0</v>
      </c>
      <c r="Q104" s="113">
        <v>0</v>
      </c>
      <c r="R104" s="113">
        <v>0</v>
      </c>
      <c r="S104" s="113">
        <v>0</v>
      </c>
      <c r="T104" s="113">
        <v>0</v>
      </c>
      <c r="U104" s="113">
        <v>0</v>
      </c>
      <c r="V104" s="113">
        <v>0</v>
      </c>
      <c r="W104" s="113">
        <v>0</v>
      </c>
      <c r="X104" s="113">
        <v>0</v>
      </c>
      <c r="Y104" s="113">
        <v>0</v>
      </c>
      <c r="Z104" s="113">
        <v>0</v>
      </c>
      <c r="AA104" s="113">
        <v>0</v>
      </c>
      <c r="AB104" s="112">
        <f>SUM(P104:AA104)</f>
        <v>0</v>
      </c>
      <c r="AC104" s="31">
        <f t="shared" si="60"/>
        <v>-7613.2</v>
      </c>
      <c r="AD104" s="31">
        <f t="shared" ref="AD104:AD110" si="65">+AC104/O104*100</f>
        <v>-100</v>
      </c>
    </row>
    <row r="105" spans="2:30" ht="15.95" customHeight="1">
      <c r="B105" s="124" t="s">
        <v>110</v>
      </c>
      <c r="C105" s="113">
        <f t="shared" ref="C105:J105" si="66">+C106+C107</f>
        <v>243.7</v>
      </c>
      <c r="D105" s="113">
        <f t="shared" si="66"/>
        <v>59.9</v>
      </c>
      <c r="E105" s="113">
        <f t="shared" si="66"/>
        <v>186.6</v>
      </c>
      <c r="F105" s="113">
        <f t="shared" si="66"/>
        <v>172.1</v>
      </c>
      <c r="G105" s="113">
        <f t="shared" si="66"/>
        <v>712.19999999999993</v>
      </c>
      <c r="H105" s="113">
        <f t="shared" si="66"/>
        <v>223.70000000000002</v>
      </c>
      <c r="I105" s="113">
        <f t="shared" si="66"/>
        <v>1100.0999999999999</v>
      </c>
      <c r="J105" s="113">
        <f t="shared" si="66"/>
        <v>62.9</v>
      </c>
      <c r="K105" s="113">
        <v>305.5</v>
      </c>
      <c r="L105" s="113">
        <v>576</v>
      </c>
      <c r="M105" s="113">
        <f t="shared" ref="M105:AB105" si="67">+M106+M107</f>
        <v>1943.2</v>
      </c>
      <c r="N105" s="113">
        <f t="shared" si="67"/>
        <v>21145.4</v>
      </c>
      <c r="O105" s="113">
        <f t="shared" si="67"/>
        <v>26731.3</v>
      </c>
      <c r="P105" s="113">
        <f t="shared" si="67"/>
        <v>214.3</v>
      </c>
      <c r="Q105" s="113">
        <f t="shared" si="67"/>
        <v>1050.7</v>
      </c>
      <c r="R105" s="113">
        <f t="shared" si="67"/>
        <v>154.19999999999999</v>
      </c>
      <c r="S105" s="113">
        <f t="shared" si="67"/>
        <v>179.6</v>
      </c>
      <c r="T105" s="113">
        <f t="shared" si="67"/>
        <v>570.29999999999995</v>
      </c>
      <c r="U105" s="113">
        <f t="shared" si="67"/>
        <v>918.4</v>
      </c>
      <c r="V105" s="113">
        <f t="shared" si="67"/>
        <v>109.8</v>
      </c>
      <c r="W105" s="113">
        <f t="shared" si="67"/>
        <v>592.20000000000005</v>
      </c>
      <c r="X105" s="113">
        <f t="shared" si="67"/>
        <v>1790.9</v>
      </c>
      <c r="Y105" s="113">
        <f t="shared" si="67"/>
        <v>441.1</v>
      </c>
      <c r="Z105" s="113">
        <f t="shared" si="67"/>
        <v>275.60000000000002</v>
      </c>
      <c r="AA105" s="113">
        <f t="shared" si="67"/>
        <v>25050.1</v>
      </c>
      <c r="AB105" s="113">
        <f t="shared" si="67"/>
        <v>31347.199999999997</v>
      </c>
      <c r="AC105" s="31">
        <f t="shared" si="60"/>
        <v>4615.8999999999978</v>
      </c>
      <c r="AD105" s="31">
        <f t="shared" si="65"/>
        <v>17.267772237040464</v>
      </c>
    </row>
    <row r="106" spans="2:30" ht="15.95" customHeight="1">
      <c r="B106" s="127" t="s">
        <v>111</v>
      </c>
      <c r="C106" s="112">
        <v>0</v>
      </c>
      <c r="D106" s="113">
        <v>0</v>
      </c>
      <c r="E106" s="113">
        <v>1.7</v>
      </c>
      <c r="F106" s="113">
        <v>2.9</v>
      </c>
      <c r="G106" s="113">
        <v>1.4</v>
      </c>
      <c r="H106" s="113">
        <v>1.8</v>
      </c>
      <c r="I106" s="113">
        <v>0</v>
      </c>
      <c r="J106" s="113">
        <v>0</v>
      </c>
      <c r="K106" s="113">
        <v>0</v>
      </c>
      <c r="L106" s="113">
        <v>0</v>
      </c>
      <c r="M106" s="113">
        <v>0.5</v>
      </c>
      <c r="N106" s="113">
        <v>0</v>
      </c>
      <c r="O106" s="112">
        <f>SUM(C106:N106)</f>
        <v>8.3000000000000007</v>
      </c>
      <c r="P106" s="112">
        <v>0</v>
      </c>
      <c r="Q106" s="113">
        <v>0</v>
      </c>
      <c r="R106" s="113">
        <v>0</v>
      </c>
      <c r="S106" s="113">
        <v>0</v>
      </c>
      <c r="T106" s="113">
        <v>0</v>
      </c>
      <c r="U106" s="113">
        <v>0</v>
      </c>
      <c r="V106" s="113">
        <v>0</v>
      </c>
      <c r="W106" s="113">
        <v>0</v>
      </c>
      <c r="X106" s="113">
        <v>0</v>
      </c>
      <c r="Y106" s="113">
        <v>0</v>
      </c>
      <c r="Z106" s="113">
        <v>0</v>
      </c>
      <c r="AA106" s="113">
        <v>0</v>
      </c>
      <c r="AB106" s="112">
        <f>SUM(P106:AA106)</f>
        <v>0</v>
      </c>
      <c r="AC106" s="31">
        <f t="shared" si="60"/>
        <v>-8.3000000000000007</v>
      </c>
      <c r="AD106" s="31">
        <f t="shared" si="65"/>
        <v>-100</v>
      </c>
    </row>
    <row r="107" spans="2:30" ht="15.95" customHeight="1">
      <c r="B107" s="127" t="s">
        <v>34</v>
      </c>
      <c r="C107" s="112">
        <v>243.7</v>
      </c>
      <c r="D107" s="113">
        <v>59.9</v>
      </c>
      <c r="E107" s="113">
        <v>184.9</v>
      </c>
      <c r="F107" s="113">
        <v>169.2</v>
      </c>
      <c r="G107" s="113">
        <v>710.8</v>
      </c>
      <c r="H107" s="113">
        <v>221.9</v>
      </c>
      <c r="I107" s="113">
        <v>1100.0999999999999</v>
      </c>
      <c r="J107" s="113">
        <v>62.9</v>
      </c>
      <c r="K107" s="113">
        <v>305.5</v>
      </c>
      <c r="L107" s="113">
        <v>576</v>
      </c>
      <c r="M107" s="113">
        <v>1942.7</v>
      </c>
      <c r="N107" s="114">
        <v>21145.4</v>
      </c>
      <c r="O107" s="112">
        <f>SUM(C107:N107)</f>
        <v>26723</v>
      </c>
      <c r="P107" s="112">
        <v>214.3</v>
      </c>
      <c r="Q107" s="113">
        <v>1050.7</v>
      </c>
      <c r="R107" s="113">
        <v>154.19999999999999</v>
      </c>
      <c r="S107" s="113">
        <v>179.6</v>
      </c>
      <c r="T107" s="113">
        <v>570.29999999999995</v>
      </c>
      <c r="U107" s="113">
        <v>918.4</v>
      </c>
      <c r="V107" s="113">
        <v>109.8</v>
      </c>
      <c r="W107" s="113">
        <v>592.20000000000005</v>
      </c>
      <c r="X107" s="113">
        <v>1790.9</v>
      </c>
      <c r="Y107" s="113">
        <v>441.1</v>
      </c>
      <c r="Z107" s="113">
        <v>275.60000000000002</v>
      </c>
      <c r="AA107" s="113">
        <v>25050.1</v>
      </c>
      <c r="AB107" s="112">
        <f>SUM(P107:AA107)</f>
        <v>31347.199999999997</v>
      </c>
      <c r="AC107" s="31">
        <f t="shared" si="60"/>
        <v>4624.1999999999971</v>
      </c>
      <c r="AD107" s="31">
        <f t="shared" si="65"/>
        <v>17.304194888298458</v>
      </c>
    </row>
    <row r="108" spans="2:30" ht="15.95" customHeight="1">
      <c r="B108" s="106" t="s">
        <v>112</v>
      </c>
      <c r="C108" s="107">
        <f t="shared" ref="C108:AB108" si="68">+C109</f>
        <v>11.4</v>
      </c>
      <c r="D108" s="107">
        <f t="shared" si="68"/>
        <v>31.8</v>
      </c>
      <c r="E108" s="107">
        <f t="shared" si="68"/>
        <v>6</v>
      </c>
      <c r="F108" s="107">
        <f t="shared" si="68"/>
        <v>62.2</v>
      </c>
      <c r="G108" s="107">
        <f t="shared" si="68"/>
        <v>23.8</v>
      </c>
      <c r="H108" s="107">
        <f t="shared" si="68"/>
        <v>17.7</v>
      </c>
      <c r="I108" s="107">
        <f t="shared" si="68"/>
        <v>11</v>
      </c>
      <c r="J108" s="107">
        <f t="shared" si="68"/>
        <v>29.8</v>
      </c>
      <c r="K108" s="107">
        <f t="shared" si="68"/>
        <v>36.5</v>
      </c>
      <c r="L108" s="107">
        <f t="shared" si="68"/>
        <v>247.7</v>
      </c>
      <c r="M108" s="107">
        <f t="shared" si="68"/>
        <v>15.1</v>
      </c>
      <c r="N108" s="107">
        <f t="shared" si="68"/>
        <v>59.5</v>
      </c>
      <c r="O108" s="107">
        <f t="shared" si="68"/>
        <v>552.5</v>
      </c>
      <c r="P108" s="107">
        <f t="shared" si="68"/>
        <v>16</v>
      </c>
      <c r="Q108" s="107">
        <f t="shared" si="68"/>
        <v>3.3</v>
      </c>
      <c r="R108" s="107">
        <f t="shared" si="68"/>
        <v>6</v>
      </c>
      <c r="S108" s="107">
        <f t="shared" si="68"/>
        <v>2.2000000000000002</v>
      </c>
      <c r="T108" s="107">
        <f t="shared" si="68"/>
        <v>6.7</v>
      </c>
      <c r="U108" s="107">
        <f t="shared" si="68"/>
        <v>2.4</v>
      </c>
      <c r="V108" s="107">
        <f t="shared" si="68"/>
        <v>3.9</v>
      </c>
      <c r="W108" s="107">
        <f t="shared" si="68"/>
        <v>4.8</v>
      </c>
      <c r="X108" s="107">
        <f t="shared" si="68"/>
        <v>2.4</v>
      </c>
      <c r="Y108" s="107">
        <f t="shared" si="68"/>
        <v>9</v>
      </c>
      <c r="Z108" s="107">
        <f t="shared" si="68"/>
        <v>0.7</v>
      </c>
      <c r="AA108" s="107">
        <f t="shared" si="68"/>
        <v>0.8</v>
      </c>
      <c r="AB108" s="107">
        <f t="shared" si="68"/>
        <v>58.199999999999996</v>
      </c>
      <c r="AC108" s="107">
        <f t="shared" si="60"/>
        <v>-494.3</v>
      </c>
      <c r="AD108" s="27">
        <f t="shared" si="65"/>
        <v>-89.466063348416299</v>
      </c>
    </row>
    <row r="109" spans="2:30" ht="13.5" customHeight="1">
      <c r="B109" s="35" t="s">
        <v>113</v>
      </c>
      <c r="C109" s="112">
        <v>11.4</v>
      </c>
      <c r="D109" s="112">
        <v>31.8</v>
      </c>
      <c r="E109" s="112">
        <v>6</v>
      </c>
      <c r="F109" s="112">
        <v>62.2</v>
      </c>
      <c r="G109" s="112">
        <v>23.8</v>
      </c>
      <c r="H109" s="112">
        <v>17.7</v>
      </c>
      <c r="I109" s="112">
        <v>11</v>
      </c>
      <c r="J109" s="112">
        <v>29.8</v>
      </c>
      <c r="K109" s="112">
        <v>36.5</v>
      </c>
      <c r="L109" s="112">
        <v>247.7</v>
      </c>
      <c r="M109" s="112">
        <v>15.1</v>
      </c>
      <c r="N109" s="112">
        <v>59.5</v>
      </c>
      <c r="O109" s="112">
        <f>SUM(C109:N109)</f>
        <v>552.5</v>
      </c>
      <c r="P109" s="112">
        <v>16</v>
      </c>
      <c r="Q109" s="112">
        <v>3.3</v>
      </c>
      <c r="R109" s="112">
        <v>6</v>
      </c>
      <c r="S109" s="112">
        <v>2.2000000000000002</v>
      </c>
      <c r="T109" s="112">
        <v>6.7</v>
      </c>
      <c r="U109" s="112">
        <v>2.4</v>
      </c>
      <c r="V109" s="128">
        <v>3.9</v>
      </c>
      <c r="W109" s="129">
        <v>4.8</v>
      </c>
      <c r="X109" s="112">
        <v>2.4</v>
      </c>
      <c r="Y109" s="112">
        <v>9</v>
      </c>
      <c r="Z109" s="112">
        <v>0.7</v>
      </c>
      <c r="AA109" s="112">
        <v>0.8</v>
      </c>
      <c r="AB109" s="112">
        <f>SUM(P109:AA109)</f>
        <v>58.199999999999996</v>
      </c>
      <c r="AC109" s="112">
        <f t="shared" si="60"/>
        <v>-494.3</v>
      </c>
      <c r="AD109" s="31">
        <f t="shared" si="65"/>
        <v>-89.466063348416299</v>
      </c>
    </row>
    <row r="110" spans="2:30" ht="18.75" customHeight="1" thickBot="1">
      <c r="B110" s="130" t="s">
        <v>93</v>
      </c>
      <c r="C110" s="131">
        <f t="shared" ref="C110:AA110" si="69">+C108+C91+C90+C89</f>
        <v>68476.899999999994</v>
      </c>
      <c r="D110" s="132">
        <f t="shared" si="69"/>
        <v>133000.9</v>
      </c>
      <c r="E110" s="132">
        <f t="shared" si="69"/>
        <v>45898.499999999993</v>
      </c>
      <c r="F110" s="132">
        <f t="shared" si="69"/>
        <v>54277.4</v>
      </c>
      <c r="G110" s="132">
        <f t="shared" si="69"/>
        <v>53104.999999999993</v>
      </c>
      <c r="H110" s="132">
        <f t="shared" si="69"/>
        <v>47884.6</v>
      </c>
      <c r="I110" s="132">
        <f t="shared" si="69"/>
        <v>117002.09999999998</v>
      </c>
      <c r="J110" s="132">
        <f t="shared" si="69"/>
        <v>59121.5</v>
      </c>
      <c r="K110" s="132">
        <f t="shared" si="69"/>
        <v>46236.700000000004</v>
      </c>
      <c r="L110" s="132">
        <f t="shared" si="69"/>
        <v>56326.7</v>
      </c>
      <c r="M110" s="132">
        <f t="shared" si="69"/>
        <v>56587.799999999996</v>
      </c>
      <c r="N110" s="132">
        <f t="shared" si="69"/>
        <v>83555.5</v>
      </c>
      <c r="O110" s="132">
        <f t="shared" si="69"/>
        <v>821473.6</v>
      </c>
      <c r="P110" s="132">
        <f t="shared" si="69"/>
        <v>82340.5</v>
      </c>
      <c r="Q110" s="132">
        <f t="shared" si="69"/>
        <v>66723.899999999994</v>
      </c>
      <c r="R110" s="132">
        <f t="shared" si="69"/>
        <v>51313.000000000007</v>
      </c>
      <c r="S110" s="132">
        <f t="shared" si="69"/>
        <v>76153.8</v>
      </c>
      <c r="T110" s="132">
        <f t="shared" si="69"/>
        <v>68331.199999999997</v>
      </c>
      <c r="U110" s="132">
        <f t="shared" si="69"/>
        <v>181848.2</v>
      </c>
      <c r="V110" s="132">
        <f t="shared" si="69"/>
        <v>57838.499999999993</v>
      </c>
      <c r="W110" s="132">
        <f t="shared" si="69"/>
        <v>52985.700000000004</v>
      </c>
      <c r="X110" s="132">
        <f t="shared" si="69"/>
        <v>57488.299999999996</v>
      </c>
      <c r="Y110" s="132">
        <f t="shared" si="69"/>
        <v>59174.000000000007</v>
      </c>
      <c r="Z110" s="132">
        <f t="shared" si="69"/>
        <v>66283.899999999994</v>
      </c>
      <c r="AA110" s="132">
        <f t="shared" si="69"/>
        <v>85177</v>
      </c>
      <c r="AB110" s="132">
        <f>+AB108+AB91+AB90+AB89</f>
        <v>905658.00000000012</v>
      </c>
      <c r="AC110" s="132">
        <f t="shared" si="60"/>
        <v>84184.40000000014</v>
      </c>
      <c r="AD110" s="132">
        <f t="shared" si="65"/>
        <v>10.247973884979402</v>
      </c>
    </row>
    <row r="111" spans="2:30" ht="15.95" customHeight="1" thickTop="1">
      <c r="B111" s="133" t="s">
        <v>114</v>
      </c>
      <c r="C111" s="134"/>
      <c r="D111" s="135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07"/>
    </row>
    <row r="112" spans="2:30" ht="17.25" customHeight="1">
      <c r="B112" s="137" t="s">
        <v>115</v>
      </c>
      <c r="C112" s="138">
        <v>336.7</v>
      </c>
      <c r="D112" s="139">
        <v>304.60000000000002</v>
      </c>
      <c r="E112" s="140">
        <v>300.89999999999998</v>
      </c>
      <c r="F112" s="140">
        <v>308.3</v>
      </c>
      <c r="G112" s="140">
        <v>349.7</v>
      </c>
      <c r="H112" s="140">
        <v>346.9</v>
      </c>
      <c r="I112" s="140">
        <v>329.5</v>
      </c>
      <c r="J112" s="140">
        <v>335.9</v>
      </c>
      <c r="K112" s="140">
        <v>327.39999999999998</v>
      </c>
      <c r="L112" s="140">
        <v>354.8</v>
      </c>
      <c r="M112" s="139">
        <v>317.3</v>
      </c>
      <c r="N112" s="140">
        <v>335.2</v>
      </c>
      <c r="O112" s="139">
        <f>SUM(C112:N112)</f>
        <v>3947.2000000000003</v>
      </c>
      <c r="P112" s="139">
        <v>375</v>
      </c>
      <c r="Q112" s="139">
        <v>327.2</v>
      </c>
      <c r="R112" s="139">
        <v>368.6</v>
      </c>
      <c r="S112" s="139">
        <v>352.9</v>
      </c>
      <c r="T112" s="139">
        <v>394.3</v>
      </c>
      <c r="U112" s="139">
        <v>338.8</v>
      </c>
      <c r="V112" s="139">
        <v>355.1</v>
      </c>
      <c r="W112" s="139">
        <v>344.2</v>
      </c>
      <c r="X112" s="139">
        <v>349.4</v>
      </c>
      <c r="Y112" s="139">
        <v>343.2</v>
      </c>
      <c r="Z112" s="139">
        <v>344.3</v>
      </c>
      <c r="AA112" s="139">
        <v>361.6</v>
      </c>
      <c r="AB112" s="139">
        <f>SUM(P112:AA112)</f>
        <v>4254.6000000000004</v>
      </c>
      <c r="AC112" s="139">
        <f t="shared" ref="AC112:AC118" si="70">+AB112-O112</f>
        <v>307.40000000000009</v>
      </c>
      <c r="AD112" s="139">
        <f>+AC112/O112*100</f>
        <v>7.787798946088369</v>
      </c>
    </row>
    <row r="113" spans="2:30" ht="17.25" customHeight="1">
      <c r="B113" s="137" t="s">
        <v>116</v>
      </c>
      <c r="C113" s="138">
        <v>0</v>
      </c>
      <c r="D113" s="139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0</v>
      </c>
      <c r="J113" s="140">
        <v>0</v>
      </c>
      <c r="K113" s="140">
        <v>0</v>
      </c>
      <c r="L113" s="140">
        <v>0</v>
      </c>
      <c r="M113" s="139">
        <v>0</v>
      </c>
      <c r="N113" s="140">
        <v>0</v>
      </c>
      <c r="O113" s="139">
        <f>SUM(C113:N113)</f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41">
        <v>0</v>
      </c>
      <c r="X113" s="139">
        <v>0</v>
      </c>
      <c r="Y113" s="139">
        <v>0</v>
      </c>
      <c r="Z113" s="139">
        <v>0</v>
      </c>
      <c r="AA113" s="139">
        <v>0</v>
      </c>
      <c r="AB113" s="139">
        <f>SUM(P113:AA113)</f>
        <v>0</v>
      </c>
      <c r="AC113" s="139">
        <f t="shared" si="70"/>
        <v>0</v>
      </c>
      <c r="AD113" s="31">
        <v>0</v>
      </c>
    </row>
    <row r="114" spans="2:30" ht="17.25" customHeight="1">
      <c r="B114" s="137" t="s">
        <v>117</v>
      </c>
      <c r="C114" s="142">
        <v>329.1</v>
      </c>
      <c r="D114" s="143">
        <v>263.7</v>
      </c>
      <c r="E114" s="144">
        <v>269.8</v>
      </c>
      <c r="F114" s="144">
        <v>229.1</v>
      </c>
      <c r="G114" s="144">
        <v>286.60000000000002</v>
      </c>
      <c r="H114" s="144">
        <v>426.6</v>
      </c>
      <c r="I114" s="144">
        <v>234.2</v>
      </c>
      <c r="J114" s="144">
        <v>305.5</v>
      </c>
      <c r="K114" s="144">
        <v>230.1</v>
      </c>
      <c r="L114" s="144">
        <v>240.9</v>
      </c>
      <c r="M114" s="143">
        <v>276.3</v>
      </c>
      <c r="N114" s="144">
        <v>240.4</v>
      </c>
      <c r="O114" s="145">
        <f>SUM(C114:N114)</f>
        <v>3332.2999999999997</v>
      </c>
      <c r="P114" s="143">
        <v>287.5</v>
      </c>
      <c r="Q114" s="143">
        <v>241</v>
      </c>
      <c r="R114" s="143">
        <v>235.7</v>
      </c>
      <c r="S114" s="143">
        <v>237.1</v>
      </c>
      <c r="T114" s="143">
        <v>300</v>
      </c>
      <c r="U114" s="143">
        <v>229</v>
      </c>
      <c r="V114" s="143">
        <v>256.89999999999998</v>
      </c>
      <c r="W114" s="143">
        <v>187.4</v>
      </c>
      <c r="X114" s="143">
        <v>148.4</v>
      </c>
      <c r="Y114" s="143">
        <v>175.2</v>
      </c>
      <c r="Z114" s="143">
        <v>68.599999999999994</v>
      </c>
      <c r="AA114" s="143">
        <v>62.9</v>
      </c>
      <c r="AB114" s="139">
        <f>SUM(P114:AA114)</f>
        <v>2429.7000000000003</v>
      </c>
      <c r="AC114" s="139">
        <f t="shared" si="70"/>
        <v>-902.59999999999945</v>
      </c>
      <c r="AD114" s="31">
        <f>+AC114/O114*100</f>
        <v>-27.086396783002716</v>
      </c>
    </row>
    <row r="115" spans="2:30" ht="16.5" customHeight="1">
      <c r="B115" s="137" t="s">
        <v>118</v>
      </c>
      <c r="C115" s="138">
        <v>0.1</v>
      </c>
      <c r="D115" s="139">
        <v>0</v>
      </c>
      <c r="E115" s="140">
        <v>0.7</v>
      </c>
      <c r="F115" s="140">
        <v>0</v>
      </c>
      <c r="G115" s="140">
        <v>-0.7</v>
      </c>
      <c r="H115" s="140">
        <v>0.5</v>
      </c>
      <c r="I115" s="140">
        <v>0</v>
      </c>
      <c r="J115" s="140">
        <v>0</v>
      </c>
      <c r="K115" s="140">
        <v>0.1</v>
      </c>
      <c r="L115" s="140">
        <v>0.5</v>
      </c>
      <c r="M115" s="139">
        <v>0</v>
      </c>
      <c r="N115" s="140">
        <v>0</v>
      </c>
      <c r="O115" s="139">
        <f>SUM(C115:N115)</f>
        <v>1.2</v>
      </c>
      <c r="P115" s="139">
        <v>0.8</v>
      </c>
      <c r="Q115" s="139">
        <v>0</v>
      </c>
      <c r="R115" s="139">
        <v>0</v>
      </c>
      <c r="S115" s="139">
        <v>0</v>
      </c>
      <c r="T115" s="139">
        <v>0.1</v>
      </c>
      <c r="U115" s="139">
        <v>-1.7</v>
      </c>
      <c r="V115" s="139">
        <v>0</v>
      </c>
      <c r="W115" s="139">
        <v>0.1</v>
      </c>
      <c r="X115" s="139">
        <v>0.4</v>
      </c>
      <c r="Y115" s="139">
        <v>0.4</v>
      </c>
      <c r="Z115" s="139">
        <v>-0.2</v>
      </c>
      <c r="AA115" s="139">
        <v>0.2</v>
      </c>
      <c r="AB115" s="139">
        <f>SUM(P115:AA115)</f>
        <v>0.10000000000000009</v>
      </c>
      <c r="AC115" s="139">
        <f t="shared" si="70"/>
        <v>-1.0999999999999999</v>
      </c>
      <c r="AD115" s="31">
        <f>+AC115/O115*100</f>
        <v>-91.666666666666657</v>
      </c>
    </row>
    <row r="116" spans="2:30" ht="16.5" customHeight="1" thickBot="1">
      <c r="B116" s="146" t="s">
        <v>119</v>
      </c>
      <c r="C116" s="147">
        <v>58.5</v>
      </c>
      <c r="D116" s="148">
        <v>43.7</v>
      </c>
      <c r="E116" s="149">
        <v>66.400000000000006</v>
      </c>
      <c r="F116" s="149">
        <v>60.7</v>
      </c>
      <c r="G116" s="149">
        <v>73.400000000000006</v>
      </c>
      <c r="H116" s="149">
        <v>69.599999999999994</v>
      </c>
      <c r="I116" s="149">
        <v>69.900000000000006</v>
      </c>
      <c r="J116" s="149">
        <v>58</v>
      </c>
      <c r="K116" s="149">
        <v>62.3</v>
      </c>
      <c r="L116" s="149">
        <v>82.6</v>
      </c>
      <c r="M116" s="148">
        <v>62.6</v>
      </c>
      <c r="N116" s="149">
        <v>68.2</v>
      </c>
      <c r="O116" s="148">
        <f>SUM(C116:N116)</f>
        <v>775.90000000000009</v>
      </c>
      <c r="P116" s="148">
        <v>75.8</v>
      </c>
      <c r="Q116" s="148">
        <v>78.8</v>
      </c>
      <c r="R116" s="148">
        <v>82.5</v>
      </c>
      <c r="S116" s="148">
        <v>82.4</v>
      </c>
      <c r="T116" s="148">
        <v>88.2</v>
      </c>
      <c r="U116" s="148">
        <v>103.3</v>
      </c>
      <c r="V116" s="148">
        <v>79.400000000000006</v>
      </c>
      <c r="W116" s="148">
        <v>91.4</v>
      </c>
      <c r="X116" s="148">
        <v>71.3</v>
      </c>
      <c r="Y116" s="148">
        <v>94.8</v>
      </c>
      <c r="Z116" s="148">
        <v>277.2</v>
      </c>
      <c r="AA116" s="148">
        <v>91.4</v>
      </c>
      <c r="AB116" s="139">
        <f>SUM(P116:AA116)</f>
        <v>1216.5</v>
      </c>
      <c r="AC116" s="150">
        <f t="shared" si="70"/>
        <v>440.59999999999991</v>
      </c>
      <c r="AD116" s="150">
        <f>+AC116/O116*100</f>
        <v>56.785668256218571</v>
      </c>
    </row>
    <row r="117" spans="2:30" ht="19.5" customHeight="1" thickTop="1">
      <c r="B117" s="151" t="s">
        <v>120</v>
      </c>
      <c r="C117" s="152">
        <f t="shared" ref="C117:AB117" si="71">+C116+C115+C114+C113+C112+C110</f>
        <v>69201.299999999988</v>
      </c>
      <c r="D117" s="153">
        <f t="shared" si="71"/>
        <v>133612.9</v>
      </c>
      <c r="E117" s="153">
        <f t="shared" si="71"/>
        <v>46536.299999999996</v>
      </c>
      <c r="F117" s="153">
        <f t="shared" si="71"/>
        <v>54875.5</v>
      </c>
      <c r="G117" s="153">
        <f t="shared" si="71"/>
        <v>53813.999999999993</v>
      </c>
      <c r="H117" s="153">
        <f t="shared" si="71"/>
        <v>48728.2</v>
      </c>
      <c r="I117" s="153">
        <f t="shared" si="71"/>
        <v>117635.69999999998</v>
      </c>
      <c r="J117" s="153">
        <f t="shared" si="71"/>
        <v>59820.9</v>
      </c>
      <c r="K117" s="153">
        <f t="shared" si="71"/>
        <v>46856.600000000006</v>
      </c>
      <c r="L117" s="153">
        <f t="shared" si="71"/>
        <v>57005.5</v>
      </c>
      <c r="M117" s="153">
        <f t="shared" si="71"/>
        <v>57243.999999999993</v>
      </c>
      <c r="N117" s="153">
        <f t="shared" si="71"/>
        <v>84199.3</v>
      </c>
      <c r="O117" s="153">
        <f t="shared" si="71"/>
        <v>829530.2</v>
      </c>
      <c r="P117" s="153">
        <f t="shared" si="71"/>
        <v>83079.600000000006</v>
      </c>
      <c r="Q117" s="153">
        <f t="shared" si="71"/>
        <v>67370.899999999994</v>
      </c>
      <c r="R117" s="153">
        <f t="shared" si="71"/>
        <v>51999.80000000001</v>
      </c>
      <c r="S117" s="153">
        <f t="shared" si="71"/>
        <v>76826.2</v>
      </c>
      <c r="T117" s="153">
        <f t="shared" si="71"/>
        <v>69113.8</v>
      </c>
      <c r="U117" s="153">
        <f t="shared" si="71"/>
        <v>182517.6</v>
      </c>
      <c r="V117" s="153">
        <f t="shared" si="71"/>
        <v>58529.899999999994</v>
      </c>
      <c r="W117" s="153">
        <f t="shared" si="71"/>
        <v>53608.800000000003</v>
      </c>
      <c r="X117" s="153">
        <f t="shared" si="71"/>
        <v>58057.799999999996</v>
      </c>
      <c r="Y117" s="153">
        <f t="shared" si="71"/>
        <v>59787.600000000006</v>
      </c>
      <c r="Z117" s="153">
        <f t="shared" si="71"/>
        <v>66973.799999999988</v>
      </c>
      <c r="AA117" s="153">
        <f t="shared" si="71"/>
        <v>85693.1</v>
      </c>
      <c r="AB117" s="153">
        <f t="shared" si="71"/>
        <v>913558.90000000014</v>
      </c>
      <c r="AC117" s="154">
        <f t="shared" si="70"/>
        <v>84028.700000000186</v>
      </c>
      <c r="AD117" s="154">
        <f>+AC117/O117*100</f>
        <v>10.129673398268103</v>
      </c>
    </row>
    <row r="118" spans="2:30" ht="19.5" customHeight="1" thickBot="1">
      <c r="B118" s="155" t="s">
        <v>121</v>
      </c>
      <c r="C118" s="156">
        <f t="shared" ref="C118:M118" si="72">+C75+C68+C64+C41</f>
        <v>1722.9</v>
      </c>
      <c r="D118" s="156">
        <f t="shared" si="72"/>
        <v>1243.1000000000001</v>
      </c>
      <c r="E118" s="156">
        <f t="shared" si="72"/>
        <v>1262.8</v>
      </c>
      <c r="F118" s="156">
        <f t="shared" si="72"/>
        <v>1228.5999999999999</v>
      </c>
      <c r="G118" s="156">
        <f t="shared" si="72"/>
        <v>1362.4</v>
      </c>
      <c r="H118" s="156">
        <f t="shared" si="72"/>
        <v>1256.1000000000001</v>
      </c>
      <c r="I118" s="156">
        <f t="shared" si="72"/>
        <v>1331.7</v>
      </c>
      <c r="J118" s="156">
        <f t="shared" si="72"/>
        <v>1518.6</v>
      </c>
      <c r="K118" s="156">
        <f t="shared" si="72"/>
        <v>1289.5999999999999</v>
      </c>
      <c r="L118" s="156">
        <f t="shared" si="72"/>
        <v>1268.7</v>
      </c>
      <c r="M118" s="156">
        <f t="shared" si="72"/>
        <v>1201.3</v>
      </c>
      <c r="N118" s="156">
        <f>+N75+N68+N64+N41</f>
        <v>4532.5</v>
      </c>
      <c r="O118" s="156">
        <f>SUM(C118:N118)</f>
        <v>19218.300000000003</v>
      </c>
      <c r="P118" s="156">
        <f t="shared" ref="P118:AA118" si="73">+P75+P68+P64+P41</f>
        <v>1732.6</v>
      </c>
      <c r="Q118" s="156">
        <f t="shared" si="73"/>
        <v>1142.7</v>
      </c>
      <c r="R118" s="156">
        <f t="shared" si="73"/>
        <v>1647.4</v>
      </c>
      <c r="S118" s="156">
        <f t="shared" si="73"/>
        <v>1559.6</v>
      </c>
      <c r="T118" s="156">
        <f t="shared" si="73"/>
        <v>1639.8000000000002</v>
      </c>
      <c r="U118" s="156">
        <f t="shared" si="73"/>
        <v>1362.8</v>
      </c>
      <c r="V118" s="156">
        <f t="shared" si="73"/>
        <v>1496.8</v>
      </c>
      <c r="W118" s="156">
        <f t="shared" si="73"/>
        <v>1591.5000000000002</v>
      </c>
      <c r="X118" s="156">
        <f t="shared" si="73"/>
        <v>2095.9999999999995</v>
      </c>
      <c r="Y118" s="156">
        <f t="shared" si="73"/>
        <v>1600.7</v>
      </c>
      <c r="Z118" s="156">
        <f t="shared" si="73"/>
        <v>1153.3999999999999</v>
      </c>
      <c r="AA118" s="156">
        <f t="shared" si="73"/>
        <v>1086.5</v>
      </c>
      <c r="AB118" s="156">
        <f>SUM(P118:AA118)</f>
        <v>18109.800000000003</v>
      </c>
      <c r="AC118" s="157">
        <f t="shared" si="70"/>
        <v>-1108.5</v>
      </c>
      <c r="AD118" s="157">
        <f>+AC118/O118*100</f>
        <v>-5.7679399322520712</v>
      </c>
    </row>
    <row r="119" spans="2:30" ht="16.5" customHeight="1" thickTop="1">
      <c r="B119" s="158" t="s">
        <v>122</v>
      </c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60">
        <f>+[1]DGII!P72+[1]DGA!P36+[1]TESORERIA!P85</f>
        <v>83079.600000000006</v>
      </c>
      <c r="Q119" s="160">
        <f>+[1]DGII!Q72+[1]DGA!Q36+[1]TESORERIA!Q85</f>
        <v>67370.899999999994</v>
      </c>
      <c r="R119" s="160">
        <f>+[1]DGII!R72+[1]DGA!R36+[1]TESORERIA!R85</f>
        <v>51999.799999999996</v>
      </c>
      <c r="S119" s="160">
        <f>+[1]DGII!S72+[1]DGA!S36+[1]TESORERIA!S85</f>
        <v>76826.199999999983</v>
      </c>
      <c r="T119" s="160">
        <f>+[1]DGII!T72+[1]DGA!T36+[1]TESORERIA!T85</f>
        <v>69113.8</v>
      </c>
      <c r="U119" s="160">
        <f>+[1]DGII!U72+[1]DGA!U36+[1]TESORERIA!U85</f>
        <v>182517.59999999998</v>
      </c>
      <c r="V119" s="160">
        <f>+[1]DGII!V72+[1]DGA!V36+[1]TESORERIA!V85</f>
        <v>58529.899999999994</v>
      </c>
      <c r="W119" s="160">
        <f>+[1]DGII!W72+[1]DGA!W36+[1]TESORERIA!W85</f>
        <v>53608.799999999996</v>
      </c>
      <c r="X119" s="160">
        <f>+[1]DGII!X72+[1]DGA!X36+[1]TESORERIA!X85</f>
        <v>58057.8</v>
      </c>
      <c r="Y119" s="160">
        <f>+[1]DGII!Y72+[1]DGA!Y36+[1]TESORERIA!Y85</f>
        <v>59787.6</v>
      </c>
      <c r="Z119" s="160">
        <f>+[1]DGII!Z72+[1]DGA!Z36+[1]TESORERIA!Z85</f>
        <v>66973.7</v>
      </c>
      <c r="AA119" s="160">
        <f>+[1]DGII!AA72+[1]DGA!AA36+[1]TESORERIA!AA85</f>
        <v>85693.1</v>
      </c>
      <c r="AB119" s="160">
        <f>+[1]DGII!AB72+[1]DGA!AB36+[1]TESORERIA!AB85</f>
        <v>913558.8</v>
      </c>
      <c r="AC119" s="159"/>
      <c r="AD119" s="159"/>
    </row>
    <row r="120" spans="2:30" ht="16.5" customHeight="1">
      <c r="B120" s="158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61">
        <f>+P119-P117</f>
        <v>0</v>
      </c>
      <c r="Q120" s="161">
        <f t="shared" ref="Q120:AB120" si="74">+Q119-Q117</f>
        <v>0</v>
      </c>
      <c r="R120" s="161">
        <f t="shared" si="74"/>
        <v>0</v>
      </c>
      <c r="S120" s="161">
        <f t="shared" si="74"/>
        <v>0</v>
      </c>
      <c r="T120" s="161">
        <f t="shared" si="74"/>
        <v>0</v>
      </c>
      <c r="U120" s="161">
        <f t="shared" si="74"/>
        <v>0</v>
      </c>
      <c r="V120" s="161">
        <f t="shared" si="74"/>
        <v>0</v>
      </c>
      <c r="W120" s="161">
        <f t="shared" si="74"/>
        <v>0</v>
      </c>
      <c r="X120" s="161">
        <f t="shared" si="74"/>
        <v>0</v>
      </c>
      <c r="Y120" s="161">
        <f t="shared" si="74"/>
        <v>0</v>
      </c>
      <c r="Z120" s="161">
        <f t="shared" si="74"/>
        <v>-9.9999999991268851E-2</v>
      </c>
      <c r="AA120" s="161">
        <f t="shared" si="74"/>
        <v>0</v>
      </c>
      <c r="AB120" s="161">
        <f t="shared" si="74"/>
        <v>-0.10000000009313226</v>
      </c>
      <c r="AC120" s="159"/>
      <c r="AD120" s="159"/>
    </row>
    <row r="121" spans="2:30" ht="23.25" customHeight="1">
      <c r="B121" s="162" t="s">
        <v>123</v>
      </c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4"/>
      <c r="Q121" s="164"/>
      <c r="R121" s="164"/>
      <c r="S121" s="164"/>
      <c r="T121" s="164"/>
      <c r="U121" s="164"/>
      <c r="V121" s="165"/>
      <c r="W121" s="166"/>
      <c r="X121" s="164"/>
      <c r="Y121" s="166"/>
      <c r="Z121" s="166"/>
      <c r="AA121" s="166"/>
      <c r="AB121" s="166"/>
      <c r="AC121" s="159"/>
      <c r="AD121" s="159"/>
    </row>
    <row r="122" spans="2:30" s="171" customFormat="1" ht="19.5" customHeight="1">
      <c r="B122" s="167" t="s">
        <v>124</v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70"/>
      <c r="AD122" s="170"/>
    </row>
    <row r="123" spans="2:30" s="171" customFormat="1" ht="18.75" customHeight="1">
      <c r="B123" s="167" t="s">
        <v>125</v>
      </c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3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0"/>
      <c r="AD123" s="168"/>
    </row>
    <row r="124" spans="2:30" ht="15.75" customHeight="1">
      <c r="B124" s="167" t="s">
        <v>126</v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</row>
    <row r="125" spans="2:30" ht="12.75" customHeight="1">
      <c r="B125" s="175" t="s">
        <v>127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</row>
    <row r="126" spans="2:30">
      <c r="B126" s="176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34"/>
      <c r="AD126" s="177"/>
    </row>
    <row r="127" spans="2:30">
      <c r="B127" s="176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34"/>
      <c r="AD127" s="177"/>
    </row>
    <row r="128" spans="2:30" ht="16.5">
      <c r="B128" s="172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78"/>
    </row>
    <row r="129" spans="2:30" ht="14.25">
      <c r="B129" s="179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3"/>
      <c r="AD129" s="168"/>
    </row>
    <row r="130" spans="2:30" ht="14.25">
      <c r="B130" s="18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81"/>
      <c r="AD130" s="182"/>
    </row>
    <row r="131" spans="2:30" ht="14.25">
      <c r="B131" s="18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81"/>
      <c r="AD131" s="177"/>
    </row>
    <row r="132" spans="2:30" ht="14.25">
      <c r="B132" s="18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81"/>
      <c r="AD132" s="168"/>
    </row>
    <row r="133" spans="2:30" ht="11.25" customHeight="1">
      <c r="B133" s="18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3"/>
      <c r="AD133" s="168"/>
    </row>
    <row r="134" spans="2:30">
      <c r="B134" s="18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3"/>
      <c r="AD134" s="168"/>
    </row>
    <row r="135" spans="2:30">
      <c r="B135" s="18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</row>
    <row r="136" spans="2:30">
      <c r="B136" s="183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3"/>
      <c r="AD136" s="168"/>
    </row>
    <row r="137" spans="2:30">
      <c r="B137" s="183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3"/>
      <c r="AD137" s="177"/>
    </row>
    <row r="138" spans="2:30">
      <c r="B138" s="18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77"/>
      <c r="AD138" s="177"/>
    </row>
    <row r="139" spans="2:30">
      <c r="B139" s="184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85"/>
      <c r="AD139" s="184"/>
    </row>
    <row r="140" spans="2:30">
      <c r="B140" s="184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85"/>
      <c r="AD140" s="184"/>
    </row>
    <row r="141" spans="2:30">
      <c r="B141" s="184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85"/>
      <c r="AD141" s="184"/>
    </row>
    <row r="142" spans="2:30">
      <c r="B142" s="186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87"/>
      <c r="AD142" s="186"/>
    </row>
    <row r="143" spans="2:30">
      <c r="B143" s="186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87"/>
      <c r="AD143" s="186"/>
    </row>
    <row r="144" spans="2:30">
      <c r="B144" s="186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87"/>
      <c r="AD144" s="186"/>
    </row>
    <row r="145" spans="2:30">
      <c r="B145" s="186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87"/>
      <c r="AD145" s="186"/>
    </row>
    <row r="146" spans="2:30">
      <c r="B146" s="186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87"/>
      <c r="AD146" s="186"/>
    </row>
    <row r="147" spans="2:30">
      <c r="B147" s="186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87"/>
      <c r="AD147" s="186"/>
    </row>
    <row r="148" spans="2:30">
      <c r="B148" s="186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87"/>
      <c r="AD148" s="186"/>
    </row>
    <row r="149" spans="2:30">
      <c r="B149" s="186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87"/>
      <c r="AD149" s="186"/>
    </row>
    <row r="150" spans="2:30">
      <c r="B150" s="186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87"/>
      <c r="AD150" s="186"/>
    </row>
    <row r="151" spans="2:30">
      <c r="B151" s="186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87"/>
      <c r="AD151" s="186"/>
    </row>
    <row r="152" spans="2:30"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8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90"/>
      <c r="AD152" s="186"/>
    </row>
    <row r="153" spans="2:30"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8"/>
      <c r="P153" s="191"/>
      <c r="Q153" s="191"/>
      <c r="R153" s="191"/>
      <c r="S153" s="191"/>
      <c r="T153" s="191"/>
      <c r="U153" s="191"/>
      <c r="V153" s="191"/>
      <c r="W153" s="191"/>
      <c r="X153" s="191"/>
      <c r="Y153" s="191"/>
      <c r="Z153" s="191"/>
      <c r="AA153" s="191"/>
      <c r="AB153" s="191"/>
      <c r="AC153" s="186"/>
      <c r="AD153" s="186"/>
    </row>
    <row r="154" spans="2:30"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8"/>
      <c r="P154" s="191"/>
      <c r="Q154" s="191"/>
      <c r="R154" s="191"/>
      <c r="S154" s="191"/>
      <c r="T154" s="191"/>
      <c r="U154" s="191"/>
      <c r="V154" s="191"/>
      <c r="W154" s="191"/>
      <c r="X154" s="191"/>
      <c r="Y154" s="191"/>
      <c r="Z154" s="191"/>
      <c r="AA154" s="191"/>
      <c r="AB154" s="191"/>
      <c r="AC154" s="186"/>
      <c r="AD154" s="186"/>
    </row>
    <row r="155" spans="2:30"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8"/>
      <c r="P155" s="191"/>
      <c r="Q155" s="191"/>
      <c r="R155" s="191"/>
      <c r="S155" s="191"/>
      <c r="T155" s="191"/>
      <c r="U155" s="191"/>
      <c r="V155" s="191"/>
      <c r="W155" s="191"/>
      <c r="X155" s="191"/>
      <c r="Y155" s="191"/>
      <c r="Z155" s="191"/>
      <c r="AA155" s="191"/>
      <c r="AB155" s="191"/>
      <c r="AC155" s="186"/>
      <c r="AD155" s="186"/>
    </row>
    <row r="156" spans="2:30" ht="14.25"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8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1"/>
      <c r="AC156" s="186"/>
      <c r="AD156" s="186"/>
    </row>
    <row r="157" spans="2:30" ht="14.25"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8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1"/>
      <c r="AC157" s="186"/>
      <c r="AD157" s="186"/>
    </row>
    <row r="158" spans="2:30" ht="14.25"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8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B158" s="181"/>
      <c r="AC158" s="186"/>
      <c r="AD158" s="186"/>
    </row>
    <row r="159" spans="2:30" ht="14.25"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8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1"/>
      <c r="AC159" s="186"/>
      <c r="AD159" s="186"/>
    </row>
    <row r="160" spans="2:30" ht="14.25"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8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  <c r="AA160" s="186"/>
      <c r="AB160" s="181"/>
      <c r="AC160" s="186"/>
      <c r="AD160" s="186"/>
    </row>
    <row r="161" spans="2:30" ht="14.25"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8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  <c r="AA161" s="186"/>
      <c r="AB161" s="181"/>
      <c r="AC161" s="186"/>
      <c r="AD161" s="186"/>
    </row>
    <row r="162" spans="2:30" ht="14.25">
      <c r="B162" s="186"/>
      <c r="C162" s="186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8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1"/>
      <c r="AC162" s="186"/>
      <c r="AD162" s="186"/>
    </row>
    <row r="163" spans="2:30" ht="14.25">
      <c r="B163" s="186"/>
      <c r="C163" s="186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8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1"/>
      <c r="AC163" s="186"/>
      <c r="AD163" s="186"/>
    </row>
    <row r="164" spans="2:30" ht="14.25"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8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  <c r="Z164" s="186"/>
      <c r="AA164" s="186"/>
      <c r="AB164" s="181"/>
      <c r="AC164" s="186"/>
      <c r="AD164" s="186"/>
    </row>
    <row r="165" spans="2:30" ht="14.25"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  <c r="L165" s="186"/>
      <c r="M165" s="186"/>
      <c r="N165" s="186"/>
      <c r="O165" s="188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  <c r="Z165" s="186"/>
      <c r="AA165" s="186"/>
      <c r="AB165" s="181"/>
      <c r="AC165" s="186"/>
      <c r="AD165" s="186"/>
    </row>
    <row r="166" spans="2:30" ht="14.25"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8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  <c r="Z166" s="186"/>
      <c r="AA166" s="186"/>
      <c r="AB166" s="181"/>
      <c r="AC166" s="186"/>
      <c r="AD166" s="186"/>
    </row>
    <row r="167" spans="2:30" ht="14.25"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8"/>
      <c r="P167" s="186"/>
      <c r="Q167" s="186"/>
      <c r="R167" s="186"/>
      <c r="S167" s="186"/>
      <c r="T167" s="186"/>
      <c r="U167" s="186"/>
      <c r="V167" s="186"/>
      <c r="W167" s="186"/>
      <c r="X167" s="186"/>
      <c r="Y167" s="186"/>
      <c r="Z167" s="186"/>
      <c r="AA167" s="186"/>
      <c r="AB167" s="181"/>
      <c r="AC167" s="186"/>
      <c r="AD167" s="186"/>
    </row>
    <row r="168" spans="2:30" ht="14.25"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86"/>
      <c r="N168" s="186"/>
      <c r="O168" s="188"/>
      <c r="P168" s="186"/>
      <c r="Q168" s="186"/>
      <c r="R168" s="186"/>
      <c r="S168" s="186"/>
      <c r="T168" s="186"/>
      <c r="U168" s="186"/>
      <c r="V168" s="186"/>
      <c r="W168" s="186"/>
      <c r="X168" s="186"/>
      <c r="Y168" s="186"/>
      <c r="Z168" s="186"/>
      <c r="AA168" s="186"/>
      <c r="AB168" s="181"/>
      <c r="AC168" s="186"/>
      <c r="AD168" s="186"/>
    </row>
    <row r="169" spans="2:30" ht="14.25">
      <c r="B169" s="186"/>
      <c r="C169" s="186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6"/>
      <c r="O169" s="188"/>
      <c r="P169" s="186"/>
      <c r="Q169" s="186"/>
      <c r="R169" s="186"/>
      <c r="S169" s="186"/>
      <c r="T169" s="186"/>
      <c r="U169" s="186"/>
      <c r="V169" s="186"/>
      <c r="W169" s="186"/>
      <c r="X169" s="186"/>
      <c r="Y169" s="186"/>
      <c r="Z169" s="186"/>
      <c r="AA169" s="186"/>
      <c r="AB169" s="181"/>
      <c r="AC169" s="186"/>
      <c r="AD169" s="186"/>
    </row>
    <row r="170" spans="2:30" ht="14.25"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8"/>
      <c r="P170" s="186"/>
      <c r="Q170" s="186"/>
      <c r="R170" s="186"/>
      <c r="S170" s="186"/>
      <c r="T170" s="186"/>
      <c r="U170" s="186"/>
      <c r="V170" s="186"/>
      <c r="W170" s="186"/>
      <c r="X170" s="186"/>
      <c r="Y170" s="186"/>
      <c r="Z170" s="186"/>
      <c r="AA170" s="186"/>
      <c r="AB170" s="181"/>
      <c r="AC170" s="186"/>
      <c r="AD170" s="186"/>
    </row>
    <row r="171" spans="2:30" ht="14.25"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8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1"/>
      <c r="AC171" s="186"/>
      <c r="AD171" s="186"/>
    </row>
    <row r="172" spans="2:30" ht="14.25">
      <c r="B172" s="186"/>
      <c r="C172" s="186"/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8"/>
      <c r="P172" s="186"/>
      <c r="Q172" s="186"/>
      <c r="R172" s="186"/>
      <c r="S172" s="186"/>
      <c r="T172" s="186"/>
      <c r="U172" s="186"/>
      <c r="V172" s="186"/>
      <c r="W172" s="186"/>
      <c r="X172" s="186"/>
      <c r="Y172" s="186"/>
      <c r="Z172" s="186"/>
      <c r="AA172" s="186"/>
      <c r="AB172" s="181"/>
      <c r="AC172" s="186"/>
      <c r="AD172" s="186"/>
    </row>
    <row r="173" spans="2:30" ht="14.25"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8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  <c r="Z173" s="186"/>
      <c r="AA173" s="186"/>
      <c r="AB173" s="181"/>
      <c r="AC173" s="186"/>
      <c r="AD173" s="186"/>
    </row>
    <row r="174" spans="2:30" ht="14.25">
      <c r="B174" s="186"/>
      <c r="C174" s="186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8"/>
      <c r="P174" s="186"/>
      <c r="Q174" s="186"/>
      <c r="R174" s="186"/>
      <c r="S174" s="186"/>
      <c r="T174" s="186"/>
      <c r="U174" s="186"/>
      <c r="V174" s="186"/>
      <c r="W174" s="186"/>
      <c r="X174" s="186"/>
      <c r="Y174" s="186"/>
      <c r="Z174" s="186"/>
      <c r="AA174" s="186"/>
      <c r="AB174" s="181"/>
      <c r="AC174" s="186"/>
      <c r="AD174" s="186"/>
    </row>
    <row r="175" spans="2:30" ht="14.25">
      <c r="B175" s="186"/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8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  <c r="AA175" s="186"/>
      <c r="AB175" s="181"/>
      <c r="AC175" s="186"/>
      <c r="AD175" s="186"/>
    </row>
    <row r="176" spans="2:30" ht="14.25"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8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  <c r="Z176" s="186"/>
      <c r="AA176" s="186"/>
      <c r="AB176" s="181"/>
      <c r="AC176" s="186"/>
      <c r="AD176" s="186"/>
    </row>
    <row r="177" spans="2:30" ht="14.25"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8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1"/>
      <c r="AC177" s="186"/>
      <c r="AD177" s="186"/>
    </row>
    <row r="178" spans="2:30" ht="14.25"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8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1"/>
      <c r="AC178" s="186"/>
      <c r="AD178" s="186"/>
    </row>
    <row r="179" spans="2:30" ht="14.25">
      <c r="B179" s="186"/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8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1"/>
      <c r="AC179" s="186"/>
      <c r="AD179" s="186"/>
    </row>
    <row r="180" spans="2:30" ht="14.25">
      <c r="B180" s="186"/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8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1"/>
      <c r="AC180" s="186"/>
      <c r="AD180" s="186"/>
    </row>
    <row r="181" spans="2:30" ht="14.25"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8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1"/>
      <c r="AC181" s="186"/>
      <c r="AD181" s="186"/>
    </row>
    <row r="182" spans="2:30" ht="14.25"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8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1"/>
      <c r="AC182" s="186"/>
      <c r="AD182" s="186"/>
    </row>
    <row r="183" spans="2:30" ht="14.25"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8"/>
      <c r="P183" s="186"/>
      <c r="Q183" s="186"/>
      <c r="R183" s="186"/>
      <c r="S183" s="186"/>
      <c r="T183" s="186"/>
      <c r="U183" s="186"/>
      <c r="V183" s="186"/>
      <c r="W183" s="186"/>
      <c r="X183" s="186"/>
      <c r="Y183" s="186"/>
      <c r="Z183" s="186"/>
      <c r="AA183" s="186"/>
      <c r="AB183" s="181"/>
      <c r="AC183" s="186"/>
      <c r="AD183" s="186"/>
    </row>
    <row r="184" spans="2:30" ht="14.25"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8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  <c r="AA184" s="186"/>
      <c r="AB184" s="181"/>
      <c r="AC184" s="186"/>
      <c r="AD184" s="186"/>
    </row>
    <row r="185" spans="2:30" ht="14.25"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8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  <c r="AA185" s="186"/>
      <c r="AB185" s="181"/>
      <c r="AC185" s="186"/>
      <c r="AD185" s="186"/>
    </row>
    <row r="186" spans="2:30" ht="14.25">
      <c r="B186" s="186"/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8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1"/>
      <c r="AC186" s="186"/>
      <c r="AD186" s="186"/>
    </row>
    <row r="187" spans="2:30" ht="14.25"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8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1"/>
      <c r="AC187" s="186"/>
      <c r="AD187" s="186"/>
    </row>
    <row r="188" spans="2:30"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8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186"/>
      <c r="AD188" s="186"/>
    </row>
    <row r="189" spans="2:30">
      <c r="B189" s="186"/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8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186"/>
      <c r="AD189" s="186"/>
    </row>
    <row r="190" spans="2:30"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8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186"/>
      <c r="AD190" s="186"/>
    </row>
    <row r="191" spans="2:30"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8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186"/>
      <c r="AD191" s="186"/>
    </row>
    <row r="192" spans="2:30">
      <c r="B192" s="186"/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8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186"/>
      <c r="AD192" s="186"/>
    </row>
    <row r="193" spans="2:30"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8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186"/>
      <c r="AD193" s="186"/>
    </row>
    <row r="194" spans="2:30"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8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186"/>
      <c r="AD194" s="186"/>
    </row>
    <row r="195" spans="2:30"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8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  <c r="AA195" s="186"/>
      <c r="AB195" s="186"/>
      <c r="AC195" s="186"/>
      <c r="AD195" s="186"/>
    </row>
    <row r="196" spans="2:30"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8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  <c r="AA196" s="186"/>
      <c r="AB196" s="186"/>
      <c r="AC196" s="186"/>
      <c r="AD196" s="186"/>
    </row>
    <row r="197" spans="2:30"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8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  <c r="AA197" s="186"/>
      <c r="AB197" s="186"/>
      <c r="AC197" s="186"/>
      <c r="AD197" s="186"/>
    </row>
    <row r="198" spans="2:30"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8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  <c r="AA198" s="186"/>
      <c r="AB198" s="186"/>
      <c r="AC198" s="186"/>
      <c r="AD198" s="186"/>
    </row>
    <row r="199" spans="2:30"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8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</row>
    <row r="200" spans="2:30"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8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86"/>
      <c r="AA200" s="186"/>
      <c r="AB200" s="186"/>
      <c r="AC200" s="186"/>
      <c r="AD200" s="186"/>
    </row>
    <row r="201" spans="2:30"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8"/>
      <c r="P201" s="186"/>
      <c r="Q201" s="186"/>
      <c r="R201" s="186"/>
      <c r="S201" s="186"/>
      <c r="T201" s="186"/>
      <c r="U201" s="186"/>
      <c r="V201" s="186"/>
      <c r="W201" s="186"/>
      <c r="X201" s="186"/>
      <c r="Y201" s="186"/>
      <c r="Z201" s="186"/>
      <c r="AA201" s="186"/>
      <c r="AB201" s="186"/>
      <c r="AC201" s="186"/>
      <c r="AD201" s="186"/>
    </row>
    <row r="202" spans="2:30"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8"/>
      <c r="P202" s="186"/>
      <c r="Q202" s="186"/>
      <c r="R202" s="186"/>
      <c r="S202" s="186"/>
      <c r="T202" s="186"/>
      <c r="U202" s="186"/>
      <c r="V202" s="186"/>
      <c r="W202" s="186"/>
      <c r="X202" s="186"/>
      <c r="Y202" s="186"/>
      <c r="Z202" s="186"/>
      <c r="AA202" s="186"/>
      <c r="AB202" s="186"/>
      <c r="AC202" s="186"/>
      <c r="AD202" s="186"/>
    </row>
    <row r="203" spans="2:30"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8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  <c r="AA203" s="186"/>
      <c r="AB203" s="186"/>
      <c r="AC203" s="186"/>
      <c r="AD203" s="186"/>
    </row>
    <row r="204" spans="2:30"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  <c r="O204" s="188"/>
      <c r="P204" s="186"/>
      <c r="Q204" s="186"/>
      <c r="R204" s="186"/>
      <c r="S204" s="186"/>
      <c r="T204" s="186"/>
      <c r="U204" s="186"/>
      <c r="V204" s="186"/>
      <c r="W204" s="186"/>
      <c r="X204" s="186"/>
      <c r="Y204" s="186"/>
      <c r="Z204" s="186"/>
      <c r="AA204" s="186"/>
      <c r="AB204" s="186"/>
      <c r="AC204" s="186"/>
      <c r="AD204" s="186"/>
    </row>
    <row r="205" spans="2:30"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8"/>
      <c r="P205" s="186"/>
      <c r="Q205" s="186"/>
      <c r="R205" s="186"/>
      <c r="S205" s="186"/>
      <c r="T205" s="186"/>
      <c r="U205" s="186"/>
      <c r="V205" s="186"/>
      <c r="W205" s="186"/>
      <c r="X205" s="186"/>
      <c r="Y205" s="186"/>
      <c r="Z205" s="186"/>
      <c r="AA205" s="186"/>
      <c r="AB205" s="186"/>
      <c r="AC205" s="186"/>
      <c r="AD205" s="186"/>
    </row>
    <row r="206" spans="2:30"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8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  <c r="AB206" s="186"/>
      <c r="AC206" s="186"/>
      <c r="AD206" s="186"/>
    </row>
    <row r="207" spans="2:30"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  <c r="O207" s="188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  <c r="Z207" s="186"/>
      <c r="AA207" s="186"/>
      <c r="AB207" s="186"/>
      <c r="AC207" s="186"/>
      <c r="AD207" s="186"/>
    </row>
    <row r="208" spans="2:30">
      <c r="B208" s="186"/>
      <c r="C208" s="186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  <c r="O208" s="188"/>
      <c r="P208" s="186"/>
      <c r="Q208" s="186"/>
      <c r="R208" s="186"/>
      <c r="S208" s="186"/>
      <c r="T208" s="186"/>
      <c r="U208" s="186"/>
      <c r="V208" s="186"/>
      <c r="W208" s="186"/>
      <c r="X208" s="186"/>
      <c r="Y208" s="186"/>
      <c r="Z208" s="186"/>
      <c r="AA208" s="186"/>
      <c r="AB208" s="186"/>
      <c r="AC208" s="186"/>
      <c r="AD208" s="186"/>
    </row>
    <row r="209" spans="2:30"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8"/>
      <c r="P209" s="186"/>
      <c r="Q209" s="186"/>
      <c r="R209" s="186"/>
      <c r="S209" s="186"/>
      <c r="T209" s="186"/>
      <c r="U209" s="186"/>
      <c r="V209" s="186"/>
      <c r="W209" s="186"/>
      <c r="X209" s="186"/>
      <c r="Y209" s="186"/>
      <c r="Z209" s="186"/>
      <c r="AA209" s="186"/>
      <c r="AB209" s="186"/>
      <c r="AC209" s="186"/>
      <c r="AD209" s="186"/>
    </row>
    <row r="210" spans="2:30">
      <c r="B210" s="186"/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  <c r="O210" s="188"/>
      <c r="P210" s="186"/>
      <c r="Q210" s="186"/>
      <c r="R210" s="186"/>
      <c r="S210" s="186"/>
      <c r="T210" s="186"/>
      <c r="U210" s="186"/>
      <c r="V210" s="186"/>
      <c r="W210" s="186"/>
      <c r="X210" s="186"/>
      <c r="Y210" s="186"/>
      <c r="Z210" s="186"/>
      <c r="AA210" s="186"/>
      <c r="AB210" s="186"/>
      <c r="AC210" s="186"/>
      <c r="AD210" s="186"/>
    </row>
    <row r="211" spans="2:30"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8"/>
      <c r="P211" s="186"/>
      <c r="Q211" s="186"/>
      <c r="R211" s="186"/>
      <c r="S211" s="186"/>
      <c r="T211" s="186"/>
      <c r="U211" s="186"/>
      <c r="V211" s="186"/>
      <c r="W211" s="186"/>
      <c r="X211" s="186"/>
      <c r="Y211" s="186"/>
      <c r="Z211" s="186"/>
      <c r="AA211" s="186"/>
      <c r="AB211" s="186"/>
      <c r="AC211" s="186"/>
      <c r="AD211" s="186"/>
    </row>
    <row r="212" spans="2:30"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8"/>
      <c r="P212" s="186"/>
      <c r="Q212" s="186"/>
      <c r="R212" s="186"/>
      <c r="S212" s="186"/>
      <c r="T212" s="186"/>
      <c r="U212" s="186"/>
      <c r="V212" s="186"/>
      <c r="W212" s="186"/>
      <c r="X212" s="186"/>
      <c r="Y212" s="186"/>
      <c r="Z212" s="186"/>
      <c r="AA212" s="186"/>
      <c r="AB212" s="186"/>
      <c r="AC212" s="186"/>
      <c r="AD212" s="186"/>
    </row>
    <row r="213" spans="2:30"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8"/>
      <c r="P213" s="186"/>
      <c r="Q213" s="186"/>
      <c r="R213" s="186"/>
      <c r="S213" s="186"/>
      <c r="T213" s="186"/>
      <c r="U213" s="186"/>
      <c r="V213" s="186"/>
      <c r="W213" s="186"/>
      <c r="X213" s="186"/>
      <c r="Y213" s="186"/>
      <c r="Z213" s="186"/>
      <c r="AA213" s="186"/>
      <c r="AB213" s="186"/>
      <c r="AC213" s="186"/>
      <c r="AD213" s="186"/>
    </row>
    <row r="214" spans="2:30">
      <c r="B214" s="186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8"/>
      <c r="P214" s="186"/>
      <c r="Q214" s="186"/>
      <c r="R214" s="186"/>
      <c r="S214" s="186"/>
      <c r="T214" s="186"/>
      <c r="U214" s="186"/>
      <c r="V214" s="186"/>
      <c r="W214" s="186"/>
      <c r="X214" s="186"/>
      <c r="Y214" s="186"/>
      <c r="Z214" s="186"/>
      <c r="AA214" s="186"/>
      <c r="AB214" s="186"/>
      <c r="AC214" s="186"/>
      <c r="AD214" s="186"/>
    </row>
    <row r="215" spans="2:30"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8"/>
      <c r="P215" s="186"/>
      <c r="Q215" s="186"/>
      <c r="R215" s="186"/>
      <c r="S215" s="186"/>
      <c r="T215" s="186"/>
      <c r="U215" s="186"/>
      <c r="V215" s="186"/>
      <c r="W215" s="186"/>
      <c r="X215" s="186"/>
      <c r="Y215" s="186"/>
      <c r="Z215" s="186"/>
      <c r="AA215" s="186"/>
      <c r="AB215" s="186"/>
      <c r="AC215" s="186"/>
      <c r="AD215" s="186"/>
    </row>
    <row r="216" spans="2:30"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8"/>
      <c r="P216" s="186"/>
      <c r="Q216" s="186"/>
      <c r="R216" s="186"/>
      <c r="S216" s="186"/>
      <c r="T216" s="186"/>
      <c r="U216" s="186"/>
      <c r="V216" s="186"/>
      <c r="W216" s="186"/>
      <c r="X216" s="186"/>
      <c r="Y216" s="186"/>
      <c r="Z216" s="186"/>
      <c r="AA216" s="186"/>
      <c r="AB216" s="186"/>
      <c r="AC216" s="186"/>
      <c r="AD216" s="186"/>
    </row>
    <row r="217" spans="2:30"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8"/>
      <c r="P217" s="186"/>
      <c r="Q217" s="186"/>
      <c r="R217" s="186"/>
      <c r="S217" s="186"/>
      <c r="T217" s="186"/>
      <c r="U217" s="186"/>
      <c r="V217" s="186"/>
      <c r="W217" s="186"/>
      <c r="X217" s="186"/>
      <c r="Y217" s="186"/>
      <c r="Z217" s="186"/>
      <c r="AA217" s="186"/>
      <c r="AB217" s="186"/>
      <c r="AC217" s="186"/>
      <c r="AD217" s="186"/>
    </row>
    <row r="218" spans="2:30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3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</row>
    <row r="219" spans="2:30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3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</row>
    <row r="220" spans="2:30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3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</row>
    <row r="221" spans="2:30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3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</row>
    <row r="222" spans="2:30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3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</row>
    <row r="223" spans="2:30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3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</row>
    <row r="224" spans="2:30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3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</row>
    <row r="225" spans="2:30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3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</row>
    <row r="226" spans="2:30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3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</row>
    <row r="227" spans="2:30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3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</row>
    <row r="228" spans="2:30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3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</row>
    <row r="229" spans="2:30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3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</row>
    <row r="230" spans="2:30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3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</row>
    <row r="231" spans="2:30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3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</row>
    <row r="232" spans="2:30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3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</row>
    <row r="233" spans="2:30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3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  <c r="AC233" s="192"/>
      <c r="AD233" s="192"/>
    </row>
    <row r="234" spans="2:30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3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  <c r="AC234" s="192"/>
      <c r="AD234" s="192"/>
    </row>
    <row r="235" spans="2:30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3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  <c r="AC235" s="192"/>
      <c r="AD235" s="192"/>
    </row>
    <row r="236" spans="2:30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3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  <c r="AC236" s="192"/>
      <c r="AD236" s="192"/>
    </row>
    <row r="237" spans="2:30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3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  <c r="AC237" s="192"/>
      <c r="AD237" s="192"/>
    </row>
    <row r="238" spans="2:30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3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</row>
    <row r="239" spans="2:30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3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  <c r="AC239" s="192"/>
      <c r="AD239" s="192"/>
    </row>
    <row r="240" spans="2:30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3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</row>
    <row r="241" spans="2:30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3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  <c r="AC241" s="192"/>
      <c r="AD241" s="192"/>
    </row>
    <row r="242" spans="2:30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3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  <c r="AC242" s="192"/>
      <c r="AD242" s="192"/>
    </row>
    <row r="243" spans="2:30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3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  <c r="AC243" s="192"/>
      <c r="AD243" s="192"/>
    </row>
    <row r="244" spans="2:30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3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</row>
    <row r="245" spans="2:30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3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</row>
    <row r="246" spans="2:30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3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  <c r="Z246" s="192"/>
      <c r="AA246" s="192"/>
      <c r="AB246" s="192"/>
      <c r="AC246" s="192"/>
      <c r="AD246" s="192"/>
    </row>
    <row r="247" spans="2:30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3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  <c r="Z247" s="192"/>
      <c r="AA247" s="192"/>
      <c r="AB247" s="192"/>
      <c r="AC247" s="192"/>
      <c r="AD247" s="192"/>
    </row>
    <row r="248" spans="2:30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3"/>
      <c r="P248" s="192"/>
      <c r="Q248" s="192"/>
      <c r="R248" s="192"/>
      <c r="S248" s="192"/>
      <c r="T248" s="192"/>
      <c r="U248" s="192"/>
      <c r="V248" s="192"/>
      <c r="W248" s="192"/>
      <c r="X248" s="192"/>
      <c r="Y248" s="192"/>
      <c r="Z248" s="192"/>
      <c r="AA248" s="192"/>
      <c r="AB248" s="192"/>
      <c r="AC248" s="192"/>
      <c r="AD248" s="192"/>
    </row>
    <row r="249" spans="2:30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3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  <c r="Z249" s="192"/>
      <c r="AA249" s="192"/>
      <c r="AB249" s="192"/>
      <c r="AC249" s="192"/>
      <c r="AD249" s="192"/>
    </row>
    <row r="250" spans="2:30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3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2"/>
      <c r="AA250" s="192"/>
      <c r="AB250" s="192"/>
      <c r="AC250" s="192"/>
      <c r="AD250" s="19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2020-03-25T16:18:09Z</dcterms:created>
  <dcterms:modified xsi:type="dcterms:W3CDTF">2020-03-25T16:19:51Z</dcterms:modified>
</cp:coreProperties>
</file>