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0" documentId="8_{89DF779E-39A4-4D51-B673-33AF50F34E3E}" xr6:coauthVersionLast="47" xr6:coauthVersionMax="47" xr10:uidLastSave="{00000000-0000-0000-0000-000000000000}"/>
  <bookViews>
    <workbookView xWindow="28680" yWindow="-120" windowWidth="29040" windowHeight="15720" xr2:uid="{9FD0A160-7322-46BF-B297-359CA2325230}"/>
  </bookViews>
  <sheets>
    <sheet name="P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PP!$B$6:$T$137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PP!$1:$7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7" i="1" l="1"/>
  <c r="U137" i="1" s="1"/>
  <c r="V137" i="1" s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T135" i="1"/>
  <c r="K135" i="1"/>
  <c r="T134" i="1"/>
  <c r="U134" i="1" s="1"/>
  <c r="V134" i="1" s="1"/>
  <c r="K134" i="1"/>
  <c r="T133" i="1"/>
  <c r="K133" i="1"/>
  <c r="T132" i="1"/>
  <c r="U132" i="1" s="1"/>
  <c r="V132" i="1" s="1"/>
  <c r="K132" i="1"/>
  <c r="T131" i="1"/>
  <c r="K131" i="1"/>
  <c r="U131" i="1" s="1"/>
  <c r="T130" i="1"/>
  <c r="K130" i="1"/>
  <c r="T129" i="1"/>
  <c r="K129" i="1"/>
  <c r="U129" i="1" s="1"/>
  <c r="T128" i="1"/>
  <c r="K128" i="1"/>
  <c r="T127" i="1"/>
  <c r="U127" i="1" s="1"/>
  <c r="V127" i="1" s="1"/>
  <c r="K127" i="1"/>
  <c r="T126" i="1"/>
  <c r="K126" i="1"/>
  <c r="S125" i="1"/>
  <c r="R125" i="1"/>
  <c r="Q125" i="1"/>
  <c r="P125" i="1"/>
  <c r="O125" i="1"/>
  <c r="N125" i="1"/>
  <c r="M125" i="1"/>
  <c r="L125" i="1"/>
  <c r="J125" i="1"/>
  <c r="I125" i="1"/>
  <c r="H125" i="1"/>
  <c r="G125" i="1"/>
  <c r="F125" i="1"/>
  <c r="E125" i="1"/>
  <c r="D125" i="1"/>
  <c r="C125" i="1"/>
  <c r="T123" i="1"/>
  <c r="K123" i="1"/>
  <c r="T122" i="1"/>
  <c r="K122" i="1"/>
  <c r="T121" i="1"/>
  <c r="K121" i="1"/>
  <c r="S120" i="1"/>
  <c r="R120" i="1"/>
  <c r="Q120" i="1"/>
  <c r="P120" i="1"/>
  <c r="O120" i="1"/>
  <c r="N120" i="1"/>
  <c r="M120" i="1"/>
  <c r="L120" i="1"/>
  <c r="J120" i="1"/>
  <c r="I120" i="1"/>
  <c r="H120" i="1"/>
  <c r="G120" i="1"/>
  <c r="F120" i="1"/>
  <c r="F116" i="1" s="1"/>
  <c r="E120" i="1"/>
  <c r="D120" i="1"/>
  <c r="D116" i="1" s="1"/>
  <c r="C120" i="1"/>
  <c r="C116" i="1" s="1"/>
  <c r="T119" i="1"/>
  <c r="K119" i="1"/>
  <c r="T118" i="1"/>
  <c r="T117" i="1" s="1"/>
  <c r="K118" i="1"/>
  <c r="S117" i="1"/>
  <c r="R117" i="1"/>
  <c r="Q117" i="1"/>
  <c r="P117" i="1"/>
  <c r="P116" i="1" s="1"/>
  <c r="O117" i="1"/>
  <c r="O116" i="1" s="1"/>
  <c r="N117" i="1"/>
  <c r="N116" i="1" s="1"/>
  <c r="M117" i="1"/>
  <c r="L117" i="1"/>
  <c r="L116" i="1" s="1"/>
  <c r="J117" i="1"/>
  <c r="I117" i="1"/>
  <c r="H117" i="1"/>
  <c r="H116" i="1" s="1"/>
  <c r="G117" i="1"/>
  <c r="G116" i="1" s="1"/>
  <c r="F117" i="1"/>
  <c r="E117" i="1"/>
  <c r="D117" i="1"/>
  <c r="C117" i="1"/>
  <c r="Q116" i="1"/>
  <c r="E116" i="1"/>
  <c r="T115" i="1"/>
  <c r="U115" i="1" s="1"/>
  <c r="V115" i="1" s="1"/>
  <c r="K115" i="1"/>
  <c r="K113" i="1" s="1"/>
  <c r="K114" i="1"/>
  <c r="L114" i="1" s="1"/>
  <c r="S113" i="1"/>
  <c r="R113" i="1"/>
  <c r="Q113" i="1"/>
  <c r="P113" i="1"/>
  <c r="P108" i="1" s="1"/>
  <c r="O113" i="1"/>
  <c r="N113" i="1"/>
  <c r="M113" i="1"/>
  <c r="J113" i="1"/>
  <c r="I113" i="1"/>
  <c r="I108" i="1" s="1"/>
  <c r="H113" i="1"/>
  <c r="G113" i="1"/>
  <c r="F113" i="1"/>
  <c r="E113" i="1"/>
  <c r="D113" i="1"/>
  <c r="C113" i="1"/>
  <c r="C108" i="1" s="1"/>
  <c r="U112" i="1"/>
  <c r="T112" i="1"/>
  <c r="K112" i="1"/>
  <c r="T111" i="1"/>
  <c r="K111" i="1"/>
  <c r="S110" i="1"/>
  <c r="S108" i="1" s="1"/>
  <c r="R110" i="1"/>
  <c r="R108" i="1" s="1"/>
  <c r="R105" i="1" s="1"/>
  <c r="Q110" i="1"/>
  <c r="P110" i="1"/>
  <c r="O110" i="1"/>
  <c r="O108" i="1" s="1"/>
  <c r="N110" i="1"/>
  <c r="N108" i="1" s="1"/>
  <c r="M110" i="1"/>
  <c r="M108" i="1" s="1"/>
  <c r="L110" i="1"/>
  <c r="J110" i="1"/>
  <c r="I110" i="1"/>
  <c r="H110" i="1"/>
  <c r="G110" i="1"/>
  <c r="G108" i="1" s="1"/>
  <c r="F110" i="1"/>
  <c r="E110" i="1"/>
  <c r="D110" i="1"/>
  <c r="D108" i="1" s="1"/>
  <c r="C110" i="1"/>
  <c r="T109" i="1"/>
  <c r="U109" i="1" s="1"/>
  <c r="K109" i="1"/>
  <c r="Q108" i="1"/>
  <c r="J108" i="1"/>
  <c r="F108" i="1"/>
  <c r="F105" i="1" s="1"/>
  <c r="F101" i="1" s="1"/>
  <c r="E108" i="1"/>
  <c r="T107" i="1"/>
  <c r="K107" i="1"/>
  <c r="K106" i="1" s="1"/>
  <c r="T106" i="1"/>
  <c r="S106" i="1"/>
  <c r="R106" i="1"/>
  <c r="Q106" i="1"/>
  <c r="P106" i="1"/>
  <c r="O106" i="1"/>
  <c r="N106" i="1"/>
  <c r="N105" i="1" s="1"/>
  <c r="M106" i="1"/>
  <c r="L106" i="1"/>
  <c r="J106" i="1"/>
  <c r="J105" i="1" s="1"/>
  <c r="I106" i="1"/>
  <c r="H106" i="1"/>
  <c r="G106" i="1"/>
  <c r="G105" i="1" s="1"/>
  <c r="F106" i="1"/>
  <c r="E106" i="1"/>
  <c r="E105" i="1" s="1"/>
  <c r="D106" i="1"/>
  <c r="D105" i="1" s="1"/>
  <c r="C105" i="1"/>
  <c r="T104" i="1"/>
  <c r="K104" i="1"/>
  <c r="T103" i="1"/>
  <c r="K103" i="1"/>
  <c r="K102" i="1" s="1"/>
  <c r="S102" i="1"/>
  <c r="R102" i="1"/>
  <c r="Q102" i="1"/>
  <c r="P102" i="1"/>
  <c r="O102" i="1"/>
  <c r="N102" i="1"/>
  <c r="M102" i="1"/>
  <c r="L102" i="1"/>
  <c r="J102" i="1"/>
  <c r="I102" i="1"/>
  <c r="H102" i="1"/>
  <c r="G102" i="1"/>
  <c r="F102" i="1"/>
  <c r="E102" i="1"/>
  <c r="D102" i="1"/>
  <c r="C102" i="1"/>
  <c r="T100" i="1"/>
  <c r="U100" i="1" s="1"/>
  <c r="V100" i="1" s="1"/>
  <c r="K100" i="1"/>
  <c r="T98" i="1"/>
  <c r="K98" i="1"/>
  <c r="K94" i="1" s="1"/>
  <c r="T97" i="1"/>
  <c r="K97" i="1"/>
  <c r="U97" i="1" s="1"/>
  <c r="T96" i="1"/>
  <c r="K96" i="1"/>
  <c r="K95" i="1" s="1"/>
  <c r="S95" i="1"/>
  <c r="S94" i="1" s="1"/>
  <c r="R95" i="1"/>
  <c r="Q95" i="1"/>
  <c r="P95" i="1"/>
  <c r="P94" i="1" s="1"/>
  <c r="O95" i="1"/>
  <c r="O94" i="1" s="1"/>
  <c r="N95" i="1"/>
  <c r="N94" i="1" s="1"/>
  <c r="M95" i="1"/>
  <c r="M94" i="1" s="1"/>
  <c r="L95" i="1"/>
  <c r="J95" i="1"/>
  <c r="J94" i="1" s="1"/>
  <c r="I95" i="1"/>
  <c r="I94" i="1" s="1"/>
  <c r="H95" i="1"/>
  <c r="G95" i="1"/>
  <c r="F95" i="1"/>
  <c r="F94" i="1" s="1"/>
  <c r="E95" i="1"/>
  <c r="D95" i="1"/>
  <c r="D94" i="1" s="1"/>
  <c r="C95" i="1"/>
  <c r="C94" i="1" s="1"/>
  <c r="R94" i="1"/>
  <c r="Q94" i="1"/>
  <c r="L94" i="1"/>
  <c r="H94" i="1"/>
  <c r="G94" i="1"/>
  <c r="E94" i="1"/>
  <c r="O93" i="1"/>
  <c r="O90" i="1" s="1"/>
  <c r="O82" i="1" s="1"/>
  <c r="N93" i="1"/>
  <c r="N90" i="1" s="1"/>
  <c r="K93" i="1"/>
  <c r="T92" i="1"/>
  <c r="K92" i="1"/>
  <c r="T91" i="1"/>
  <c r="K91" i="1"/>
  <c r="S90" i="1"/>
  <c r="R90" i="1"/>
  <c r="Q90" i="1"/>
  <c r="P90" i="1"/>
  <c r="M90" i="1"/>
  <c r="L90" i="1"/>
  <c r="J90" i="1"/>
  <c r="I90" i="1"/>
  <c r="H90" i="1"/>
  <c r="G90" i="1"/>
  <c r="F90" i="1"/>
  <c r="E90" i="1"/>
  <c r="D90" i="1"/>
  <c r="C90" i="1"/>
  <c r="T89" i="1"/>
  <c r="K89" i="1"/>
  <c r="T88" i="1"/>
  <c r="U88" i="1" s="1"/>
  <c r="V88" i="1" s="1"/>
  <c r="K88" i="1"/>
  <c r="T87" i="1"/>
  <c r="K87" i="1"/>
  <c r="T86" i="1"/>
  <c r="K86" i="1"/>
  <c r="T85" i="1"/>
  <c r="U85" i="1" s="1"/>
  <c r="V85" i="1" s="1"/>
  <c r="K85" i="1"/>
  <c r="T84" i="1"/>
  <c r="K84" i="1"/>
  <c r="S83" i="1"/>
  <c r="R83" i="1"/>
  <c r="R82" i="1" s="1"/>
  <c r="Q83" i="1"/>
  <c r="Q82" i="1" s="1"/>
  <c r="P83" i="1"/>
  <c r="O83" i="1"/>
  <c r="N83" i="1"/>
  <c r="M83" i="1"/>
  <c r="L83" i="1"/>
  <c r="L82" i="1" s="1"/>
  <c r="J83" i="1"/>
  <c r="I83" i="1"/>
  <c r="H83" i="1"/>
  <c r="G83" i="1"/>
  <c r="F83" i="1"/>
  <c r="E83" i="1"/>
  <c r="D83" i="1"/>
  <c r="D82" i="1" s="1"/>
  <c r="C83" i="1"/>
  <c r="E82" i="1"/>
  <c r="T81" i="1"/>
  <c r="K81" i="1"/>
  <c r="U81" i="1" s="1"/>
  <c r="T80" i="1"/>
  <c r="U80" i="1" s="1"/>
  <c r="V80" i="1" s="1"/>
  <c r="K80" i="1"/>
  <c r="T79" i="1"/>
  <c r="K79" i="1"/>
  <c r="S78" i="1"/>
  <c r="R78" i="1"/>
  <c r="Q78" i="1"/>
  <c r="P78" i="1"/>
  <c r="O78" i="1"/>
  <c r="N78" i="1"/>
  <c r="M78" i="1"/>
  <c r="L78" i="1"/>
  <c r="J78" i="1"/>
  <c r="I78" i="1"/>
  <c r="H78" i="1"/>
  <c r="G78" i="1"/>
  <c r="F78" i="1"/>
  <c r="E78" i="1"/>
  <c r="D78" i="1"/>
  <c r="C78" i="1"/>
  <c r="U77" i="1"/>
  <c r="V77" i="1" s="1"/>
  <c r="T77" i="1"/>
  <c r="K77" i="1"/>
  <c r="T76" i="1"/>
  <c r="U76" i="1" s="1"/>
  <c r="V76" i="1" s="1"/>
  <c r="K76" i="1"/>
  <c r="T75" i="1"/>
  <c r="U75" i="1" s="1"/>
  <c r="V75" i="1" s="1"/>
  <c r="K75" i="1"/>
  <c r="S74" i="1"/>
  <c r="R74" i="1"/>
  <c r="Q74" i="1"/>
  <c r="P74" i="1"/>
  <c r="O74" i="1"/>
  <c r="N74" i="1"/>
  <c r="M74" i="1"/>
  <c r="L74" i="1"/>
  <c r="J74" i="1"/>
  <c r="I74" i="1"/>
  <c r="H74" i="1"/>
  <c r="G74" i="1"/>
  <c r="F74" i="1"/>
  <c r="E74" i="1"/>
  <c r="D74" i="1"/>
  <c r="C74" i="1"/>
  <c r="T73" i="1"/>
  <c r="K73" i="1"/>
  <c r="T72" i="1"/>
  <c r="K72" i="1"/>
  <c r="K70" i="1" s="1"/>
  <c r="T71" i="1"/>
  <c r="K71" i="1"/>
  <c r="S70" i="1"/>
  <c r="R70" i="1"/>
  <c r="Q70" i="1"/>
  <c r="P70" i="1"/>
  <c r="O70" i="1"/>
  <c r="O63" i="1" s="1"/>
  <c r="N70" i="1"/>
  <c r="M70" i="1"/>
  <c r="L70" i="1"/>
  <c r="J70" i="1"/>
  <c r="I70" i="1"/>
  <c r="H70" i="1"/>
  <c r="G70" i="1"/>
  <c r="F70" i="1"/>
  <c r="E70" i="1"/>
  <c r="D70" i="1"/>
  <c r="C70" i="1"/>
  <c r="T69" i="1"/>
  <c r="K69" i="1"/>
  <c r="U69" i="1" s="1"/>
  <c r="V69" i="1" s="1"/>
  <c r="T68" i="1"/>
  <c r="U68" i="1" s="1"/>
  <c r="V68" i="1" s="1"/>
  <c r="K68" i="1"/>
  <c r="T67" i="1"/>
  <c r="K67" i="1"/>
  <c r="K65" i="1" s="1"/>
  <c r="T66" i="1"/>
  <c r="K66" i="1"/>
  <c r="U66" i="1" s="1"/>
  <c r="V66" i="1" s="1"/>
  <c r="S65" i="1"/>
  <c r="S64" i="1" s="1"/>
  <c r="S63" i="1" s="1"/>
  <c r="S62" i="1" s="1"/>
  <c r="R65" i="1"/>
  <c r="R64" i="1" s="1"/>
  <c r="R63" i="1" s="1"/>
  <c r="R62" i="1" s="1"/>
  <c r="Q65" i="1"/>
  <c r="P65" i="1"/>
  <c r="P64" i="1" s="1"/>
  <c r="O65" i="1"/>
  <c r="O64" i="1" s="1"/>
  <c r="N65" i="1"/>
  <c r="N64" i="1" s="1"/>
  <c r="M65" i="1"/>
  <c r="L65" i="1"/>
  <c r="L64" i="1" s="1"/>
  <c r="L63" i="1" s="1"/>
  <c r="L62" i="1" s="1"/>
  <c r="J65" i="1"/>
  <c r="J64" i="1" s="1"/>
  <c r="I65" i="1"/>
  <c r="I64" i="1" s="1"/>
  <c r="H65" i="1"/>
  <c r="H64" i="1" s="1"/>
  <c r="G65" i="1"/>
  <c r="F65" i="1"/>
  <c r="F64" i="1" s="1"/>
  <c r="F63" i="1" s="1"/>
  <c r="F62" i="1" s="1"/>
  <c r="E65" i="1"/>
  <c r="E64" i="1" s="1"/>
  <c r="D65" i="1"/>
  <c r="D64" i="1" s="1"/>
  <c r="C65" i="1"/>
  <c r="C64" i="1" s="1"/>
  <c r="Q64" i="1"/>
  <c r="M64" i="1"/>
  <c r="G64" i="1"/>
  <c r="N63" i="1"/>
  <c r="N62" i="1" s="1"/>
  <c r="M63" i="1"/>
  <c r="M62" i="1" s="1"/>
  <c r="H63" i="1"/>
  <c r="G63" i="1"/>
  <c r="G62" i="1"/>
  <c r="T61" i="1"/>
  <c r="K61" i="1"/>
  <c r="U61" i="1" s="1"/>
  <c r="V61" i="1" s="1"/>
  <c r="T60" i="1"/>
  <c r="U60" i="1" s="1"/>
  <c r="K60" i="1"/>
  <c r="T59" i="1"/>
  <c r="U59" i="1" s="1"/>
  <c r="V59" i="1" s="1"/>
  <c r="K59" i="1"/>
  <c r="T58" i="1"/>
  <c r="U58" i="1" s="1"/>
  <c r="V58" i="1" s="1"/>
  <c r="K58" i="1"/>
  <c r="S57" i="1"/>
  <c r="S56" i="1" s="1"/>
  <c r="R57" i="1"/>
  <c r="R56" i="1" s="1"/>
  <c r="Q57" i="1"/>
  <c r="Q56" i="1" s="1"/>
  <c r="P57" i="1"/>
  <c r="P56" i="1" s="1"/>
  <c r="O57" i="1"/>
  <c r="O56" i="1" s="1"/>
  <c r="N57" i="1"/>
  <c r="M57" i="1"/>
  <c r="M56" i="1" s="1"/>
  <c r="L57" i="1"/>
  <c r="J57" i="1"/>
  <c r="I57" i="1"/>
  <c r="I56" i="1" s="1"/>
  <c r="H57" i="1"/>
  <c r="H56" i="1" s="1"/>
  <c r="G57" i="1"/>
  <c r="G56" i="1" s="1"/>
  <c r="F57" i="1"/>
  <c r="E57" i="1"/>
  <c r="E56" i="1" s="1"/>
  <c r="D57" i="1"/>
  <c r="D56" i="1" s="1"/>
  <c r="C57" i="1"/>
  <c r="C56" i="1" s="1"/>
  <c r="N56" i="1"/>
  <c r="L56" i="1"/>
  <c r="J56" i="1"/>
  <c r="F56" i="1"/>
  <c r="T55" i="1"/>
  <c r="K55" i="1"/>
  <c r="T54" i="1"/>
  <c r="K54" i="1"/>
  <c r="U53" i="1"/>
  <c r="V53" i="1" s="1"/>
  <c r="T53" i="1"/>
  <c r="K53" i="1"/>
  <c r="T52" i="1"/>
  <c r="K52" i="1"/>
  <c r="K49" i="1" s="1"/>
  <c r="T51" i="1"/>
  <c r="U51" i="1" s="1"/>
  <c r="V51" i="1" s="1"/>
  <c r="K51" i="1"/>
  <c r="T50" i="1"/>
  <c r="K50" i="1"/>
  <c r="S49" i="1"/>
  <c r="S46" i="1" s="1"/>
  <c r="R49" i="1"/>
  <c r="Q49" i="1"/>
  <c r="P49" i="1"/>
  <c r="O49" i="1"/>
  <c r="N49" i="1"/>
  <c r="M49" i="1"/>
  <c r="M46" i="1" s="1"/>
  <c r="L49" i="1"/>
  <c r="J49" i="1"/>
  <c r="I49" i="1"/>
  <c r="H49" i="1"/>
  <c r="G49" i="1"/>
  <c r="G46" i="1" s="1"/>
  <c r="F49" i="1"/>
  <c r="E49" i="1"/>
  <c r="D49" i="1"/>
  <c r="C49" i="1"/>
  <c r="T48" i="1"/>
  <c r="T47" i="1" s="1"/>
  <c r="K48" i="1"/>
  <c r="K47" i="1" s="1"/>
  <c r="S47" i="1"/>
  <c r="R47" i="1"/>
  <c r="Q47" i="1"/>
  <c r="Q46" i="1" s="1"/>
  <c r="P47" i="1"/>
  <c r="P46" i="1" s="1"/>
  <c r="O47" i="1"/>
  <c r="O46" i="1" s="1"/>
  <c r="N47" i="1"/>
  <c r="N46" i="1" s="1"/>
  <c r="M47" i="1"/>
  <c r="L47" i="1"/>
  <c r="L46" i="1" s="1"/>
  <c r="J47" i="1"/>
  <c r="J46" i="1" s="1"/>
  <c r="I47" i="1"/>
  <c r="I46" i="1" s="1"/>
  <c r="H47" i="1"/>
  <c r="H46" i="1" s="1"/>
  <c r="G47" i="1"/>
  <c r="F47" i="1"/>
  <c r="E47" i="1"/>
  <c r="E46" i="1" s="1"/>
  <c r="D47" i="1"/>
  <c r="D46" i="1" s="1"/>
  <c r="C47" i="1"/>
  <c r="C46" i="1" s="1"/>
  <c r="R46" i="1"/>
  <c r="F46" i="1"/>
  <c r="T45" i="1"/>
  <c r="K45" i="1"/>
  <c r="K44" i="1"/>
  <c r="L44" i="1" s="1"/>
  <c r="T44" i="1" s="1"/>
  <c r="U44" i="1" s="1"/>
  <c r="T43" i="1"/>
  <c r="K43" i="1"/>
  <c r="T42" i="1"/>
  <c r="U42" i="1" s="1"/>
  <c r="V42" i="1" s="1"/>
  <c r="K42" i="1"/>
  <c r="T41" i="1"/>
  <c r="K41" i="1"/>
  <c r="T40" i="1"/>
  <c r="K40" i="1"/>
  <c r="S39" i="1"/>
  <c r="S36" i="1" s="1"/>
  <c r="R39" i="1"/>
  <c r="R36" i="1" s="1"/>
  <c r="Q39" i="1"/>
  <c r="Q36" i="1" s="1"/>
  <c r="Q24" i="1" s="1"/>
  <c r="P39" i="1"/>
  <c r="O39" i="1"/>
  <c r="N39" i="1"/>
  <c r="M39" i="1"/>
  <c r="M36" i="1" s="1"/>
  <c r="L39" i="1"/>
  <c r="L36" i="1" s="1"/>
  <c r="J39" i="1"/>
  <c r="I39" i="1"/>
  <c r="H39" i="1"/>
  <c r="G39" i="1"/>
  <c r="G36" i="1" s="1"/>
  <c r="F39" i="1"/>
  <c r="F36" i="1" s="1"/>
  <c r="E39" i="1"/>
  <c r="E36" i="1" s="1"/>
  <c r="D39" i="1"/>
  <c r="D36" i="1" s="1"/>
  <c r="C39" i="1"/>
  <c r="T38" i="1"/>
  <c r="K38" i="1"/>
  <c r="T37" i="1"/>
  <c r="K37" i="1"/>
  <c r="P36" i="1"/>
  <c r="O36" i="1"/>
  <c r="N36" i="1"/>
  <c r="N24" i="1" s="1"/>
  <c r="J36" i="1"/>
  <c r="I36" i="1"/>
  <c r="H36" i="1"/>
  <c r="C36" i="1"/>
  <c r="T35" i="1"/>
  <c r="K35" i="1"/>
  <c r="T34" i="1"/>
  <c r="K34" i="1"/>
  <c r="T33" i="1"/>
  <c r="K33" i="1"/>
  <c r="T32" i="1"/>
  <c r="U32" i="1" s="1"/>
  <c r="V32" i="1" s="1"/>
  <c r="K32" i="1"/>
  <c r="T31" i="1"/>
  <c r="K31" i="1"/>
  <c r="T30" i="1"/>
  <c r="U30" i="1" s="1"/>
  <c r="V30" i="1" s="1"/>
  <c r="K30" i="1"/>
  <c r="T29" i="1"/>
  <c r="K29" i="1"/>
  <c r="S28" i="1"/>
  <c r="R28" i="1"/>
  <c r="Q28" i="1"/>
  <c r="P28" i="1"/>
  <c r="P24" i="1" s="1"/>
  <c r="P9" i="1" s="1"/>
  <c r="O28" i="1"/>
  <c r="N28" i="1"/>
  <c r="M28" i="1"/>
  <c r="L28" i="1"/>
  <c r="J28" i="1"/>
  <c r="I28" i="1"/>
  <c r="H28" i="1"/>
  <c r="G28" i="1"/>
  <c r="F28" i="1"/>
  <c r="E28" i="1"/>
  <c r="D28" i="1"/>
  <c r="C28" i="1"/>
  <c r="T27" i="1"/>
  <c r="K27" i="1"/>
  <c r="T26" i="1"/>
  <c r="K26" i="1"/>
  <c r="S25" i="1"/>
  <c r="R25" i="1"/>
  <c r="Q25" i="1"/>
  <c r="P25" i="1"/>
  <c r="O25" i="1"/>
  <c r="O24" i="1" s="1"/>
  <c r="N25" i="1"/>
  <c r="M25" i="1"/>
  <c r="L25" i="1"/>
  <c r="L24" i="1" s="1"/>
  <c r="J25" i="1"/>
  <c r="I25" i="1"/>
  <c r="H25" i="1"/>
  <c r="G25" i="1"/>
  <c r="F25" i="1"/>
  <c r="E25" i="1"/>
  <c r="E24" i="1" s="1"/>
  <c r="D25" i="1"/>
  <c r="C25" i="1"/>
  <c r="T23" i="1"/>
  <c r="K23" i="1"/>
  <c r="T22" i="1"/>
  <c r="K22" i="1"/>
  <c r="T21" i="1"/>
  <c r="K21" i="1"/>
  <c r="T20" i="1"/>
  <c r="K20" i="1"/>
  <c r="T19" i="1"/>
  <c r="K19" i="1"/>
  <c r="T18" i="1"/>
  <c r="K18" i="1"/>
  <c r="K16" i="1" s="1"/>
  <c r="K15" i="1" s="1"/>
  <c r="T17" i="1"/>
  <c r="K17" i="1"/>
  <c r="S16" i="1"/>
  <c r="R16" i="1"/>
  <c r="Q16" i="1"/>
  <c r="Q15" i="1" s="1"/>
  <c r="P16" i="1"/>
  <c r="P15" i="1" s="1"/>
  <c r="O16" i="1"/>
  <c r="N16" i="1"/>
  <c r="M16" i="1"/>
  <c r="L16" i="1"/>
  <c r="J16" i="1"/>
  <c r="J15" i="1" s="1"/>
  <c r="I16" i="1"/>
  <c r="H16" i="1"/>
  <c r="H15" i="1" s="1"/>
  <c r="G16" i="1"/>
  <c r="F16" i="1"/>
  <c r="F15" i="1" s="1"/>
  <c r="E16" i="1"/>
  <c r="E15" i="1" s="1"/>
  <c r="D16" i="1"/>
  <c r="D15" i="1" s="1"/>
  <c r="C16" i="1"/>
  <c r="S15" i="1"/>
  <c r="R15" i="1"/>
  <c r="O15" i="1"/>
  <c r="N15" i="1"/>
  <c r="M15" i="1"/>
  <c r="L15" i="1"/>
  <c r="I15" i="1"/>
  <c r="G15" i="1"/>
  <c r="C15" i="1"/>
  <c r="T14" i="1"/>
  <c r="K14" i="1"/>
  <c r="T13" i="1"/>
  <c r="K13" i="1"/>
  <c r="T12" i="1"/>
  <c r="K12" i="1"/>
  <c r="T11" i="1"/>
  <c r="K11" i="1"/>
  <c r="S10" i="1"/>
  <c r="R10" i="1"/>
  <c r="Q10" i="1"/>
  <c r="P10" i="1"/>
  <c r="O10" i="1"/>
  <c r="N10" i="1"/>
  <c r="M10" i="1"/>
  <c r="L10" i="1"/>
  <c r="J10" i="1"/>
  <c r="I10" i="1"/>
  <c r="H10" i="1"/>
  <c r="G10" i="1"/>
  <c r="F10" i="1"/>
  <c r="E10" i="1"/>
  <c r="D10" i="1"/>
  <c r="C10" i="1"/>
  <c r="T90" i="1" l="1"/>
  <c r="O9" i="1"/>
  <c r="Q105" i="1"/>
  <c r="U37" i="1"/>
  <c r="V37" i="1" s="1"/>
  <c r="U98" i="1"/>
  <c r="V98" i="1" s="1"/>
  <c r="U128" i="1"/>
  <c r="V128" i="1" s="1"/>
  <c r="F9" i="1"/>
  <c r="F8" i="1" s="1"/>
  <c r="F99" i="1" s="1"/>
  <c r="K10" i="1"/>
  <c r="U33" i="1"/>
  <c r="V33" i="1" s="1"/>
  <c r="F24" i="1"/>
  <c r="M24" i="1"/>
  <c r="M9" i="1" s="1"/>
  <c r="M8" i="1" s="1"/>
  <c r="M99" i="1" s="1"/>
  <c r="S24" i="1"/>
  <c r="S9" i="1" s="1"/>
  <c r="S8" i="1" s="1"/>
  <c r="S99" i="1" s="1"/>
  <c r="U48" i="1"/>
  <c r="V48" i="1" s="1"/>
  <c r="T49" i="1"/>
  <c r="T46" i="1" s="1"/>
  <c r="U46" i="1" s="1"/>
  <c r="V46" i="1" s="1"/>
  <c r="T70" i="1"/>
  <c r="U70" i="1" s="1"/>
  <c r="V70" i="1" s="1"/>
  <c r="F82" i="1"/>
  <c r="M82" i="1"/>
  <c r="S82" i="1"/>
  <c r="U86" i="1"/>
  <c r="V86" i="1" s="1"/>
  <c r="H82" i="1"/>
  <c r="T93" i="1"/>
  <c r="U93" i="1" s="1"/>
  <c r="V93" i="1" s="1"/>
  <c r="J116" i="1"/>
  <c r="U118" i="1"/>
  <c r="V118" i="1" s="1"/>
  <c r="R116" i="1"/>
  <c r="R101" i="1" s="1"/>
  <c r="R124" i="1" s="1"/>
  <c r="R136" i="1" s="1"/>
  <c r="U126" i="1"/>
  <c r="V126" i="1" s="1"/>
  <c r="E9" i="1"/>
  <c r="U18" i="1"/>
  <c r="V18" i="1" s="1"/>
  <c r="U41" i="1"/>
  <c r="V41" i="1" s="1"/>
  <c r="U47" i="1"/>
  <c r="V47" i="1" s="1"/>
  <c r="U54" i="1"/>
  <c r="V54" i="1" s="1"/>
  <c r="N9" i="1"/>
  <c r="U13" i="1"/>
  <c r="V13" i="1" s="1"/>
  <c r="U19" i="1"/>
  <c r="V19" i="1" s="1"/>
  <c r="U22" i="1"/>
  <c r="V22" i="1" s="1"/>
  <c r="U26" i="1"/>
  <c r="V26" i="1" s="1"/>
  <c r="G24" i="1"/>
  <c r="T74" i="1"/>
  <c r="G82" i="1"/>
  <c r="I82" i="1"/>
  <c r="P82" i="1"/>
  <c r="H108" i="1"/>
  <c r="R24" i="1"/>
  <c r="R9" i="1" s="1"/>
  <c r="R8" i="1" s="1"/>
  <c r="U12" i="1"/>
  <c r="V12" i="1" s="1"/>
  <c r="U21" i="1"/>
  <c r="V21" i="1" s="1"/>
  <c r="E101" i="1"/>
  <c r="I116" i="1"/>
  <c r="T10" i="1"/>
  <c r="U10" i="1" s="1"/>
  <c r="V10" i="1" s="1"/>
  <c r="C24" i="1"/>
  <c r="C9" i="1" s="1"/>
  <c r="I24" i="1"/>
  <c r="I9" i="1" s="1"/>
  <c r="I8" i="1" s="1"/>
  <c r="I99" i="1" s="1"/>
  <c r="K25" i="1"/>
  <c r="K28" i="1"/>
  <c r="U31" i="1"/>
  <c r="V31" i="1" s="1"/>
  <c r="U34" i="1"/>
  <c r="V34" i="1" s="1"/>
  <c r="U38" i="1"/>
  <c r="V38" i="1" s="1"/>
  <c r="T39" i="1"/>
  <c r="U39" i="1" s="1"/>
  <c r="V39" i="1" s="1"/>
  <c r="C63" i="1"/>
  <c r="C62" i="1" s="1"/>
  <c r="I63" i="1"/>
  <c r="I62" i="1" s="1"/>
  <c r="P63" i="1"/>
  <c r="P62" i="1" s="1"/>
  <c r="P8" i="1" s="1"/>
  <c r="P99" i="1" s="1"/>
  <c r="K64" i="1"/>
  <c r="K63" i="1" s="1"/>
  <c r="K62" i="1" s="1"/>
  <c r="U73" i="1"/>
  <c r="V73" i="1" s="1"/>
  <c r="J82" i="1"/>
  <c r="U92" i="1"/>
  <c r="H105" i="1"/>
  <c r="H101" i="1" s="1"/>
  <c r="O105" i="1"/>
  <c r="O101" i="1" s="1"/>
  <c r="K117" i="1"/>
  <c r="U121" i="1"/>
  <c r="V121" i="1" s="1"/>
  <c r="C101" i="1"/>
  <c r="U122" i="1"/>
  <c r="U133" i="1"/>
  <c r="V133" i="1" s="1"/>
  <c r="U11" i="1"/>
  <c r="V11" i="1" s="1"/>
  <c r="U14" i="1"/>
  <c r="V14" i="1" s="1"/>
  <c r="U17" i="1"/>
  <c r="V17" i="1" s="1"/>
  <c r="D24" i="1"/>
  <c r="D9" i="1" s="1"/>
  <c r="D8" i="1" s="1"/>
  <c r="D99" i="1" s="1"/>
  <c r="J24" i="1"/>
  <c r="J9" i="1" s="1"/>
  <c r="J8" i="1" s="1"/>
  <c r="J99" i="1" s="1"/>
  <c r="H24" i="1"/>
  <c r="H9" i="1" s="1"/>
  <c r="H8" i="1" s="1"/>
  <c r="H99" i="1" s="1"/>
  <c r="K39" i="1"/>
  <c r="K36" i="1" s="1"/>
  <c r="U40" i="1"/>
  <c r="V40" i="1" s="1"/>
  <c r="U43" i="1"/>
  <c r="V43" i="1" s="1"/>
  <c r="H62" i="1"/>
  <c r="D63" i="1"/>
  <c r="D62" i="1" s="1"/>
  <c r="J63" i="1"/>
  <c r="J62" i="1" s="1"/>
  <c r="U71" i="1"/>
  <c r="V71" i="1" s="1"/>
  <c r="K74" i="1"/>
  <c r="K78" i="1"/>
  <c r="I105" i="1"/>
  <c r="I101" i="1" s="1"/>
  <c r="I124" i="1" s="1"/>
  <c r="I136" i="1" s="1"/>
  <c r="P105" i="1"/>
  <c r="G101" i="1"/>
  <c r="N101" i="1"/>
  <c r="U130" i="1"/>
  <c r="V130" i="1" s="1"/>
  <c r="U135" i="1"/>
  <c r="V135" i="1" s="1"/>
  <c r="L9" i="1"/>
  <c r="L8" i="1" s="1"/>
  <c r="L99" i="1" s="1"/>
  <c r="K105" i="1"/>
  <c r="K46" i="1"/>
  <c r="G9" i="1"/>
  <c r="G8" i="1" s="1"/>
  <c r="G99" i="1" s="1"/>
  <c r="U23" i="1"/>
  <c r="V23" i="1" s="1"/>
  <c r="U29" i="1"/>
  <c r="V29" i="1" s="1"/>
  <c r="U45" i="1"/>
  <c r="V45" i="1" s="1"/>
  <c r="U50" i="1"/>
  <c r="V50" i="1" s="1"/>
  <c r="U52" i="1"/>
  <c r="V52" i="1" s="1"/>
  <c r="E63" i="1"/>
  <c r="E62" i="1" s="1"/>
  <c r="E8" i="1" s="1"/>
  <c r="E99" i="1" s="1"/>
  <c r="U72" i="1"/>
  <c r="V72" i="1" s="1"/>
  <c r="T83" i="1"/>
  <c r="U117" i="1"/>
  <c r="V117" i="1" s="1"/>
  <c r="U49" i="1"/>
  <c r="V49" i="1" s="1"/>
  <c r="T16" i="1"/>
  <c r="T25" i="1"/>
  <c r="Q63" i="1"/>
  <c r="Q62" i="1" s="1"/>
  <c r="T65" i="1"/>
  <c r="U67" i="1"/>
  <c r="V67" i="1" s="1"/>
  <c r="U84" i="1"/>
  <c r="T102" i="1"/>
  <c r="U103" i="1"/>
  <c r="L113" i="1"/>
  <c r="L108" i="1" s="1"/>
  <c r="L105" i="1" s="1"/>
  <c r="L101" i="1" s="1"/>
  <c r="T114" i="1"/>
  <c r="U111" i="1"/>
  <c r="V111" i="1" s="1"/>
  <c r="K110" i="1"/>
  <c r="K108" i="1" s="1"/>
  <c r="U20" i="1"/>
  <c r="V20" i="1" s="1"/>
  <c r="U27" i="1"/>
  <c r="V27" i="1" s="1"/>
  <c r="U35" i="1"/>
  <c r="V35" i="1" s="1"/>
  <c r="U55" i="1"/>
  <c r="V55" i="1" s="1"/>
  <c r="C82" i="1"/>
  <c r="K90" i="1"/>
  <c r="U90" i="1" s="1"/>
  <c r="V90" i="1" s="1"/>
  <c r="Q9" i="1"/>
  <c r="T28" i="1"/>
  <c r="U28" i="1" s="1"/>
  <c r="V28" i="1" s="1"/>
  <c r="T57" i="1"/>
  <c r="K57" i="1"/>
  <c r="K56" i="1" s="1"/>
  <c r="O62" i="1"/>
  <c r="O8" i="1" s="1"/>
  <c r="O99" i="1" s="1"/>
  <c r="T78" i="1"/>
  <c r="N82" i="1"/>
  <c r="N8" i="1" s="1"/>
  <c r="N99" i="1" s="1"/>
  <c r="K83" i="1"/>
  <c r="D101" i="1"/>
  <c r="J101" i="1"/>
  <c r="P101" i="1"/>
  <c r="U107" i="1"/>
  <c r="U106" i="1" s="1"/>
  <c r="T110" i="1"/>
  <c r="U119" i="1"/>
  <c r="U79" i="1"/>
  <c r="V79" i="1" s="1"/>
  <c r="U91" i="1"/>
  <c r="V91" i="1" s="1"/>
  <c r="Q101" i="1"/>
  <c r="U89" i="1"/>
  <c r="V89" i="1" s="1"/>
  <c r="T95" i="1"/>
  <c r="U96" i="1"/>
  <c r="V96" i="1" s="1"/>
  <c r="U104" i="1"/>
  <c r="V104" i="1" s="1"/>
  <c r="M105" i="1"/>
  <c r="M101" i="1" s="1"/>
  <c r="S105" i="1"/>
  <c r="T120" i="1"/>
  <c r="U123" i="1"/>
  <c r="V123" i="1" s="1"/>
  <c r="R99" i="1"/>
  <c r="M116" i="1"/>
  <c r="S116" i="1"/>
  <c r="S101" i="1" s="1"/>
  <c r="K120" i="1"/>
  <c r="K116" i="1" s="1"/>
  <c r="T125" i="1"/>
  <c r="K125" i="1"/>
  <c r="K9" i="1" l="1"/>
  <c r="K8" i="1" s="1"/>
  <c r="F124" i="1"/>
  <c r="F136" i="1" s="1"/>
  <c r="G124" i="1"/>
  <c r="G136" i="1" s="1"/>
  <c r="D124" i="1"/>
  <c r="D136" i="1" s="1"/>
  <c r="K82" i="1"/>
  <c r="C8" i="1"/>
  <c r="C99" i="1" s="1"/>
  <c r="C124" i="1" s="1"/>
  <c r="C136" i="1" s="1"/>
  <c r="T36" i="1"/>
  <c r="U36" i="1" s="1"/>
  <c r="V36" i="1" s="1"/>
  <c r="U74" i="1"/>
  <c r="V74" i="1" s="1"/>
  <c r="U78" i="1"/>
  <c r="V78" i="1" s="1"/>
  <c r="M124" i="1"/>
  <c r="M136" i="1" s="1"/>
  <c r="K24" i="1"/>
  <c r="N124" i="1"/>
  <c r="N136" i="1" s="1"/>
  <c r="K99" i="1"/>
  <c r="K101" i="1"/>
  <c r="O124" i="1"/>
  <c r="O136" i="1" s="1"/>
  <c r="E124" i="1"/>
  <c r="E136" i="1" s="1"/>
  <c r="S124" i="1"/>
  <c r="S136" i="1" s="1"/>
  <c r="Q8" i="1"/>
  <c r="Q99" i="1" s="1"/>
  <c r="U25" i="1"/>
  <c r="V25" i="1" s="1"/>
  <c r="T24" i="1"/>
  <c r="U24" i="1" s="1"/>
  <c r="V24" i="1" s="1"/>
  <c r="U102" i="1"/>
  <c r="U110" i="1"/>
  <c r="V110" i="1" s="1"/>
  <c r="U95" i="1"/>
  <c r="V95" i="1" s="1"/>
  <c r="T94" i="1"/>
  <c r="T113" i="1"/>
  <c r="U113" i="1" s="1"/>
  <c r="V113" i="1" s="1"/>
  <c r="U114" i="1"/>
  <c r="U16" i="1"/>
  <c r="V16" i="1" s="1"/>
  <c r="T15" i="1"/>
  <c r="T64" i="1"/>
  <c r="U65" i="1"/>
  <c r="V65" i="1" s="1"/>
  <c r="U83" i="1"/>
  <c r="V83" i="1" s="1"/>
  <c r="T82" i="1"/>
  <c r="U82" i="1" s="1"/>
  <c r="V82" i="1" s="1"/>
  <c r="U120" i="1"/>
  <c r="V120" i="1" s="1"/>
  <c r="P124" i="1"/>
  <c r="P136" i="1" s="1"/>
  <c r="L124" i="1"/>
  <c r="L136" i="1" s="1"/>
  <c r="U125" i="1"/>
  <c r="V125" i="1" s="1"/>
  <c r="J124" i="1"/>
  <c r="J136" i="1" s="1"/>
  <c r="T56" i="1"/>
  <c r="U56" i="1" s="1"/>
  <c r="V56" i="1" s="1"/>
  <c r="U57" i="1"/>
  <c r="V57" i="1" s="1"/>
  <c r="T116" i="1"/>
  <c r="U116" i="1" s="1"/>
  <c r="V116" i="1" s="1"/>
  <c r="H124" i="1"/>
  <c r="H136" i="1" s="1"/>
  <c r="U94" i="1" l="1"/>
  <c r="V94" i="1" s="1"/>
  <c r="U15" i="1"/>
  <c r="V15" i="1" s="1"/>
  <c r="T9" i="1"/>
  <c r="T108" i="1"/>
  <c r="Q124" i="1"/>
  <c r="Q136" i="1" s="1"/>
  <c r="T63" i="1"/>
  <c r="U64" i="1"/>
  <c r="V64" i="1" s="1"/>
  <c r="K124" i="1"/>
  <c r="K136" i="1" s="1"/>
  <c r="T62" i="1" l="1"/>
  <c r="U62" i="1" s="1"/>
  <c r="V62" i="1" s="1"/>
  <c r="U63" i="1"/>
  <c r="V63" i="1" s="1"/>
  <c r="T105" i="1"/>
  <c r="U108" i="1"/>
  <c r="V108" i="1" s="1"/>
  <c r="T8" i="1"/>
  <c r="U9" i="1"/>
  <c r="V9" i="1" s="1"/>
  <c r="T136" i="1"/>
  <c r="U105" i="1" l="1"/>
  <c r="V105" i="1" s="1"/>
  <c r="T101" i="1"/>
  <c r="U136" i="1"/>
  <c r="V136" i="1" s="1"/>
  <c r="U8" i="1"/>
  <c r="V8" i="1" s="1"/>
  <c r="T99" i="1"/>
  <c r="U101" i="1" l="1"/>
  <c r="V101" i="1" s="1"/>
  <c r="T124" i="1"/>
  <c r="U124" i="1" s="1"/>
  <c r="V124" i="1" s="1"/>
  <c r="U99" i="1"/>
  <c r="V99" i="1" s="1"/>
</calcChain>
</file>

<file path=xl/sharedStrings.xml><?xml version="1.0" encoding="utf-8"?>
<sst xmlns="http://schemas.openxmlformats.org/spreadsheetml/2006/main" count="163" uniqueCount="146">
  <si>
    <t>CUADRO No.1</t>
  </si>
  <si>
    <t>INGRESOS FISCALES COMPARADOS, SEGÚN PRINCIPALES PARTIDAS</t>
  </si>
  <si>
    <t>ENERO-AGOSTO  2025/2024</t>
  </si>
  <si>
    <r>
      <t>(En millones RD$)</t>
    </r>
    <r>
      <rPr>
        <i/>
        <vertAlign val="superscript"/>
        <sz val="11"/>
        <color indexed="8"/>
        <rFont val="Gotham"/>
      </rPr>
      <t xml:space="preserve"> </t>
    </r>
  </si>
  <si>
    <t>I</t>
  </si>
  <si>
    <t>PARTIDAS</t>
  </si>
  <si>
    <t>2024</t>
  </si>
  <si>
    <t>2025</t>
  </si>
  <si>
    <t>VARIACION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</si>
  <si>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</si>
  <si>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</si>
  <si>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</si>
  <si>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</si>
  <si>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</si>
  <si>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</si>
  <si>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</si>
  <si>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</si>
  <si>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Abs.</t>
  </si>
  <si>
    <t>%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</si>
  <si>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</si>
  <si>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</si>
  <si>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</si>
  <si>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</si>
  <si>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</si>
  <si>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</si>
  <si>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</si>
  <si>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</si>
  <si>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</si>
  <si>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</si>
  <si>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</si>
  <si>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</si>
  <si>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</si>
  <si>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</si>
  <si>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</si>
  <si>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</si>
  <si>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</si>
  <si>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</si>
  <si>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</si>
  <si>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</si>
  <si>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</si>
  <si>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</t>
  </si>
  <si>
    <t>- Impuesto selectivo Ad Valorem sobre hidrocarburos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</si>
  <si>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</si>
  <si>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</si>
  <si>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</si>
  <si>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</si>
  <si>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</si>
  <si>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</si>
  <si>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</si>
  <si>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</si>
  <si>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</si>
  <si>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</si>
  <si>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</si>
  <si>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</si>
  <si>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</si>
  <si>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</si>
  <si>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</si>
  <si>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</si>
  <si>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</si>
  <si>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</si>
  <si>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</si>
  <si>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</si>
  <si>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</si>
  <si>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</si>
  <si>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III) TRANSFERENCIAS </t>
  </si>
  <si>
    <t>- Transferencias Corrientes</t>
  </si>
  <si>
    <t xml:space="preserve"> -Del Sector Privado Interno</t>
  </si>
  <si>
    <t xml:space="preserve">- De Instituciones  Públicas Descentralizadas o Autónomas </t>
  </si>
  <si>
    <t>- De Instituciones de la Seguridad Social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</si>
  <si>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</si>
  <si>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</si>
  <si>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</si>
  <si>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</si>
  <si>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</si>
  <si>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</si>
  <si>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</si>
  <si>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</si>
  <si>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</si>
  <si>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</si>
  <si>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</si>
  <si>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</si>
  <si>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</si>
  <si>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</si>
  <si>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</si>
  <si>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</si>
  <si>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</si>
  <si>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</si>
  <si>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</si>
  <si>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</si>
  <si>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 por Colocación de Inversiones Financieras</t>
  </si>
  <si>
    <t>- Arriendo de Activos Tangibles No Producidos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</si>
  <si>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</si>
  <si>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</si>
  <si>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</si>
  <si>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</si>
  <si>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>- Ingresos TSS</t>
  </si>
  <si>
    <t xml:space="preserve">- Otros ingresos 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</si>
  <si>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</si>
  <si>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</si>
  <si>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</si>
  <si>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</si>
  <si>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</si>
  <si>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</si>
  <si>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>DONACIONES</t>
  </si>
  <si>
    <t>FUENTES FINANCIERAS</t>
  </si>
  <si>
    <t>Disminución de Activos Financieros</t>
  </si>
  <si>
    <t xml:space="preserve"> -Disminución de documentos por cobrar de largo plazo</t>
  </si>
  <si>
    <t>- Recuperación de Prestamos Internos</t>
  </si>
  <si>
    <t>Incremento de Pasivos Financieros</t>
  </si>
  <si>
    <t>Incremento de Pasivos Corrientes</t>
  </si>
  <si>
    <t xml:space="preserve">- Obtención de Préstamos Internos a Corto Plazo </t>
  </si>
  <si>
    <t>Incremento de Pasivos No Corrientes</t>
  </si>
  <si>
    <t>Incremento de cuentas por pagar Externas de largo plazo</t>
  </si>
  <si>
    <t>-</t>
  </si>
  <si>
    <t>Colocación de Títulos, Valores de la Deuda Pública a Largo Plazo</t>
  </si>
  <si>
    <t>- De la Deuda Pública Interna  a Largo Plazo</t>
  </si>
  <si>
    <t>- De la Deuda Pública Externa  a Largo Plazo</t>
  </si>
  <si>
    <t>Obtención de Préstamos de la Deuda Pública a Largo Plazo</t>
  </si>
  <si>
    <t>- De la Deuda Pública Interna a Largo Plazo</t>
  </si>
  <si>
    <t>- De la Deuda Pública Externa a Largo Plazo</t>
  </si>
  <si>
    <t>Importes a devengar por primas en colocaciones de títulos valores</t>
  </si>
  <si>
    <t>Primas por colocación de títulos valores internos y externos de largo plazo</t>
  </si>
  <si>
    <t>- valores internos</t>
  </si>
  <si>
    <t>-  valores externos</t>
  </si>
  <si>
    <t>Intereses corridos internos y externos de largo plazo</t>
  </si>
  <si>
    <t xml:space="preserve">- títulos internos </t>
  </si>
  <si>
    <t>- títulos externos</t>
  </si>
  <si>
    <t xml:space="preserve"> Incremento de disponibilidades (Reintegros de cheques de periodos anteriores y devolución de recursos a la CUT años anteriores)</t>
  </si>
  <si>
    <t>Otros Ingresos:</t>
  </si>
  <si>
    <t xml:space="preserve">INFOTEP </t>
  </si>
  <si>
    <t>Plan de construcciones (Ley 6-86) -Fondo Pensiones Trabajadores de la Construcción</t>
  </si>
  <si>
    <t xml:space="preserve">Fianzas Judiciales y depósitos en consignación </t>
  </si>
  <si>
    <t xml:space="preserve">Fondo para Registro y Devolución de los Depósitos en excesos en la Cuenta Única del Tesoro </t>
  </si>
  <si>
    <t>Devolución de Recursos a empleados por Retenciones Excesivas por TSS.</t>
  </si>
  <si>
    <t>Devolución impuesto selectivo al consumo de combustibles</t>
  </si>
  <si>
    <t>Venta de Sellos Especiales para el Colegio de Abogados</t>
  </si>
  <si>
    <t>Fondo de contribución especial para la gestión integral de residuos</t>
  </si>
  <si>
    <t>Patrimonio público recuperado</t>
  </si>
  <si>
    <t>Ingresos de las Inst. Centralizadas en la CUT No Presupuestaria</t>
  </si>
  <si>
    <t>TOTAL DE INGRESOS REPORTADOS EN EL SIGEF</t>
  </si>
  <si>
    <t>Ingresos de las Inst. Centralizadas en la CUT Presupuestaria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</si>
  <si>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</si>
  <si>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</si>
  <si>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Terceros, ingresos de las instituciones centralizadas en la CUT no presupuestaria y los depósitos en exceso de las recaudadoras.  </t>
  </si>
  <si>
    <t>Las informaciones presentadas difieren de las presentadas en  Portal de Transparencia Fiscal,  ya que solo incluyen los ingresos presupuestarios.</t>
  </si>
  <si>
    <t>FUENTE: Elaborado por la Direción de Análisis y Regulación Tributaria (DART) del Ministerio de Hacienda y Economía, con los datos del Sistema Integrado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</si>
</sst>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7" formatCode="#,##0.000_);\(#,##0.000\)"/>
  </numFmts>
  <fonts count="23" x14ac:knownFonts="1">
    <font>
      <sz val="10"/>
      <name val="Arial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i/>
      <vertAlign val="superscript"/>
      <sz val="11"/>
      <color indexed="8"/>
      <name val="Gotham"/>
    </font>
    <font>
      <b/>
      <sz val="10"/>
      <color theme="0"/>
      <name val="Gotham"/>
    </font>
    <font>
      <sz val="10"/>
      <name val="Arial"/>
      <family val="2"/>
    </font>
    <font>
      <b/>
      <sz val="10"/>
      <color indexed="8"/>
      <name val="Gotham"/>
    </font>
    <font>
      <sz val="10"/>
      <color indexed="8"/>
      <name val="Gotham"/>
    </font>
    <font>
      <sz val="10"/>
      <name val="Gotham"/>
    </font>
    <font>
      <sz val="10"/>
      <color rgb="FFFF0000"/>
      <name val="Arial"/>
      <family val="2"/>
    </font>
    <font>
      <b/>
      <u/>
      <sz val="10"/>
      <color indexed="8"/>
      <name val="Gotham"/>
    </font>
    <font>
      <u/>
      <sz val="10"/>
      <color indexed="8"/>
      <name val="Gotham"/>
    </font>
    <font>
      <sz val="10"/>
      <color indexed="8"/>
      <name val="Segoe UI"/>
      <family val="2"/>
    </font>
    <font>
      <b/>
      <sz val="10"/>
      <name val="Gotham"/>
    </font>
    <font>
      <b/>
      <sz val="9"/>
      <name val="Gotham"/>
    </font>
    <font>
      <sz val="8"/>
      <color indexed="8"/>
      <name val="Gotham"/>
    </font>
    <font>
      <b/>
      <sz val="9"/>
      <color indexed="8"/>
      <name val="Gotham"/>
    </font>
    <font>
      <sz val="8"/>
      <name val="Gotham"/>
    </font>
    <font>
      <sz val="11"/>
      <name val="Arial"/>
      <family val="2"/>
    </font>
    <font>
      <sz val="9"/>
      <color indexed="8"/>
      <name val="Gotham"/>
    </font>
    <font>
      <sz val="8"/>
      <name val="Arial"/>
      <family val="2"/>
    </font>
    <font>
      <sz val="87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5" fillId="2" borderId="9" xfId="2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164" fontId="7" fillId="0" borderId="13" xfId="3" applyNumberFormat="1" applyFont="1" applyBorder="1"/>
    <xf numFmtId="164" fontId="7" fillId="0" borderId="14" xfId="3" applyNumberFormat="1" applyFont="1" applyBorder="1"/>
    <xf numFmtId="164" fontId="0" fillId="0" borderId="0" xfId="0" applyNumberFormat="1"/>
    <xf numFmtId="0" fontId="7" fillId="0" borderId="14" xfId="4" applyFont="1" applyBorder="1"/>
    <xf numFmtId="49" fontId="7" fillId="0" borderId="14" xfId="3" applyNumberFormat="1" applyFont="1" applyBorder="1" applyAlignment="1">
      <alignment horizontal="left"/>
    </xf>
    <xf numFmtId="164" fontId="7" fillId="0" borderId="13" xfId="1" applyNumberFormat="1" applyFont="1" applyBorder="1"/>
    <xf numFmtId="49" fontId="8" fillId="0" borderId="14" xfId="3" applyNumberFormat="1" applyFont="1" applyBorder="1" applyAlignment="1">
      <alignment horizontal="left" indent="1"/>
    </xf>
    <xf numFmtId="164" fontId="8" fillId="3" borderId="13" xfId="3" applyNumberFormat="1" applyFont="1" applyFill="1" applyBorder="1"/>
    <xf numFmtId="164" fontId="8" fillId="0" borderId="13" xfId="3" applyNumberFormat="1" applyFont="1" applyBorder="1"/>
    <xf numFmtId="164" fontId="8" fillId="3" borderId="13" xfId="1" applyNumberFormat="1" applyFont="1" applyFill="1" applyBorder="1"/>
    <xf numFmtId="164" fontId="8" fillId="3" borderId="14" xfId="3" applyNumberFormat="1" applyFont="1" applyFill="1" applyBorder="1"/>
    <xf numFmtId="164" fontId="7" fillId="0" borderId="13" xfId="5" applyNumberFormat="1" applyFont="1" applyBorder="1"/>
    <xf numFmtId="164" fontId="7" fillId="0" borderId="13" xfId="4" applyNumberFormat="1" applyFont="1" applyBorder="1"/>
    <xf numFmtId="164" fontId="7" fillId="0" borderId="14" xfId="4" applyNumberFormat="1" applyFont="1" applyBorder="1"/>
    <xf numFmtId="49" fontId="7" fillId="0" borderId="14" xfId="4" applyNumberFormat="1" applyFont="1" applyBorder="1" applyAlignment="1">
      <alignment horizontal="left" indent="1"/>
    </xf>
    <xf numFmtId="49" fontId="8" fillId="0" borderId="14" xfId="4" applyNumberFormat="1" applyFont="1" applyBorder="1" applyAlignment="1">
      <alignment horizontal="left" indent="2"/>
    </xf>
    <xf numFmtId="164" fontId="8" fillId="3" borderId="13" xfId="4" applyNumberFormat="1" applyFont="1" applyFill="1" applyBorder="1"/>
    <xf numFmtId="49" fontId="8" fillId="0" borderId="14" xfId="0" applyNumberFormat="1" applyFont="1" applyBorder="1" applyAlignment="1">
      <alignment horizontal="left" indent="2"/>
    </xf>
    <xf numFmtId="164" fontId="7" fillId="3" borderId="13" xfId="3" applyNumberFormat="1" applyFont="1" applyFill="1" applyBorder="1"/>
    <xf numFmtId="49" fontId="7" fillId="0" borderId="14" xfId="3" applyNumberFormat="1" applyFont="1" applyBorder="1" applyAlignment="1">
      <alignment horizontal="left" indent="2"/>
    </xf>
    <xf numFmtId="49" fontId="8" fillId="0" borderId="14" xfId="3" applyNumberFormat="1" applyFont="1" applyBorder="1" applyAlignment="1">
      <alignment horizontal="left" indent="3"/>
    </xf>
    <xf numFmtId="0" fontId="7" fillId="0" borderId="14" xfId="4" applyFont="1" applyBorder="1" applyAlignment="1">
      <alignment horizontal="left" indent="2"/>
    </xf>
    <xf numFmtId="49" fontId="9" fillId="0" borderId="14" xfId="3" applyNumberFormat="1" applyFont="1" applyBorder="1" applyAlignment="1">
      <alignment horizontal="left" indent="3"/>
    </xf>
    <xf numFmtId="165" fontId="9" fillId="3" borderId="13" xfId="3" applyNumberFormat="1" applyFont="1" applyFill="1" applyBorder="1"/>
    <xf numFmtId="164" fontId="9" fillId="0" borderId="13" xfId="3" applyNumberFormat="1" applyFont="1" applyBorder="1"/>
    <xf numFmtId="164" fontId="9" fillId="0" borderId="13" xfId="1" applyNumberFormat="1" applyFont="1" applyBorder="1"/>
    <xf numFmtId="164" fontId="9" fillId="0" borderId="14" xfId="3" applyNumberFormat="1" applyFont="1" applyBorder="1"/>
    <xf numFmtId="0" fontId="10" fillId="0" borderId="0" xfId="0" applyFont="1"/>
    <xf numFmtId="165" fontId="9" fillId="0" borderId="13" xfId="3" applyNumberFormat="1" applyFont="1" applyBorder="1"/>
    <xf numFmtId="164" fontId="8" fillId="0" borderId="14" xfId="3" applyNumberFormat="1" applyFont="1" applyBorder="1"/>
    <xf numFmtId="49" fontId="8" fillId="3" borderId="14" xfId="3" applyNumberFormat="1" applyFont="1" applyFill="1" applyBorder="1" applyAlignment="1">
      <alignment horizontal="left" indent="3"/>
    </xf>
    <xf numFmtId="165" fontId="8" fillId="0" borderId="13" xfId="3" applyNumberFormat="1" applyFont="1" applyBorder="1"/>
    <xf numFmtId="0" fontId="0" fillId="3" borderId="0" xfId="0" applyFill="1"/>
    <xf numFmtId="165" fontId="8" fillId="3" borderId="13" xfId="3" applyNumberFormat="1" applyFont="1" applyFill="1" applyBorder="1"/>
    <xf numFmtId="164" fontId="8" fillId="0" borderId="13" xfId="1" applyNumberFormat="1" applyFont="1" applyBorder="1"/>
    <xf numFmtId="49" fontId="7" fillId="0" borderId="14" xfId="3" applyNumberFormat="1" applyFont="1" applyBorder="1" applyAlignment="1">
      <alignment horizontal="left" indent="3"/>
    </xf>
    <xf numFmtId="164" fontId="8" fillId="0" borderId="14" xfId="3" applyNumberFormat="1" applyFont="1" applyBorder="1" applyAlignment="1">
      <alignment horizontal="left" indent="5"/>
    </xf>
    <xf numFmtId="49" fontId="8" fillId="4" borderId="14" xfId="4" applyNumberFormat="1" applyFont="1" applyFill="1" applyBorder="1" applyAlignment="1">
      <alignment horizontal="left" indent="4"/>
    </xf>
    <xf numFmtId="164" fontId="8" fillId="4" borderId="13" xfId="3" applyNumberFormat="1" applyFont="1" applyFill="1" applyBorder="1"/>
    <xf numFmtId="164" fontId="8" fillId="0" borderId="14" xfId="3" applyNumberFormat="1" applyFont="1" applyBorder="1" applyAlignment="1">
      <alignment horizontal="left" indent="3"/>
    </xf>
    <xf numFmtId="43" fontId="8" fillId="0" borderId="13" xfId="1" applyFont="1" applyBorder="1"/>
    <xf numFmtId="164" fontId="11" fillId="0" borderId="13" xfId="3" applyNumberFormat="1" applyFont="1" applyBorder="1"/>
    <xf numFmtId="164" fontId="11" fillId="0" borderId="14" xfId="3" applyNumberFormat="1" applyFont="1" applyBorder="1"/>
    <xf numFmtId="49" fontId="12" fillId="0" borderId="14" xfId="3" applyNumberFormat="1" applyFont="1" applyBorder="1" applyAlignment="1">
      <alignment horizontal="left" indent="2"/>
    </xf>
    <xf numFmtId="164" fontId="12" fillId="0" borderId="13" xfId="3" applyNumberFormat="1" applyFont="1" applyBorder="1"/>
    <xf numFmtId="164" fontId="12" fillId="0" borderId="14" xfId="3" applyNumberFormat="1" applyFont="1" applyBorder="1"/>
    <xf numFmtId="49" fontId="7" fillId="0" borderId="14" xfId="3" applyNumberFormat="1" applyFont="1" applyBorder="1" applyAlignment="1">
      <alignment horizontal="left" indent="1"/>
    </xf>
    <xf numFmtId="0" fontId="6" fillId="0" borderId="0" xfId="0" applyFont="1"/>
    <xf numFmtId="49" fontId="8" fillId="3" borderId="14" xfId="5" applyNumberFormat="1" applyFont="1" applyFill="1" applyBorder="1" applyAlignment="1">
      <alignment horizontal="left" indent="2"/>
    </xf>
    <xf numFmtId="0" fontId="6" fillId="3" borderId="0" xfId="0" applyFont="1" applyFill="1"/>
    <xf numFmtId="49" fontId="8" fillId="3" borderId="14" xfId="4" applyNumberFormat="1" applyFont="1" applyFill="1" applyBorder="1" applyAlignment="1">
      <alignment horizontal="left" indent="2"/>
    </xf>
    <xf numFmtId="165" fontId="8" fillId="3" borderId="14" xfId="1" applyNumberFormat="1" applyFont="1" applyFill="1" applyBorder="1"/>
    <xf numFmtId="165" fontId="8" fillId="0" borderId="14" xfId="1" applyNumberFormat="1" applyFont="1" applyFill="1" applyBorder="1" applyProtection="1"/>
    <xf numFmtId="49" fontId="7" fillId="0" borderId="14" xfId="3" applyNumberFormat="1" applyFont="1" applyBorder="1"/>
    <xf numFmtId="49" fontId="8" fillId="0" borderId="14" xfId="3" applyNumberFormat="1" applyFont="1" applyBorder="1" applyAlignment="1">
      <alignment horizontal="left" indent="4"/>
    </xf>
    <xf numFmtId="164" fontId="8" fillId="4" borderId="13" xfId="1" applyNumberFormat="1" applyFont="1" applyFill="1" applyBorder="1"/>
    <xf numFmtId="164" fontId="8" fillId="4" borderId="14" xfId="3" applyNumberFormat="1" applyFont="1" applyFill="1" applyBorder="1"/>
    <xf numFmtId="49" fontId="8" fillId="4" borderId="14" xfId="4" applyNumberFormat="1" applyFont="1" applyFill="1" applyBorder="1" applyAlignment="1">
      <alignment horizontal="left" indent="3"/>
    </xf>
    <xf numFmtId="49" fontId="8" fillId="0" borderId="14" xfId="4" applyNumberFormat="1" applyFont="1" applyBorder="1" applyAlignment="1">
      <alignment horizontal="left" indent="3"/>
    </xf>
    <xf numFmtId="164" fontId="8" fillId="4" borderId="14" xfId="0" applyNumberFormat="1" applyFont="1" applyFill="1" applyBorder="1" applyAlignment="1">
      <alignment vertical="center"/>
    </xf>
    <xf numFmtId="49" fontId="8" fillId="0" borderId="14" xfId="3" applyNumberFormat="1" applyFont="1" applyBorder="1" applyAlignment="1">
      <alignment horizontal="left" indent="2"/>
    </xf>
    <xf numFmtId="49" fontId="8" fillId="4" borderId="14" xfId="3" applyNumberFormat="1" applyFont="1" applyFill="1" applyBorder="1" applyAlignment="1">
      <alignment horizontal="left" indent="2"/>
    </xf>
    <xf numFmtId="164" fontId="8" fillId="0" borderId="13" xfId="1" applyNumberFormat="1" applyFont="1" applyFill="1" applyBorder="1"/>
    <xf numFmtId="43" fontId="8" fillId="0" borderId="13" xfId="1" applyFont="1" applyFill="1" applyBorder="1"/>
    <xf numFmtId="165" fontId="8" fillId="0" borderId="14" xfId="1" applyNumberFormat="1" applyFont="1" applyFill="1" applyBorder="1"/>
    <xf numFmtId="43" fontId="8" fillId="0" borderId="14" xfId="1" applyFont="1" applyBorder="1"/>
    <xf numFmtId="49" fontId="8" fillId="4" borderId="14" xfId="3" applyNumberFormat="1" applyFont="1" applyFill="1" applyBorder="1" applyAlignment="1">
      <alignment horizontal="left"/>
    </xf>
    <xf numFmtId="49" fontId="9" fillId="0" borderId="14" xfId="3" applyNumberFormat="1" applyFont="1" applyBorder="1" applyAlignment="1">
      <alignment horizontal="left" indent="2"/>
    </xf>
    <xf numFmtId="43" fontId="9" fillId="0" borderId="13" xfId="1" applyFont="1" applyBorder="1"/>
    <xf numFmtId="49" fontId="12" fillId="0" borderId="14" xfId="3" applyNumberFormat="1" applyFont="1" applyBorder="1" applyAlignment="1">
      <alignment horizontal="left" indent="1"/>
    </xf>
    <xf numFmtId="49" fontId="5" fillId="2" borderId="8" xfId="3" applyNumberFormat="1" applyFont="1" applyFill="1" applyBorder="1" applyAlignment="1">
      <alignment horizontal="left" vertical="center"/>
    </xf>
    <xf numFmtId="165" fontId="5" fillId="2" borderId="6" xfId="1" applyNumberFormat="1" applyFont="1" applyFill="1" applyBorder="1" applyAlignment="1">
      <alignment vertical="center"/>
    </xf>
    <xf numFmtId="164" fontId="5" fillId="2" borderId="9" xfId="3" applyNumberFormat="1" applyFont="1" applyFill="1" applyBorder="1" applyAlignment="1">
      <alignment vertical="center"/>
    </xf>
    <xf numFmtId="165" fontId="5" fillId="2" borderId="9" xfId="1" applyNumberFormat="1" applyFont="1" applyFill="1" applyBorder="1" applyAlignment="1">
      <alignment vertical="center"/>
    </xf>
    <xf numFmtId="165" fontId="7" fillId="0" borderId="13" xfId="1" applyNumberFormat="1" applyFont="1" applyFill="1" applyBorder="1" applyProtection="1"/>
    <xf numFmtId="49" fontId="7" fillId="0" borderId="14" xfId="0" applyNumberFormat="1" applyFont="1" applyBorder="1"/>
    <xf numFmtId="164" fontId="7" fillId="0" borderId="13" xfId="0" applyNumberFormat="1" applyFont="1" applyBorder="1"/>
    <xf numFmtId="164" fontId="7" fillId="0" borderId="14" xfId="0" applyNumberFormat="1" applyFont="1" applyBorder="1"/>
    <xf numFmtId="49" fontId="11" fillId="0" borderId="14" xfId="0" applyNumberFormat="1" applyFont="1" applyBorder="1" applyAlignment="1">
      <alignment horizontal="left"/>
    </xf>
    <xf numFmtId="164" fontId="11" fillId="0" borderId="14" xfId="0" applyNumberFormat="1" applyFont="1" applyBorder="1"/>
    <xf numFmtId="43" fontId="11" fillId="0" borderId="13" xfId="1" applyFont="1" applyBorder="1"/>
    <xf numFmtId="49" fontId="8" fillId="0" borderId="14" xfId="0" applyNumberFormat="1" applyFont="1" applyBorder="1" applyAlignment="1">
      <alignment horizontal="left" indent="1"/>
    </xf>
    <xf numFmtId="164" fontId="8" fillId="0" borderId="13" xfId="0" applyNumberFormat="1" applyFont="1" applyBorder="1"/>
    <xf numFmtId="164" fontId="8" fillId="0" borderId="14" xfId="0" applyNumberFormat="1" applyFont="1" applyBorder="1"/>
    <xf numFmtId="164" fontId="11" fillId="0" borderId="13" xfId="0" applyNumberFormat="1" applyFont="1" applyBorder="1"/>
    <xf numFmtId="49" fontId="12" fillId="0" borderId="14" xfId="0" applyNumberFormat="1" applyFont="1" applyBorder="1" applyAlignment="1">
      <alignment horizontal="left" indent="1"/>
    </xf>
    <xf numFmtId="164" fontId="12" fillId="0" borderId="13" xfId="0" applyNumberFormat="1" applyFont="1" applyBorder="1"/>
    <xf numFmtId="43" fontId="8" fillId="0" borderId="14" xfId="1" applyFont="1" applyFill="1" applyBorder="1" applyProtection="1"/>
    <xf numFmtId="43" fontId="8" fillId="0" borderId="13" xfId="1" applyFont="1" applyFill="1" applyBorder="1" applyProtection="1"/>
    <xf numFmtId="164" fontId="12" fillId="0" borderId="14" xfId="0" applyNumberFormat="1" applyFont="1" applyBorder="1"/>
    <xf numFmtId="164" fontId="12" fillId="0" borderId="14" xfId="4" applyNumberFormat="1" applyFont="1" applyBorder="1"/>
    <xf numFmtId="164" fontId="12" fillId="0" borderId="13" xfId="4" applyNumberFormat="1" applyFont="1" applyBorder="1"/>
    <xf numFmtId="49" fontId="7" fillId="0" borderId="14" xfId="0" applyNumberFormat="1" applyFont="1" applyBorder="1" applyAlignment="1" applyProtection="1">
      <alignment horizontal="left" indent="2"/>
      <protection locked="0"/>
    </xf>
    <xf numFmtId="165" fontId="7" fillId="0" borderId="14" xfId="1" applyNumberFormat="1" applyFont="1" applyFill="1" applyBorder="1" applyProtection="1"/>
    <xf numFmtId="43" fontId="7" fillId="0" borderId="13" xfId="1" applyFont="1" applyFill="1" applyBorder="1" applyAlignment="1" applyProtection="1">
      <alignment horizontal="center"/>
    </xf>
    <xf numFmtId="49" fontId="8" fillId="0" borderId="14" xfId="0" applyNumberFormat="1" applyFont="1" applyBorder="1" applyAlignment="1" applyProtection="1">
      <alignment horizontal="left" indent="2"/>
      <protection locked="0"/>
    </xf>
    <xf numFmtId="164" fontId="8" fillId="0" borderId="14" xfId="4" applyNumberFormat="1" applyFont="1" applyBorder="1"/>
    <xf numFmtId="164" fontId="8" fillId="3" borderId="14" xfId="0" applyNumberFormat="1" applyFont="1" applyFill="1" applyBorder="1"/>
    <xf numFmtId="164" fontId="8" fillId="0" borderId="13" xfId="4" applyNumberFormat="1" applyFont="1" applyBorder="1"/>
    <xf numFmtId="49" fontId="8" fillId="0" borderId="14" xfId="0" applyNumberFormat="1" applyFont="1" applyBorder="1" applyAlignment="1" applyProtection="1">
      <alignment horizontal="left" indent="4"/>
      <protection locked="0"/>
    </xf>
    <xf numFmtId="164" fontId="9" fillId="0" borderId="14" xfId="0" applyNumberFormat="1" applyFont="1" applyBorder="1"/>
    <xf numFmtId="164" fontId="9" fillId="0" borderId="13" xfId="0" applyNumberFormat="1" applyFont="1" applyBorder="1"/>
    <xf numFmtId="49" fontId="7" fillId="0" borderId="14" xfId="0" applyNumberFormat="1" applyFont="1" applyBorder="1" applyAlignment="1">
      <alignment horizontal="left" wrapText="1"/>
    </xf>
    <xf numFmtId="164" fontId="7" fillId="0" borderId="13" xfId="0" applyNumberFormat="1" applyFont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7" fillId="0" borderId="13" xfId="4" applyNumberFormat="1" applyFont="1" applyBorder="1" applyAlignment="1">
      <alignment vertical="center"/>
    </xf>
    <xf numFmtId="165" fontId="5" fillId="2" borderId="15" xfId="0" applyNumberFormat="1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165" fontId="5" fillId="2" borderId="8" xfId="0" applyNumberFormat="1" applyFont="1" applyFill="1" applyBorder="1" applyAlignment="1">
      <alignment vertical="center"/>
    </xf>
    <xf numFmtId="49" fontId="7" fillId="0" borderId="12" xfId="0" applyNumberFormat="1" applyFont="1" applyBorder="1" applyAlignment="1">
      <alignment horizontal="left"/>
    </xf>
    <xf numFmtId="164" fontId="7" fillId="0" borderId="16" xfId="0" applyNumberFormat="1" applyFont="1" applyBorder="1"/>
    <xf numFmtId="164" fontId="13" fillId="0" borderId="14" xfId="3" applyNumberFormat="1" applyFont="1" applyBorder="1"/>
    <xf numFmtId="164" fontId="8" fillId="0" borderId="13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49" fontId="8" fillId="0" borderId="14" xfId="0" applyNumberFormat="1" applyFont="1" applyBorder="1" applyAlignment="1">
      <alignment horizontal="left"/>
    </xf>
    <xf numFmtId="164" fontId="8" fillId="3" borderId="13" xfId="0" applyNumberFormat="1" applyFont="1" applyFill="1" applyBorder="1" applyAlignment="1">
      <alignment vertical="center"/>
    </xf>
    <xf numFmtId="165" fontId="8" fillId="0" borderId="14" xfId="1" applyNumberFormat="1" applyFont="1" applyBorder="1" applyAlignment="1">
      <alignment vertical="center"/>
    </xf>
    <xf numFmtId="43" fontId="8" fillId="0" borderId="13" xfId="1" applyFont="1" applyBorder="1" applyAlignment="1">
      <alignment vertical="center"/>
    </xf>
    <xf numFmtId="165" fontId="8" fillId="0" borderId="13" xfId="1" applyNumberFormat="1" applyFont="1" applyFill="1" applyBorder="1" applyAlignment="1" applyProtection="1">
      <alignment vertical="center"/>
    </xf>
    <xf numFmtId="49" fontId="8" fillId="0" borderId="10" xfId="0" applyNumberFormat="1" applyFont="1" applyBorder="1" applyAlignment="1">
      <alignment horizontal="left"/>
    </xf>
    <xf numFmtId="165" fontId="8" fillId="0" borderId="17" xfId="0" applyNumberFormat="1" applyFont="1" applyBorder="1" applyAlignment="1">
      <alignment vertical="center"/>
    </xf>
    <xf numFmtId="165" fontId="8" fillId="0" borderId="13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49" fontId="5" fillId="2" borderId="18" xfId="0" applyNumberFormat="1" applyFont="1" applyFill="1" applyBorder="1" applyAlignment="1">
      <alignment horizontal="left" vertical="center"/>
    </xf>
    <xf numFmtId="164" fontId="5" fillId="2" borderId="16" xfId="0" applyNumberFormat="1" applyFont="1" applyFill="1" applyBorder="1" applyAlignment="1">
      <alignment vertical="center"/>
    </xf>
    <xf numFmtId="164" fontId="5" fillId="2" borderId="16" xfId="1" applyNumberFormat="1" applyFont="1" applyFill="1" applyBorder="1" applyAlignment="1">
      <alignment vertical="center"/>
    </xf>
    <xf numFmtId="165" fontId="5" fillId="2" borderId="16" xfId="1" applyNumberFormat="1" applyFont="1" applyFill="1" applyBorder="1" applyAlignment="1">
      <alignment vertical="center"/>
    </xf>
    <xf numFmtId="164" fontId="5" fillId="2" borderId="12" xfId="0" applyNumberFormat="1" applyFont="1" applyFill="1" applyBorder="1" applyAlignment="1">
      <alignment vertical="center"/>
    </xf>
    <xf numFmtId="49" fontId="14" fillId="5" borderId="19" xfId="0" applyNumberFormat="1" applyFont="1" applyFill="1" applyBorder="1" applyAlignment="1">
      <alignment horizontal="left" vertical="center"/>
    </xf>
    <xf numFmtId="165" fontId="14" fillId="5" borderId="9" xfId="0" applyNumberFormat="1" applyFont="1" applyFill="1" applyBorder="1" applyAlignment="1">
      <alignment vertical="center"/>
    </xf>
    <xf numFmtId="164" fontId="14" fillId="5" borderId="9" xfId="0" applyNumberFormat="1" applyFont="1" applyFill="1" applyBorder="1" applyAlignment="1">
      <alignment vertical="center"/>
    </xf>
    <xf numFmtId="164" fontId="15" fillId="0" borderId="0" xfId="0" applyNumberFormat="1" applyFont="1"/>
    <xf numFmtId="164" fontId="16" fillId="0" borderId="0" xfId="0" applyNumberFormat="1" applyFont="1" applyAlignment="1">
      <alignment vertical="center"/>
    </xf>
    <xf numFmtId="164" fontId="16" fillId="3" borderId="0" xfId="0" applyNumberFormat="1" applyFont="1" applyFill="1" applyAlignment="1">
      <alignment vertical="center"/>
    </xf>
    <xf numFmtId="43" fontId="8" fillId="0" borderId="0" xfId="1" applyFont="1" applyAlignment="1">
      <alignment vertical="center"/>
    </xf>
    <xf numFmtId="164" fontId="8" fillId="0" borderId="0" xfId="0" applyNumberFormat="1" applyFont="1" applyAlignment="1">
      <alignment vertical="center"/>
    </xf>
    <xf numFmtId="49" fontId="17" fillId="0" borderId="0" xfId="0" applyNumberFormat="1" applyFont="1"/>
    <xf numFmtId="164" fontId="18" fillId="3" borderId="0" xfId="0" applyNumberFormat="1" applyFont="1" applyFill="1" applyAlignment="1">
      <alignment vertical="center"/>
    </xf>
    <xf numFmtId="0" fontId="18" fillId="0" borderId="0" xfId="0" applyFont="1"/>
    <xf numFmtId="0" fontId="16" fillId="0" borderId="0" xfId="0" applyFont="1"/>
    <xf numFmtId="164" fontId="18" fillId="3" borderId="0" xfId="1" applyNumberFormat="1" applyFont="1" applyFill="1" applyAlignment="1">
      <alignment vertical="center"/>
    </xf>
    <xf numFmtId="164" fontId="18" fillId="0" borderId="0" xfId="0" applyNumberFormat="1" applyFont="1"/>
    <xf numFmtId="0" fontId="19" fillId="0" borderId="0" xfId="0" applyFont="1"/>
    <xf numFmtId="0" fontId="16" fillId="0" borderId="0" xfId="0" applyFont="1" applyAlignment="1">
      <alignment horizontal="left" indent="1"/>
    </xf>
    <xf numFmtId="164" fontId="8" fillId="0" borderId="0" xfId="3" applyNumberFormat="1" applyFont="1"/>
    <xf numFmtId="164" fontId="18" fillId="0" borderId="0" xfId="1" applyNumberFormat="1" applyFont="1" applyFill="1" applyBorder="1" applyAlignment="1" applyProtection="1">
      <alignment vertical="center"/>
    </xf>
    <xf numFmtId="0" fontId="20" fillId="0" borderId="0" xfId="0" applyFont="1"/>
    <xf numFmtId="164" fontId="14" fillId="3" borderId="0" xfId="1" applyNumberFormat="1" applyFont="1" applyFill="1"/>
    <xf numFmtId="0" fontId="21" fillId="0" borderId="0" xfId="0" applyFont="1"/>
    <xf numFmtId="164" fontId="18" fillId="3" borderId="0" xfId="0" applyNumberFormat="1" applyFont="1" applyFill="1"/>
    <xf numFmtId="167" fontId="21" fillId="3" borderId="0" xfId="0" applyNumberFormat="1" applyFont="1" applyFill="1"/>
    <xf numFmtId="165" fontId="18" fillId="3" borderId="0" xfId="1" applyNumberFormat="1" applyFont="1" applyFill="1" applyAlignment="1">
      <alignment vertical="center"/>
    </xf>
    <xf numFmtId="165" fontId="0" fillId="3" borderId="0" xfId="1" applyNumberFormat="1" applyFont="1" applyFill="1"/>
    <xf numFmtId="164" fontId="0" fillId="3" borderId="0" xfId="1" applyNumberFormat="1" applyFont="1" applyFill="1"/>
    <xf numFmtId="0" fontId="21" fillId="3" borderId="0" xfId="0" applyFont="1" applyFill="1"/>
    <xf numFmtId="165" fontId="21" fillId="3" borderId="0" xfId="1" applyNumberFormat="1" applyFont="1" applyFill="1"/>
    <xf numFmtId="164" fontId="21" fillId="3" borderId="0" xfId="1" applyNumberFormat="1" applyFont="1" applyFill="1"/>
    <xf numFmtId="164" fontId="22" fillId="3" borderId="0" xfId="0" applyNumberFormat="1" applyFont="1" applyFill="1" applyAlignment="1">
      <alignment vertical="center"/>
    </xf>
  </cellXfs>
  <cellStyles count="6">
    <cellStyle name="Millares" xfId="1" builtinId="3"/>
    <cellStyle name="Normal" xfId="0" builtinId="0"/>
    <cellStyle name="Normal 10 11" xfId="2" xr:uid="{1A4A9D55-737D-48C3-ABE9-891B060BE0EE}"/>
    <cellStyle name="Normal 2 2 2 2" xfId="3" xr:uid="{402AB542-2A8D-4800-98A1-35C6B5AACC15}"/>
    <cellStyle name="Normal_COMPARACION 2002-2001" xfId="4" xr:uid="{74588643-11E8-4F12-8581-BEB621C588DB}"/>
    <cellStyle name="Normal_COMPARACION 2002-2001 2" xfId="5" xr:uid="{60AD95C3-4ADD-4C71-AFF6-E9BF6DF0E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AGOSTO%202025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AGOSTO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4">
          <cell r="C34">
            <v>3412.1</v>
          </cell>
          <cell r="D34">
            <v>2945</v>
          </cell>
          <cell r="E34">
            <v>2090.6999999999998</v>
          </cell>
          <cell r="F34">
            <v>2773.3999999999996</v>
          </cell>
          <cell r="G34">
            <v>2620.9</v>
          </cell>
          <cell r="H34">
            <v>1901.4999999999998</v>
          </cell>
          <cell r="J34">
            <v>3442.1000000000004</v>
          </cell>
          <cell r="K34">
            <v>21719.9</v>
          </cell>
          <cell r="L34">
            <v>2406.3000000000002</v>
          </cell>
          <cell r="M34">
            <v>2341.2000000000003</v>
          </cell>
          <cell r="N34">
            <v>2385.4000000000005</v>
          </cell>
          <cell r="O34">
            <v>2426.1</v>
          </cell>
          <cell r="P34">
            <v>2935.2000000000007</v>
          </cell>
          <cell r="Q34">
            <v>2740.9</v>
          </cell>
          <cell r="S34">
            <v>3636</v>
          </cell>
          <cell r="T34">
            <v>22144.1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B079-9E3A-4D99-ABD6-41BDD108E3C4}">
  <dimension ref="A1:V196"/>
  <sheetViews>
    <sheetView showGridLines="0" tabSelected="1" zoomScaleNormal="100" workbookViewId="0">
      <pane xSplit="2" ySplit="7" topLeftCell="C127" activePane="bottomRight" state="frozen"/>
      <selection pane="topRight" activeCell="C1" sqref="C1"/>
      <selection pane="bottomLeft" activeCell="A8" sqref="A8"/>
      <selection pane="bottomRight" activeCell="J141" sqref="J141"/>
    </sheetView>
  </sheetViews>
  <sheetFormatPr baseColWidth="10" defaultColWidth="11.42578125" defaultRowHeight="12.75" x14ac:dyDescent="0.2"/>
  <cols>
    <col min="1" max="1" width="1.5703125" customWidth="1"/>
    <col min="2" max="2" width="52.7109375" customWidth="1"/>
    <col min="3" max="7" width="12.85546875" customWidth="1"/>
    <col min="8" max="8" width="11.140625" bestFit="1" customWidth="1"/>
    <col min="9" max="9" width="12.7109375" bestFit="1" customWidth="1"/>
    <col min="10" max="10" width="12.85546875" customWidth="1"/>
    <col min="11" max="11" width="14.140625" style="20" customWidth="1"/>
    <col min="12" max="12" width="14.28515625" bestFit="1" customWidth="1"/>
    <col min="13" max="13" width="12.7109375" customWidth="1"/>
    <col min="14" max="14" width="12.85546875" customWidth="1"/>
    <col min="15" max="15" width="13.28515625" customWidth="1"/>
    <col min="16" max="18" width="13.42578125" customWidth="1"/>
    <col min="19" max="19" width="14.28515625" bestFit="1" customWidth="1"/>
    <col min="20" max="20" width="17.28515625" style="20" customWidth="1"/>
    <col min="21" max="21" width="13.85546875" customWidth="1"/>
    <col min="22" max="22" width="9.42578125" customWidth="1"/>
  </cols>
  <sheetData>
    <row r="1" spans="1:22" ht="18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5"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3"/>
      <c r="U2" s="2"/>
      <c r="V2" s="2"/>
    </row>
    <row r="3" spans="1:22" ht="18" customHeight="1" x14ac:dyDescent="0.2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7.25" customHeight="1" x14ac:dyDescent="0.2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7.25" customHeight="1" x14ac:dyDescent="0.2"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3.25" customHeight="1" x14ac:dyDescent="0.2">
      <c r="A6" t="s">
        <v>4</v>
      </c>
      <c r="B6" s="6" t="s">
        <v>5</v>
      </c>
      <c r="C6" s="7">
        <v>2024</v>
      </c>
      <c r="D6" s="8"/>
      <c r="E6" s="8"/>
      <c r="F6" s="8"/>
      <c r="G6" s="8"/>
      <c r="H6" s="8"/>
      <c r="I6" s="9"/>
      <c r="J6" s="9"/>
      <c r="K6" s="10" t="s">
        <v>6</v>
      </c>
      <c r="L6" s="7">
        <v>2025</v>
      </c>
      <c r="M6" s="8"/>
      <c r="N6" s="8"/>
      <c r="O6" s="8"/>
      <c r="P6" s="8"/>
      <c r="Q6" s="8"/>
      <c r="R6" s="9"/>
      <c r="S6" s="9"/>
      <c r="T6" s="10" t="s">
        <v>7</v>
      </c>
      <c r="U6" s="7" t="s">
        <v>8</v>
      </c>
      <c r="V6" s="11"/>
    </row>
    <row r="7" spans="1:22" ht="29.25" customHeight="1" thickBot="1" x14ac:dyDescent="0.25">
      <c r="B7" s="12"/>
      <c r="C7" s="13" t="s">
        <v>9</v>
      </c>
      <c r="D7" s="13" t="s">
        <v>10</v>
      </c>
      <c r="E7" s="13" t="s">
        <v>11</v>
      </c>
      <c r="F7" s="13" t="s">
        <v>12</v>
      </c>
      <c r="G7" s="13" t="s">
        <v>13</v>
      </c>
      <c r="H7" s="13" t="s">
        <v>14</v>
      </c>
      <c r="I7" s="13" t="s">
        <v>15</v>
      </c>
      <c r="J7" s="14" t="s">
        <v>16</v>
      </c>
      <c r="K7" s="15"/>
      <c r="L7" s="16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4" t="s">
        <v>16</v>
      </c>
      <c r="T7" s="15"/>
      <c r="U7" s="13" t="s">
        <v>17</v>
      </c>
      <c r="V7" s="16" t="s">
        <v>18</v>
      </c>
    </row>
    <row r="8" spans="1:22" ht="15.95" customHeight="1" thickTop="1" x14ac:dyDescent="0.2">
      <c r="B8" s="17" t="s">
        <v>19</v>
      </c>
      <c r="C8" s="18">
        <f t="shared" ref="C8:T8" si="0">+C9+C55+C56+C62+C82</f>
        <v>116142.8</v>
      </c>
      <c r="D8" s="18">
        <f t="shared" si="0"/>
        <v>87317.2</v>
      </c>
      <c r="E8" s="18">
        <f t="shared" si="0"/>
        <v>86599.4</v>
      </c>
      <c r="F8" s="18">
        <f t="shared" si="0"/>
        <v>119528.50000000001</v>
      </c>
      <c r="G8" s="18">
        <f t="shared" si="0"/>
        <v>92843.6</v>
      </c>
      <c r="H8" s="18">
        <f t="shared" si="0"/>
        <v>85726.8</v>
      </c>
      <c r="I8" s="18">
        <f t="shared" si="0"/>
        <v>123423.70000000001</v>
      </c>
      <c r="J8" s="18">
        <f t="shared" si="0"/>
        <v>103893.8</v>
      </c>
      <c r="K8" s="18">
        <f t="shared" si="0"/>
        <v>815475.79999999993</v>
      </c>
      <c r="L8" s="18">
        <f t="shared" si="0"/>
        <v>108446.90000000001</v>
      </c>
      <c r="M8" s="18">
        <f t="shared" si="0"/>
        <v>88561.7</v>
      </c>
      <c r="N8" s="18">
        <f t="shared" si="0"/>
        <v>92926.2</v>
      </c>
      <c r="O8" s="18">
        <f t="shared" si="0"/>
        <v>128071.8</v>
      </c>
      <c r="P8" s="18">
        <f t="shared" si="0"/>
        <v>105864.09999999999</v>
      </c>
      <c r="Q8" s="18">
        <f t="shared" si="0"/>
        <v>95757.099999999991</v>
      </c>
      <c r="R8" s="18">
        <f>+R9+R55+R56+R62+R82</f>
        <v>113589.59999999998</v>
      </c>
      <c r="S8" s="18">
        <f>+S9+S55+S56+S62+S82</f>
        <v>96898.5</v>
      </c>
      <c r="T8" s="18">
        <f t="shared" si="0"/>
        <v>830115.89999999991</v>
      </c>
      <c r="U8" s="19">
        <f t="shared" ref="U8:U71" si="1">+T8-K8</f>
        <v>14640.099999999977</v>
      </c>
      <c r="V8" s="18">
        <f t="shared" ref="V8:V43" si="2">+U8/K8*100</f>
        <v>1.7952831954056732</v>
      </c>
    </row>
    <row r="9" spans="1:22" ht="15.95" customHeight="1" x14ac:dyDescent="0.2">
      <c r="B9" s="21" t="s">
        <v>20</v>
      </c>
      <c r="C9" s="18">
        <f t="shared" ref="C9:O9" si="3">+C10+C15+C24+C46+C53+C54</f>
        <v>93437.8</v>
      </c>
      <c r="D9" s="18">
        <f t="shared" si="3"/>
        <v>81940.5</v>
      </c>
      <c r="E9" s="18">
        <f t="shared" si="3"/>
        <v>81804.399999999994</v>
      </c>
      <c r="F9" s="18">
        <f t="shared" si="3"/>
        <v>113770.00000000001</v>
      </c>
      <c r="G9" s="18">
        <f t="shared" si="3"/>
        <v>87610.3</v>
      </c>
      <c r="H9" s="18">
        <f t="shared" si="3"/>
        <v>80860.400000000009</v>
      </c>
      <c r="I9" s="18">
        <f t="shared" si="3"/>
        <v>90407.900000000009</v>
      </c>
      <c r="J9" s="18">
        <f t="shared" si="3"/>
        <v>87665.500000000015</v>
      </c>
      <c r="K9" s="18">
        <f t="shared" si="3"/>
        <v>717496.79999999993</v>
      </c>
      <c r="L9" s="18">
        <f t="shared" si="3"/>
        <v>103063.00000000001</v>
      </c>
      <c r="M9" s="18">
        <f t="shared" si="3"/>
        <v>83878.5</v>
      </c>
      <c r="N9" s="18">
        <f t="shared" si="3"/>
        <v>87345</v>
      </c>
      <c r="O9" s="18">
        <f t="shared" si="3"/>
        <v>122634.3</v>
      </c>
      <c r="P9" s="18">
        <f>+P10+P15+P24+P46+P53+P54</f>
        <v>99880.599999999991</v>
      </c>
      <c r="Q9" s="18">
        <f>+Q10+Q15+Q24+Q46+Q53+Q54</f>
        <v>89438.299999999988</v>
      </c>
      <c r="R9" s="18">
        <f>+R10+R15+R24+R46+R53+R54</f>
        <v>97680.199999999983</v>
      </c>
      <c r="S9" s="18">
        <f>+S10+S15+S24+S46+S53+S54</f>
        <v>90832</v>
      </c>
      <c r="T9" s="18">
        <f>+T10+T15+T24+T46+T53+T54</f>
        <v>774751.89999999991</v>
      </c>
      <c r="U9" s="19">
        <f t="shared" si="1"/>
        <v>57255.099999999977</v>
      </c>
      <c r="V9" s="18">
        <f t="shared" si="2"/>
        <v>7.9798404675811767</v>
      </c>
    </row>
    <row r="10" spans="1:22" ht="15.95" customHeight="1" x14ac:dyDescent="0.2">
      <c r="B10" s="22" t="s">
        <v>21</v>
      </c>
      <c r="C10" s="18">
        <f t="shared" ref="C10:K10" si="4">SUM(C11:C14)</f>
        <v>33787.200000000004</v>
      </c>
      <c r="D10" s="18">
        <f t="shared" si="4"/>
        <v>28997.600000000002</v>
      </c>
      <c r="E10" s="18">
        <f t="shared" si="4"/>
        <v>26235.5</v>
      </c>
      <c r="F10" s="18">
        <f t="shared" si="4"/>
        <v>52144.800000000003</v>
      </c>
      <c r="G10" s="18">
        <f t="shared" ref="G10" si="5">SUM(G11:G14)</f>
        <v>28995.4</v>
      </c>
      <c r="H10" s="18">
        <f t="shared" si="4"/>
        <v>26678.799999999999</v>
      </c>
      <c r="I10" s="18">
        <f t="shared" ref="I10:J10" si="6">SUM(I11:I14)</f>
        <v>31649.1</v>
      </c>
      <c r="J10" s="18">
        <f t="shared" si="6"/>
        <v>28727.4</v>
      </c>
      <c r="K10" s="18">
        <f t="shared" si="4"/>
        <v>257215.8</v>
      </c>
      <c r="L10" s="18">
        <f t="shared" ref="L10:S10" si="7">SUM(L11:L14)</f>
        <v>39449.800000000003</v>
      </c>
      <c r="M10" s="18">
        <f t="shared" si="7"/>
        <v>27934.600000000002</v>
      </c>
      <c r="N10" s="18">
        <f t="shared" si="7"/>
        <v>27960.5</v>
      </c>
      <c r="O10" s="18">
        <f t="shared" si="7"/>
        <v>59551</v>
      </c>
      <c r="P10" s="18">
        <f t="shared" si="7"/>
        <v>41173.199999999997</v>
      </c>
      <c r="Q10" s="18">
        <f t="shared" si="7"/>
        <v>32751.199999999997</v>
      </c>
      <c r="R10" s="18">
        <f t="shared" si="7"/>
        <v>36116.6</v>
      </c>
      <c r="S10" s="18">
        <f t="shared" si="7"/>
        <v>31391.000000000004</v>
      </c>
      <c r="T10" s="23">
        <f>SUM(T11:T14)</f>
        <v>296327.89999999997</v>
      </c>
      <c r="U10" s="19">
        <f t="shared" si="1"/>
        <v>39112.099999999977</v>
      </c>
      <c r="V10" s="18">
        <f t="shared" si="2"/>
        <v>15.205947690616197</v>
      </c>
    </row>
    <row r="11" spans="1:22" ht="15.95" customHeight="1" x14ac:dyDescent="0.2">
      <c r="B11" s="24" t="s">
        <v>22</v>
      </c>
      <c r="C11" s="25">
        <v>11648</v>
      </c>
      <c r="D11" s="25">
        <v>10213.799999999999</v>
      </c>
      <c r="E11" s="25">
        <v>9585.4</v>
      </c>
      <c r="F11" s="25">
        <v>10858.6</v>
      </c>
      <c r="G11" s="25">
        <v>10904.2</v>
      </c>
      <c r="H11" s="25">
        <v>9130.1</v>
      </c>
      <c r="I11" s="25">
        <v>8562.7000000000007</v>
      </c>
      <c r="J11" s="25">
        <v>8963.7000000000007</v>
      </c>
      <c r="K11" s="26">
        <f>SUM(C11:J11)</f>
        <v>79866.5</v>
      </c>
      <c r="L11" s="25">
        <v>12908.9</v>
      </c>
      <c r="M11" s="25">
        <v>11313.6</v>
      </c>
      <c r="N11" s="25">
        <v>11933.5</v>
      </c>
      <c r="O11" s="25">
        <v>11986.6</v>
      </c>
      <c r="P11" s="25">
        <v>12744.3</v>
      </c>
      <c r="Q11" s="25">
        <v>10631.9</v>
      </c>
      <c r="R11" s="25">
        <v>9242</v>
      </c>
      <c r="S11" s="25">
        <v>10913.3</v>
      </c>
      <c r="T11" s="27">
        <f>SUM(L11:S11)</f>
        <v>91674.099999999991</v>
      </c>
      <c r="U11" s="28">
        <f t="shared" si="1"/>
        <v>11807.599999999991</v>
      </c>
      <c r="V11" s="25">
        <f t="shared" si="2"/>
        <v>14.784171085498915</v>
      </c>
    </row>
    <row r="12" spans="1:22" ht="15.95" customHeight="1" x14ac:dyDescent="0.2">
      <c r="B12" s="24" t="s">
        <v>23</v>
      </c>
      <c r="C12" s="25">
        <v>12491.3</v>
      </c>
      <c r="D12" s="25">
        <v>14806.1</v>
      </c>
      <c r="E12" s="25">
        <v>11688.1</v>
      </c>
      <c r="F12" s="25">
        <v>35827.4</v>
      </c>
      <c r="G12" s="25">
        <v>11062.1</v>
      </c>
      <c r="H12" s="25">
        <v>11699.5</v>
      </c>
      <c r="I12" s="25">
        <v>16789.099999999999</v>
      </c>
      <c r="J12" s="25">
        <v>11811.5</v>
      </c>
      <c r="K12" s="26">
        <f>SUM(C12:J12)</f>
        <v>126175.1</v>
      </c>
      <c r="L12" s="25">
        <v>17302</v>
      </c>
      <c r="M12" s="25">
        <v>12300.8</v>
      </c>
      <c r="N12" s="25">
        <v>11863.2</v>
      </c>
      <c r="O12" s="25">
        <v>40824.800000000003</v>
      </c>
      <c r="P12" s="25">
        <v>21556.2</v>
      </c>
      <c r="Q12" s="25">
        <v>13687.3</v>
      </c>
      <c r="R12" s="25">
        <v>21721.8</v>
      </c>
      <c r="S12" s="25">
        <v>15323.6</v>
      </c>
      <c r="T12" s="27">
        <f>SUM(L12:S12)</f>
        <v>154579.70000000001</v>
      </c>
      <c r="U12" s="28">
        <f t="shared" si="1"/>
        <v>28404.600000000006</v>
      </c>
      <c r="V12" s="25">
        <f t="shared" si="2"/>
        <v>22.512048732277609</v>
      </c>
    </row>
    <row r="13" spans="1:22" ht="15.95" customHeight="1" x14ac:dyDescent="0.2">
      <c r="B13" s="24" t="s">
        <v>24</v>
      </c>
      <c r="C13" s="25">
        <v>9395.6</v>
      </c>
      <c r="D13" s="25">
        <v>3826.2</v>
      </c>
      <c r="E13" s="25">
        <v>4821.7</v>
      </c>
      <c r="F13" s="25">
        <v>5219.8</v>
      </c>
      <c r="G13" s="25">
        <v>6756</v>
      </c>
      <c r="H13" s="25">
        <v>5569.2</v>
      </c>
      <c r="I13" s="25">
        <v>6058.4</v>
      </c>
      <c r="J13" s="25">
        <v>7760.5</v>
      </c>
      <c r="K13" s="26">
        <f>SUM(C13:J13)</f>
        <v>49407.4</v>
      </c>
      <c r="L13" s="25">
        <v>9006.4</v>
      </c>
      <c r="M13" s="25">
        <v>4037.7</v>
      </c>
      <c r="N13" s="25">
        <v>3901.8</v>
      </c>
      <c r="O13" s="25">
        <v>6448.2</v>
      </c>
      <c r="P13" s="25">
        <v>6465.6</v>
      </c>
      <c r="Q13" s="25">
        <v>8149.9</v>
      </c>
      <c r="R13" s="25">
        <v>4850.1000000000004</v>
      </c>
      <c r="S13" s="25">
        <v>4835.8999999999996</v>
      </c>
      <c r="T13" s="27">
        <f>SUM(L13:S13)</f>
        <v>47695.6</v>
      </c>
      <c r="U13" s="28">
        <f t="shared" si="1"/>
        <v>-1711.8000000000029</v>
      </c>
      <c r="V13" s="25">
        <f t="shared" si="2"/>
        <v>-3.4646631881054311</v>
      </c>
    </row>
    <row r="14" spans="1:22" ht="15.95" customHeight="1" x14ac:dyDescent="0.2">
      <c r="B14" s="24" t="s">
        <v>25</v>
      </c>
      <c r="C14" s="25">
        <v>252.3</v>
      </c>
      <c r="D14" s="25">
        <v>151.5</v>
      </c>
      <c r="E14" s="25">
        <v>140.30000000000001</v>
      </c>
      <c r="F14" s="25">
        <v>239</v>
      </c>
      <c r="G14" s="25">
        <v>273.10000000000002</v>
      </c>
      <c r="H14" s="25">
        <v>280</v>
      </c>
      <c r="I14" s="25">
        <v>238.9</v>
      </c>
      <c r="J14" s="25">
        <v>191.7</v>
      </c>
      <c r="K14" s="26">
        <f>SUM(C14:J14)</f>
        <v>1766.8000000000002</v>
      </c>
      <c r="L14" s="25">
        <v>232.5</v>
      </c>
      <c r="M14" s="25">
        <v>282.5</v>
      </c>
      <c r="N14" s="25">
        <v>262</v>
      </c>
      <c r="O14" s="25">
        <v>291.39999999999998</v>
      </c>
      <c r="P14" s="25">
        <v>407.1</v>
      </c>
      <c r="Q14" s="25">
        <v>282.10000000000002</v>
      </c>
      <c r="R14" s="25">
        <v>302.7</v>
      </c>
      <c r="S14" s="25">
        <v>318.2</v>
      </c>
      <c r="T14" s="27">
        <f>SUM(L14:S14)</f>
        <v>2378.4999999999995</v>
      </c>
      <c r="U14" s="28">
        <f t="shared" si="1"/>
        <v>611.69999999999936</v>
      </c>
      <c r="V14" s="25">
        <f t="shared" si="2"/>
        <v>34.621915327145082</v>
      </c>
    </row>
    <row r="15" spans="1:22" ht="15.95" customHeight="1" x14ac:dyDescent="0.2">
      <c r="B15" s="21" t="s">
        <v>26</v>
      </c>
      <c r="C15" s="29">
        <f t="shared" ref="C15:J15" si="8">+C16+C23</f>
        <v>3217.7000000000003</v>
      </c>
      <c r="D15" s="30">
        <f t="shared" si="8"/>
        <v>3868.4999999999995</v>
      </c>
      <c r="E15" s="30">
        <f t="shared" si="8"/>
        <v>4933.1999999999989</v>
      </c>
      <c r="F15" s="30">
        <f t="shared" si="8"/>
        <v>7803.7999999999993</v>
      </c>
      <c r="G15" s="30">
        <f t="shared" si="8"/>
        <v>4123.8</v>
      </c>
      <c r="H15" s="30">
        <f t="shared" si="8"/>
        <v>3534.3</v>
      </c>
      <c r="I15" s="30">
        <f t="shared" si="8"/>
        <v>3690.7</v>
      </c>
      <c r="J15" s="30">
        <f t="shared" si="8"/>
        <v>4258.7</v>
      </c>
      <c r="K15" s="30">
        <f>+K16+K23</f>
        <v>35430.699999999997</v>
      </c>
      <c r="L15" s="29">
        <f t="shared" ref="L15:S15" si="9">+L16+L23</f>
        <v>3853.7</v>
      </c>
      <c r="M15" s="30">
        <f t="shared" si="9"/>
        <v>3770.2000000000003</v>
      </c>
      <c r="N15" s="30">
        <f t="shared" si="9"/>
        <v>6252.2000000000007</v>
      </c>
      <c r="O15" s="30">
        <f t="shared" si="9"/>
        <v>8025.0999999999995</v>
      </c>
      <c r="P15" s="30">
        <f t="shared" si="9"/>
        <v>4554.6000000000004</v>
      </c>
      <c r="Q15" s="30">
        <f t="shared" si="9"/>
        <v>4043.5</v>
      </c>
      <c r="R15" s="30">
        <f t="shared" si="9"/>
        <v>3979.3</v>
      </c>
      <c r="S15" s="30">
        <f t="shared" si="9"/>
        <v>4519</v>
      </c>
      <c r="T15" s="23">
        <f>+T16+T23</f>
        <v>38997.600000000006</v>
      </c>
      <c r="U15" s="31">
        <f t="shared" si="1"/>
        <v>3566.9000000000087</v>
      </c>
      <c r="V15" s="30">
        <f t="shared" si="2"/>
        <v>10.06725805586683</v>
      </c>
    </row>
    <row r="16" spans="1:22" ht="15.95" customHeight="1" x14ac:dyDescent="0.2">
      <c r="B16" s="32" t="s">
        <v>27</v>
      </c>
      <c r="C16" s="29">
        <f t="shared" ref="C16:J16" si="10">SUM(C17:C22)</f>
        <v>3070.3</v>
      </c>
      <c r="D16" s="30">
        <f t="shared" si="10"/>
        <v>3690.3999999999996</v>
      </c>
      <c r="E16" s="30">
        <f t="shared" si="10"/>
        <v>4726.2999999999993</v>
      </c>
      <c r="F16" s="30">
        <f t="shared" si="10"/>
        <v>7588.9</v>
      </c>
      <c r="G16" s="30">
        <f t="shared" si="10"/>
        <v>3913.7</v>
      </c>
      <c r="H16" s="30">
        <f t="shared" si="10"/>
        <v>3330.8</v>
      </c>
      <c r="I16" s="30">
        <f t="shared" si="10"/>
        <v>3487.7999999999997</v>
      </c>
      <c r="J16" s="30">
        <f t="shared" si="10"/>
        <v>4051.8999999999996</v>
      </c>
      <c r="K16" s="30">
        <f>SUM(K17:K22)</f>
        <v>33860.1</v>
      </c>
      <c r="L16" s="29">
        <f t="shared" ref="L16:S16" si="11">SUM(L17:L22)</f>
        <v>3657.7999999999997</v>
      </c>
      <c r="M16" s="30">
        <f t="shared" si="11"/>
        <v>3543.9</v>
      </c>
      <c r="N16" s="30">
        <f t="shared" si="11"/>
        <v>5918.6</v>
      </c>
      <c r="O16" s="30">
        <f t="shared" si="11"/>
        <v>7773.2999999999993</v>
      </c>
      <c r="P16" s="30">
        <f t="shared" si="11"/>
        <v>4253.7000000000007</v>
      </c>
      <c r="Q16" s="30">
        <f t="shared" si="11"/>
        <v>3746.1</v>
      </c>
      <c r="R16" s="30">
        <f t="shared" si="11"/>
        <v>3719.8</v>
      </c>
      <c r="S16" s="30">
        <f t="shared" si="11"/>
        <v>4206.5</v>
      </c>
      <c r="T16" s="23">
        <f>SUM(T17:T22)</f>
        <v>36819.700000000004</v>
      </c>
      <c r="U16" s="31">
        <f t="shared" si="1"/>
        <v>2959.6000000000058</v>
      </c>
      <c r="V16" s="30">
        <f t="shared" si="2"/>
        <v>8.7406711734460512</v>
      </c>
    </row>
    <row r="17" spans="2:22" ht="15.95" customHeight="1" x14ac:dyDescent="0.2">
      <c r="B17" s="33" t="s">
        <v>28</v>
      </c>
      <c r="C17" s="34">
        <v>163.69999999999999</v>
      </c>
      <c r="D17" s="34">
        <v>486.5</v>
      </c>
      <c r="E17" s="34">
        <v>1757.6</v>
      </c>
      <c r="F17" s="34">
        <v>271.39999999999998</v>
      </c>
      <c r="G17" s="34">
        <v>200.3</v>
      </c>
      <c r="H17" s="34">
        <v>140.1</v>
      </c>
      <c r="I17" s="34">
        <v>156.9</v>
      </c>
      <c r="J17" s="34">
        <v>313</v>
      </c>
      <c r="K17" s="26">
        <f>SUM(C17:J17)</f>
        <v>3489.5000000000005</v>
      </c>
      <c r="L17" s="34">
        <v>133.5</v>
      </c>
      <c r="M17" s="34">
        <v>511.2</v>
      </c>
      <c r="N17" s="34">
        <v>2130.3000000000002</v>
      </c>
      <c r="O17" s="34">
        <v>232.5</v>
      </c>
      <c r="P17" s="34">
        <v>199.3</v>
      </c>
      <c r="Q17" s="34">
        <v>162.6</v>
      </c>
      <c r="R17" s="25">
        <v>150.6</v>
      </c>
      <c r="S17" s="25">
        <v>328.8</v>
      </c>
      <c r="T17" s="27">
        <f t="shared" ref="T17:T23" si="12">SUM(L17:S17)</f>
        <v>3848.8</v>
      </c>
      <c r="U17" s="28">
        <f t="shared" si="1"/>
        <v>359.29999999999973</v>
      </c>
      <c r="V17" s="25">
        <f t="shared" si="2"/>
        <v>10.2966040980083</v>
      </c>
    </row>
    <row r="18" spans="2:22" ht="15.95" customHeight="1" x14ac:dyDescent="0.2">
      <c r="B18" s="33" t="s">
        <v>29</v>
      </c>
      <c r="C18" s="34">
        <v>330</v>
      </c>
      <c r="D18" s="34">
        <v>207.4</v>
      </c>
      <c r="E18" s="34">
        <v>184.7</v>
      </c>
      <c r="F18" s="34">
        <v>4032.4</v>
      </c>
      <c r="G18" s="34">
        <v>384.1</v>
      </c>
      <c r="H18" s="34">
        <v>286</v>
      </c>
      <c r="I18" s="34">
        <v>330.5</v>
      </c>
      <c r="J18" s="34">
        <v>144.5</v>
      </c>
      <c r="K18" s="26">
        <f>SUM(C18:J18)</f>
        <v>5899.6</v>
      </c>
      <c r="L18" s="34">
        <v>280.8</v>
      </c>
      <c r="M18" s="34">
        <v>144.80000000000001</v>
      </c>
      <c r="N18" s="34">
        <v>363.7</v>
      </c>
      <c r="O18" s="34">
        <v>4321.7</v>
      </c>
      <c r="P18" s="34">
        <v>361.2</v>
      </c>
      <c r="Q18" s="34">
        <v>273.5</v>
      </c>
      <c r="R18" s="25">
        <v>332</v>
      </c>
      <c r="S18" s="25">
        <v>311.7</v>
      </c>
      <c r="T18" s="27">
        <f t="shared" si="12"/>
        <v>6389.4</v>
      </c>
      <c r="U18" s="28">
        <f t="shared" si="1"/>
        <v>489.79999999999927</v>
      </c>
      <c r="V18" s="25">
        <f t="shared" si="2"/>
        <v>8.3022577801884747</v>
      </c>
    </row>
    <row r="19" spans="2:22" ht="15.95" customHeight="1" x14ac:dyDescent="0.2">
      <c r="B19" s="33" t="s">
        <v>30</v>
      </c>
      <c r="C19" s="34">
        <v>960</v>
      </c>
      <c r="D19" s="34">
        <v>1157.3</v>
      </c>
      <c r="E19" s="34">
        <v>1093.0999999999999</v>
      </c>
      <c r="F19" s="34">
        <v>1127</v>
      </c>
      <c r="G19" s="34">
        <v>1220</v>
      </c>
      <c r="H19" s="34">
        <v>1165.4000000000001</v>
      </c>
      <c r="I19" s="34">
        <v>1269.3</v>
      </c>
      <c r="J19" s="34">
        <v>1190.0999999999999</v>
      </c>
      <c r="K19" s="26">
        <f t="shared" ref="K19:K21" si="13">SUM(C19:J19)</f>
        <v>9182.1999999999989</v>
      </c>
      <c r="L19" s="34">
        <v>1004.4</v>
      </c>
      <c r="M19" s="34">
        <v>1046.7</v>
      </c>
      <c r="N19" s="34">
        <v>1394.8</v>
      </c>
      <c r="O19" s="34">
        <v>1366.7</v>
      </c>
      <c r="P19" s="34">
        <v>1356.7</v>
      </c>
      <c r="Q19" s="34">
        <v>1420.5</v>
      </c>
      <c r="R19" s="25">
        <v>1286.7</v>
      </c>
      <c r="S19" s="25">
        <v>1249.5999999999999</v>
      </c>
      <c r="T19" s="27">
        <f t="shared" si="12"/>
        <v>10126.1</v>
      </c>
      <c r="U19" s="28">
        <f t="shared" si="1"/>
        <v>943.90000000000146</v>
      </c>
      <c r="V19" s="25">
        <f t="shared" si="2"/>
        <v>10.279671538411291</v>
      </c>
    </row>
    <row r="20" spans="2:22" ht="15.95" customHeight="1" x14ac:dyDescent="0.2">
      <c r="B20" s="35" t="s">
        <v>31</v>
      </c>
      <c r="C20" s="34">
        <v>215.2</v>
      </c>
      <c r="D20" s="34">
        <v>203.6</v>
      </c>
      <c r="E20" s="34">
        <v>203.9</v>
      </c>
      <c r="F20" s="34">
        <v>200.9</v>
      </c>
      <c r="G20" s="34">
        <v>203.5</v>
      </c>
      <c r="H20" s="34">
        <v>189.4</v>
      </c>
      <c r="I20" s="34">
        <v>209.1</v>
      </c>
      <c r="J20" s="34">
        <v>196.8</v>
      </c>
      <c r="K20" s="26">
        <f t="shared" si="13"/>
        <v>1622.3999999999999</v>
      </c>
      <c r="L20" s="34">
        <v>222.1</v>
      </c>
      <c r="M20" s="34">
        <v>216.7</v>
      </c>
      <c r="N20" s="34">
        <v>220.1</v>
      </c>
      <c r="O20" s="34">
        <v>205</v>
      </c>
      <c r="P20" s="34">
        <v>213.7</v>
      </c>
      <c r="Q20" s="34">
        <v>201.8</v>
      </c>
      <c r="R20" s="25">
        <v>232.9</v>
      </c>
      <c r="S20" s="25">
        <v>216.1</v>
      </c>
      <c r="T20" s="27">
        <f t="shared" si="12"/>
        <v>1728.3999999999999</v>
      </c>
      <c r="U20" s="28">
        <f t="shared" si="1"/>
        <v>106</v>
      </c>
      <c r="V20" s="25">
        <f t="shared" si="2"/>
        <v>6.5335305719921104</v>
      </c>
    </row>
    <row r="21" spans="2:22" ht="15.95" customHeight="1" x14ac:dyDescent="0.2">
      <c r="B21" s="33" t="s">
        <v>32</v>
      </c>
      <c r="C21" s="34">
        <v>1257.9000000000001</v>
      </c>
      <c r="D21" s="34">
        <v>1418.1</v>
      </c>
      <c r="E21" s="34">
        <v>1202.8</v>
      </c>
      <c r="F21" s="34">
        <v>1667.6</v>
      </c>
      <c r="G21" s="34">
        <v>1679.8</v>
      </c>
      <c r="H21" s="34">
        <v>1365.9</v>
      </c>
      <c r="I21" s="34">
        <v>1348.4</v>
      </c>
      <c r="J21" s="34">
        <v>1711.5</v>
      </c>
      <c r="K21" s="26">
        <f t="shared" si="13"/>
        <v>11652</v>
      </c>
      <c r="L21" s="34">
        <v>1792.6</v>
      </c>
      <c r="M21" s="34">
        <v>1470.6</v>
      </c>
      <c r="N21" s="34">
        <v>1504</v>
      </c>
      <c r="O21" s="34">
        <v>1449.4</v>
      </c>
      <c r="P21" s="34">
        <v>1903.7</v>
      </c>
      <c r="Q21" s="34">
        <v>1471</v>
      </c>
      <c r="R21" s="25">
        <v>1550.9</v>
      </c>
      <c r="S21" s="25">
        <v>1948.5</v>
      </c>
      <c r="T21" s="27">
        <f t="shared" si="12"/>
        <v>13090.699999999999</v>
      </c>
      <c r="U21" s="28">
        <f t="shared" si="1"/>
        <v>1438.6999999999989</v>
      </c>
      <c r="V21" s="25">
        <f t="shared" si="2"/>
        <v>12.347236525918289</v>
      </c>
    </row>
    <row r="22" spans="2:22" ht="15.95" customHeight="1" x14ac:dyDescent="0.2">
      <c r="B22" s="35" t="s">
        <v>33</v>
      </c>
      <c r="C22" s="34">
        <v>143.5</v>
      </c>
      <c r="D22" s="34">
        <v>217.5</v>
      </c>
      <c r="E22" s="34">
        <v>284.2</v>
      </c>
      <c r="F22" s="34">
        <v>289.60000000000002</v>
      </c>
      <c r="G22" s="34">
        <v>226</v>
      </c>
      <c r="H22" s="34">
        <v>184</v>
      </c>
      <c r="I22" s="34">
        <v>173.6</v>
      </c>
      <c r="J22" s="34">
        <v>496</v>
      </c>
      <c r="K22" s="26">
        <f>SUM(C22:J22)</f>
        <v>2014.4</v>
      </c>
      <c r="L22" s="34">
        <v>224.4</v>
      </c>
      <c r="M22" s="34">
        <v>153.9</v>
      </c>
      <c r="N22" s="34">
        <v>305.7</v>
      </c>
      <c r="O22" s="34">
        <v>198</v>
      </c>
      <c r="P22" s="34">
        <v>219.1</v>
      </c>
      <c r="Q22" s="34">
        <v>216.7</v>
      </c>
      <c r="R22" s="34">
        <v>166.7</v>
      </c>
      <c r="S22" s="34">
        <v>151.80000000000001</v>
      </c>
      <c r="T22" s="27">
        <f t="shared" si="12"/>
        <v>1636.3</v>
      </c>
      <c r="U22" s="28">
        <f t="shared" si="1"/>
        <v>-378.10000000000014</v>
      </c>
      <c r="V22" s="25">
        <f t="shared" si="2"/>
        <v>-18.769857029388408</v>
      </c>
    </row>
    <row r="23" spans="2:22" ht="15.95" customHeight="1" x14ac:dyDescent="0.2">
      <c r="B23" s="32" t="s">
        <v>34</v>
      </c>
      <c r="C23" s="30">
        <v>147.4</v>
      </c>
      <c r="D23" s="30">
        <v>178.1</v>
      </c>
      <c r="E23" s="30">
        <v>206.9</v>
      </c>
      <c r="F23" s="30">
        <v>214.9</v>
      </c>
      <c r="G23" s="30">
        <v>210.1</v>
      </c>
      <c r="H23" s="30">
        <v>203.5</v>
      </c>
      <c r="I23" s="30">
        <v>202.9</v>
      </c>
      <c r="J23" s="30">
        <v>206.8</v>
      </c>
      <c r="K23" s="18">
        <f>SUM(C23:J23)</f>
        <v>1570.6000000000001</v>
      </c>
      <c r="L23" s="18">
        <v>195.9</v>
      </c>
      <c r="M23" s="30">
        <v>226.3</v>
      </c>
      <c r="N23" s="30">
        <v>333.6</v>
      </c>
      <c r="O23" s="30">
        <v>251.8</v>
      </c>
      <c r="P23" s="30">
        <v>300.89999999999998</v>
      </c>
      <c r="Q23" s="30">
        <v>297.39999999999998</v>
      </c>
      <c r="R23" s="36">
        <v>259.5</v>
      </c>
      <c r="S23" s="36">
        <v>312.5</v>
      </c>
      <c r="T23" s="30">
        <f t="shared" si="12"/>
        <v>2177.9</v>
      </c>
      <c r="U23" s="19">
        <f t="shared" si="1"/>
        <v>607.29999999999995</v>
      </c>
      <c r="V23" s="18">
        <f t="shared" si="2"/>
        <v>38.666751559913401</v>
      </c>
    </row>
    <row r="24" spans="2:22" ht="15.95" customHeight="1" x14ac:dyDescent="0.2">
      <c r="B24" s="22" t="s">
        <v>35</v>
      </c>
      <c r="C24" s="18">
        <f t="shared" ref="C24:O24" si="14">+C25+C28+C36+C45</f>
        <v>50937.7</v>
      </c>
      <c r="D24" s="18">
        <f t="shared" si="14"/>
        <v>44112.5</v>
      </c>
      <c r="E24" s="18">
        <f t="shared" si="14"/>
        <v>45288.5</v>
      </c>
      <c r="F24" s="18">
        <f t="shared" si="14"/>
        <v>47967.3</v>
      </c>
      <c r="G24" s="18">
        <f t="shared" si="14"/>
        <v>48631.1</v>
      </c>
      <c r="H24" s="18">
        <f t="shared" si="14"/>
        <v>44876.899999999994</v>
      </c>
      <c r="I24" s="18">
        <f t="shared" si="14"/>
        <v>48529.200000000004</v>
      </c>
      <c r="J24" s="18">
        <f t="shared" si="14"/>
        <v>48411.000000000007</v>
      </c>
      <c r="K24" s="18">
        <f>+K25+K28+K36+K45</f>
        <v>378754.2</v>
      </c>
      <c r="L24" s="18">
        <f t="shared" si="14"/>
        <v>54063.999999999993</v>
      </c>
      <c r="M24" s="18">
        <f t="shared" si="14"/>
        <v>46509.799999999996</v>
      </c>
      <c r="N24" s="18">
        <f t="shared" si="14"/>
        <v>47004.399999999994</v>
      </c>
      <c r="O24" s="18">
        <f t="shared" si="14"/>
        <v>48937</v>
      </c>
      <c r="P24" s="18">
        <f>+P25+P28+P36+P45</f>
        <v>48285.799999999996</v>
      </c>
      <c r="Q24" s="18">
        <f>+Q25+Q28+Q36+Q45</f>
        <v>46966.2</v>
      </c>
      <c r="R24" s="18">
        <f>+R25+R28+R36+R45</f>
        <v>50877.799999999996</v>
      </c>
      <c r="S24" s="18">
        <f>+S25+S28+S36+S45</f>
        <v>48348.4</v>
      </c>
      <c r="T24" s="23">
        <f>+T25+T28+T36+T45</f>
        <v>390993.4</v>
      </c>
      <c r="U24" s="19">
        <f t="shared" si="1"/>
        <v>12239.200000000012</v>
      </c>
      <c r="V24" s="18">
        <f t="shared" si="2"/>
        <v>3.2314361134477219</v>
      </c>
    </row>
    <row r="25" spans="2:22" ht="15.95" customHeight="1" x14ac:dyDescent="0.2">
      <c r="B25" s="37" t="s">
        <v>36</v>
      </c>
      <c r="C25" s="18">
        <f t="shared" ref="C25:J25" si="15">+C26+C27</f>
        <v>33941.599999999999</v>
      </c>
      <c r="D25" s="18">
        <f t="shared" si="15"/>
        <v>28728</v>
      </c>
      <c r="E25" s="18">
        <f t="shared" si="15"/>
        <v>29083.1</v>
      </c>
      <c r="F25" s="18">
        <f t="shared" si="15"/>
        <v>31906.6</v>
      </c>
      <c r="G25" s="18">
        <f t="shared" si="15"/>
        <v>31106.9</v>
      </c>
      <c r="H25" s="18">
        <f t="shared" si="15"/>
        <v>29879.3</v>
      </c>
      <c r="I25" s="18">
        <f t="shared" si="15"/>
        <v>31707.3</v>
      </c>
      <c r="J25" s="18">
        <f t="shared" si="15"/>
        <v>31833.800000000003</v>
      </c>
      <c r="K25" s="18">
        <f>+K26+K27</f>
        <v>248186.6</v>
      </c>
      <c r="L25" s="18">
        <f t="shared" ref="L25:S25" si="16">+L26+L27</f>
        <v>35186.199999999997</v>
      </c>
      <c r="M25" s="18">
        <f t="shared" si="16"/>
        <v>30643.199999999997</v>
      </c>
      <c r="N25" s="18">
        <f t="shared" si="16"/>
        <v>31695.4</v>
      </c>
      <c r="O25" s="18">
        <f t="shared" si="16"/>
        <v>32862.199999999997</v>
      </c>
      <c r="P25" s="18">
        <f t="shared" si="16"/>
        <v>31137</v>
      </c>
      <c r="Q25" s="18">
        <f t="shared" si="16"/>
        <v>31139.199999999997</v>
      </c>
      <c r="R25" s="18">
        <f t="shared" si="16"/>
        <v>32363</v>
      </c>
      <c r="S25" s="18">
        <f t="shared" si="16"/>
        <v>33331.5</v>
      </c>
      <c r="T25" s="23">
        <f>+T26+T27</f>
        <v>258357.7</v>
      </c>
      <c r="U25" s="19">
        <f t="shared" si="1"/>
        <v>10171.100000000006</v>
      </c>
      <c r="V25" s="18">
        <f t="shared" si="2"/>
        <v>4.0981664602359702</v>
      </c>
    </row>
    <row r="26" spans="2:22" ht="15.95" customHeight="1" x14ac:dyDescent="0.2">
      <c r="B26" s="38" t="s">
        <v>37</v>
      </c>
      <c r="C26" s="25">
        <v>21797.8</v>
      </c>
      <c r="D26" s="25">
        <v>17100.7</v>
      </c>
      <c r="E26" s="25">
        <v>16961.599999999999</v>
      </c>
      <c r="F26" s="25">
        <v>18373.099999999999</v>
      </c>
      <c r="G26" s="25">
        <v>16997.3</v>
      </c>
      <c r="H26" s="25">
        <v>16427</v>
      </c>
      <c r="I26" s="25">
        <v>16493.3</v>
      </c>
      <c r="J26" s="25">
        <v>17110.400000000001</v>
      </c>
      <c r="K26" s="26">
        <f>SUM(C26:J26)</f>
        <v>141261.20000000001</v>
      </c>
      <c r="L26" s="25">
        <v>21901.9</v>
      </c>
      <c r="M26" s="25">
        <v>17624.8</v>
      </c>
      <c r="N26" s="25">
        <v>16953.7</v>
      </c>
      <c r="O26" s="25">
        <v>18555.400000000001</v>
      </c>
      <c r="P26" s="25">
        <v>16861.400000000001</v>
      </c>
      <c r="Q26" s="25">
        <v>17399.099999999999</v>
      </c>
      <c r="R26" s="25">
        <v>17189.3</v>
      </c>
      <c r="S26" s="25">
        <v>18612.3</v>
      </c>
      <c r="T26" s="27">
        <f>SUM(L26:S26)</f>
        <v>145097.9</v>
      </c>
      <c r="U26" s="28">
        <f t="shared" si="1"/>
        <v>3836.6999999999825</v>
      </c>
      <c r="V26" s="25">
        <f t="shared" si="2"/>
        <v>2.7160324278711934</v>
      </c>
    </row>
    <row r="27" spans="2:22" ht="15.95" customHeight="1" x14ac:dyDescent="0.2">
      <c r="B27" s="38" t="s">
        <v>38</v>
      </c>
      <c r="C27" s="25">
        <v>12143.8</v>
      </c>
      <c r="D27" s="25">
        <v>11627.3</v>
      </c>
      <c r="E27" s="25">
        <v>12121.5</v>
      </c>
      <c r="F27" s="25">
        <v>13533.5</v>
      </c>
      <c r="G27" s="25">
        <v>14109.6</v>
      </c>
      <c r="H27" s="25">
        <v>13452.3</v>
      </c>
      <c r="I27" s="25">
        <v>15214</v>
      </c>
      <c r="J27" s="25">
        <v>14723.4</v>
      </c>
      <c r="K27" s="26">
        <f>SUM(C27:J27)</f>
        <v>106925.4</v>
      </c>
      <c r="L27" s="25">
        <v>13284.3</v>
      </c>
      <c r="M27" s="25">
        <v>13018.4</v>
      </c>
      <c r="N27" s="25">
        <v>14741.7</v>
      </c>
      <c r="O27" s="25">
        <v>14306.8</v>
      </c>
      <c r="P27" s="25">
        <v>14275.6</v>
      </c>
      <c r="Q27" s="25">
        <v>13740.1</v>
      </c>
      <c r="R27" s="25">
        <v>15173.7</v>
      </c>
      <c r="S27" s="25">
        <v>14719.2</v>
      </c>
      <c r="T27" s="27">
        <f>SUM(L27:S27)</f>
        <v>113259.8</v>
      </c>
      <c r="U27" s="28">
        <f t="shared" si="1"/>
        <v>6334.4000000000087</v>
      </c>
      <c r="V27" s="25">
        <f t="shared" si="2"/>
        <v>5.9241302814859793</v>
      </c>
    </row>
    <row r="28" spans="2:22" ht="15.95" customHeight="1" x14ac:dyDescent="0.2">
      <c r="B28" s="39" t="s">
        <v>39</v>
      </c>
      <c r="C28" s="18">
        <f t="shared" ref="C28:H28" si="17">SUM(C29:C35)</f>
        <v>13986.5</v>
      </c>
      <c r="D28" s="18">
        <f t="shared" si="17"/>
        <v>12199.2</v>
      </c>
      <c r="E28" s="18">
        <f t="shared" si="17"/>
        <v>13758.300000000001</v>
      </c>
      <c r="F28" s="18">
        <f t="shared" si="17"/>
        <v>13732.000000000002</v>
      </c>
      <c r="G28" s="18">
        <f t="shared" si="17"/>
        <v>15258.400000000001</v>
      </c>
      <c r="H28" s="18">
        <f t="shared" si="17"/>
        <v>12759.4</v>
      </c>
      <c r="I28" s="18">
        <f>SUM(I29:I35)</f>
        <v>14318</v>
      </c>
      <c r="J28" s="18">
        <f>SUM(J29:J35)</f>
        <v>14529.800000000001</v>
      </c>
      <c r="K28" s="18">
        <f>SUM(K29:K35)</f>
        <v>110541.6</v>
      </c>
      <c r="L28" s="18">
        <f t="shared" ref="L28:S28" si="18">SUM(L29:L35)</f>
        <v>15427.900000000001</v>
      </c>
      <c r="M28" s="18">
        <f t="shared" si="18"/>
        <v>12805.1</v>
      </c>
      <c r="N28" s="18">
        <f t="shared" si="18"/>
        <v>12946.8</v>
      </c>
      <c r="O28" s="18">
        <f t="shared" si="18"/>
        <v>13932</v>
      </c>
      <c r="P28" s="18">
        <f t="shared" si="18"/>
        <v>14759.199999999999</v>
      </c>
      <c r="Q28" s="18">
        <f t="shared" si="18"/>
        <v>13489.6</v>
      </c>
      <c r="R28" s="18">
        <f t="shared" si="18"/>
        <v>16004.599999999999</v>
      </c>
      <c r="S28" s="18">
        <f t="shared" si="18"/>
        <v>12704.300000000001</v>
      </c>
      <c r="T28" s="23">
        <f>SUM(T29:T35)</f>
        <v>112069.5</v>
      </c>
      <c r="U28" s="19">
        <f t="shared" si="1"/>
        <v>1527.8999999999942</v>
      </c>
      <c r="V28" s="18">
        <f t="shared" si="2"/>
        <v>1.3821945765214128</v>
      </c>
    </row>
    <row r="29" spans="2:22" s="45" customFormat="1" ht="15.95" customHeight="1" x14ac:dyDescent="0.2">
      <c r="B29" s="40" t="s">
        <v>40</v>
      </c>
      <c r="C29" s="41">
        <v>4142.6000000000004</v>
      </c>
      <c r="D29" s="41">
        <v>4157.3999999999996</v>
      </c>
      <c r="E29" s="41">
        <v>4844.7</v>
      </c>
      <c r="F29" s="41">
        <v>4087.7</v>
      </c>
      <c r="G29" s="41">
        <v>5115.3</v>
      </c>
      <c r="H29" s="41">
        <v>4165.2</v>
      </c>
      <c r="I29" s="41">
        <v>4697.2</v>
      </c>
      <c r="J29" s="41">
        <v>4798.3999999999996</v>
      </c>
      <c r="K29" s="42">
        <f>SUM(C29:J29)</f>
        <v>36008.5</v>
      </c>
      <c r="L29" s="41">
        <v>5006.6000000000004</v>
      </c>
      <c r="M29" s="41">
        <v>4257.3</v>
      </c>
      <c r="N29" s="41">
        <v>4350.6000000000004</v>
      </c>
      <c r="O29" s="41">
        <v>4448.3999999999996</v>
      </c>
      <c r="P29" s="41">
        <v>4942.8999999999996</v>
      </c>
      <c r="Q29" s="41">
        <v>4275.3999999999996</v>
      </c>
      <c r="R29" s="25">
        <v>5500</v>
      </c>
      <c r="S29" s="25">
        <v>3400</v>
      </c>
      <c r="T29" s="43">
        <f t="shared" ref="T29:T35" si="19">SUM(L29:S29)</f>
        <v>36181.200000000004</v>
      </c>
      <c r="U29" s="44">
        <f t="shared" si="1"/>
        <v>172.70000000000437</v>
      </c>
      <c r="V29" s="42">
        <f t="shared" si="2"/>
        <v>0.47960898121278139</v>
      </c>
    </row>
    <row r="30" spans="2:22" s="45" customFormat="1" ht="15.95" customHeight="1" x14ac:dyDescent="0.2">
      <c r="B30" s="40" t="s">
        <v>41</v>
      </c>
      <c r="C30" s="46">
        <v>2466.9</v>
      </c>
      <c r="D30" s="46">
        <v>2569</v>
      </c>
      <c r="E30" s="46">
        <v>3012.3</v>
      </c>
      <c r="F30" s="46">
        <v>2512.9</v>
      </c>
      <c r="G30" s="46">
        <v>3049.3</v>
      </c>
      <c r="H30" s="46">
        <v>2480</v>
      </c>
      <c r="I30" s="46">
        <v>2840.6</v>
      </c>
      <c r="J30" s="46">
        <v>2773.3</v>
      </c>
      <c r="K30" s="42">
        <f t="shared" ref="K30:K35" si="20">SUM(C30:J30)</f>
        <v>21704.3</v>
      </c>
      <c r="L30" s="46">
        <v>2957.2</v>
      </c>
      <c r="M30" s="46">
        <v>2520.6</v>
      </c>
      <c r="N30" s="46">
        <v>2544.4</v>
      </c>
      <c r="O30" s="46">
        <v>2598.6</v>
      </c>
      <c r="P30" s="46">
        <v>2876.1</v>
      </c>
      <c r="Q30" s="41">
        <v>2478.1999999999998</v>
      </c>
      <c r="R30" s="25">
        <v>3372.1</v>
      </c>
      <c r="S30" s="25">
        <v>2375.1</v>
      </c>
      <c r="T30" s="43">
        <f t="shared" si="19"/>
        <v>21722.299999999996</v>
      </c>
      <c r="U30" s="44">
        <f t="shared" si="1"/>
        <v>17.999999999996362</v>
      </c>
      <c r="V30" s="42">
        <f t="shared" si="2"/>
        <v>8.2932875052392219E-2</v>
      </c>
    </row>
    <row r="31" spans="2:22" ht="15.95" customHeight="1" x14ac:dyDescent="0.2">
      <c r="B31" s="38" t="s">
        <v>42</v>
      </c>
      <c r="C31" s="26">
        <v>4818.3999999999996</v>
      </c>
      <c r="D31" s="26">
        <v>3191.9</v>
      </c>
      <c r="E31" s="26">
        <v>3468.7</v>
      </c>
      <c r="F31" s="26">
        <v>4401.3</v>
      </c>
      <c r="G31" s="26">
        <v>4111.8</v>
      </c>
      <c r="H31" s="26">
        <v>3256</v>
      </c>
      <c r="I31" s="26">
        <v>3923.1</v>
      </c>
      <c r="J31" s="26">
        <v>3870.8</v>
      </c>
      <c r="K31" s="42">
        <f t="shared" si="20"/>
        <v>31041.999999999996</v>
      </c>
      <c r="L31" s="26">
        <v>4804.8</v>
      </c>
      <c r="M31" s="26">
        <v>3431.4</v>
      </c>
      <c r="N31" s="26">
        <v>3421.5</v>
      </c>
      <c r="O31" s="26">
        <v>3842.6</v>
      </c>
      <c r="P31" s="26">
        <v>3832.5</v>
      </c>
      <c r="Q31" s="26">
        <v>3865.4</v>
      </c>
      <c r="R31" s="26">
        <v>4124.7</v>
      </c>
      <c r="S31" s="26">
        <v>3897.3</v>
      </c>
      <c r="T31" s="43">
        <f t="shared" si="19"/>
        <v>31220.200000000004</v>
      </c>
      <c r="U31" s="44">
        <f t="shared" si="1"/>
        <v>178.200000000008</v>
      </c>
      <c r="V31" s="42">
        <f t="shared" si="2"/>
        <v>0.57406094968110311</v>
      </c>
    </row>
    <row r="32" spans="2:22" ht="15.95" customHeight="1" x14ac:dyDescent="0.2">
      <c r="B32" s="38" t="s">
        <v>43</v>
      </c>
      <c r="C32" s="26">
        <v>152.80000000000001</v>
      </c>
      <c r="D32" s="26">
        <v>211.6</v>
      </c>
      <c r="E32" s="26">
        <v>199.5</v>
      </c>
      <c r="F32" s="26">
        <v>248.9</v>
      </c>
      <c r="G32" s="26">
        <v>278</v>
      </c>
      <c r="H32" s="26">
        <v>237.3</v>
      </c>
      <c r="I32" s="26">
        <v>265.89999999999998</v>
      </c>
      <c r="J32" s="26">
        <v>323.7</v>
      </c>
      <c r="K32" s="42">
        <f t="shared" si="20"/>
        <v>1917.7</v>
      </c>
      <c r="L32" s="26">
        <v>168.2</v>
      </c>
      <c r="M32" s="26">
        <v>251.7</v>
      </c>
      <c r="N32" s="26">
        <v>193.9</v>
      </c>
      <c r="O32" s="26">
        <v>264.39999999999998</v>
      </c>
      <c r="P32" s="26">
        <v>228.3</v>
      </c>
      <c r="Q32" s="26">
        <v>253</v>
      </c>
      <c r="R32" s="26">
        <v>237.4</v>
      </c>
      <c r="S32" s="26">
        <v>240.8</v>
      </c>
      <c r="T32" s="43">
        <f t="shared" si="19"/>
        <v>1837.7</v>
      </c>
      <c r="U32" s="47">
        <f t="shared" si="1"/>
        <v>-80</v>
      </c>
      <c r="V32" s="26">
        <f t="shared" si="2"/>
        <v>-4.1716639724670177</v>
      </c>
    </row>
    <row r="33" spans="2:22" s="50" customFormat="1" ht="15.95" customHeight="1" x14ac:dyDescent="0.2">
      <c r="B33" s="48" t="s">
        <v>44</v>
      </c>
      <c r="C33" s="49">
        <v>786.5</v>
      </c>
      <c r="D33" s="49">
        <v>779.6</v>
      </c>
      <c r="E33" s="49">
        <v>773.4</v>
      </c>
      <c r="F33" s="49">
        <v>793</v>
      </c>
      <c r="G33" s="49">
        <v>786.1</v>
      </c>
      <c r="H33" s="49">
        <v>801.8</v>
      </c>
      <c r="I33" s="49">
        <v>790.6</v>
      </c>
      <c r="J33" s="49">
        <v>792.5</v>
      </c>
      <c r="K33" s="42">
        <f t="shared" si="20"/>
        <v>6303.5</v>
      </c>
      <c r="L33" s="49">
        <v>826.3</v>
      </c>
      <c r="M33" s="49">
        <v>817.4</v>
      </c>
      <c r="N33" s="49">
        <v>795.2</v>
      </c>
      <c r="O33" s="49">
        <v>810.5</v>
      </c>
      <c r="P33" s="49">
        <v>805.3</v>
      </c>
      <c r="Q33" s="49">
        <v>819.1</v>
      </c>
      <c r="R33" s="25">
        <v>816.7</v>
      </c>
      <c r="S33" s="25">
        <v>805.1</v>
      </c>
      <c r="T33" s="43">
        <f t="shared" si="19"/>
        <v>6495.6</v>
      </c>
      <c r="U33" s="28">
        <f t="shared" si="1"/>
        <v>192.10000000000036</v>
      </c>
      <c r="V33" s="25">
        <f t="shared" si="2"/>
        <v>3.0475132862695387</v>
      </c>
    </row>
    <row r="34" spans="2:22" s="50" customFormat="1" ht="15.95" customHeight="1" x14ac:dyDescent="0.2">
      <c r="B34" s="48" t="s">
        <v>45</v>
      </c>
      <c r="C34" s="51">
        <v>1176.7</v>
      </c>
      <c r="D34" s="51">
        <v>827.5</v>
      </c>
      <c r="E34" s="51">
        <v>1016.5</v>
      </c>
      <c r="F34" s="51">
        <v>1231.5999999999999</v>
      </c>
      <c r="G34" s="51">
        <v>1364.1</v>
      </c>
      <c r="H34" s="51">
        <v>1141.2</v>
      </c>
      <c r="I34" s="51">
        <v>1224.5</v>
      </c>
      <c r="J34" s="51">
        <v>1389.9</v>
      </c>
      <c r="K34" s="42">
        <f t="shared" si="20"/>
        <v>9372</v>
      </c>
      <c r="L34" s="51">
        <v>1205.7</v>
      </c>
      <c r="M34" s="49">
        <v>1144.0999999999999</v>
      </c>
      <c r="N34" s="51">
        <v>1132.9000000000001</v>
      </c>
      <c r="O34" s="51">
        <v>1408.1</v>
      </c>
      <c r="P34" s="51">
        <v>1550.6</v>
      </c>
      <c r="Q34" s="51">
        <v>1261.4000000000001</v>
      </c>
      <c r="R34" s="25">
        <v>1381.9</v>
      </c>
      <c r="S34" s="25">
        <v>1439.9</v>
      </c>
      <c r="T34" s="43">
        <f t="shared" si="19"/>
        <v>10524.599999999999</v>
      </c>
      <c r="U34" s="28">
        <f t="shared" si="1"/>
        <v>1152.5999999999985</v>
      </c>
      <c r="V34" s="25">
        <f t="shared" si="2"/>
        <v>12.298335467349537</v>
      </c>
    </row>
    <row r="35" spans="2:22" s="50" customFormat="1" ht="15.95" customHeight="1" x14ac:dyDescent="0.2">
      <c r="B35" s="48" t="s">
        <v>33</v>
      </c>
      <c r="C35" s="51">
        <v>442.6</v>
      </c>
      <c r="D35" s="51">
        <v>462.2</v>
      </c>
      <c r="E35" s="51">
        <v>443.2</v>
      </c>
      <c r="F35" s="51">
        <v>456.6</v>
      </c>
      <c r="G35" s="51">
        <v>553.79999999999995</v>
      </c>
      <c r="H35" s="51">
        <v>677.9</v>
      </c>
      <c r="I35" s="51">
        <v>576.1</v>
      </c>
      <c r="J35" s="51">
        <v>581.20000000000005</v>
      </c>
      <c r="K35" s="42">
        <f t="shared" si="20"/>
        <v>4193.5999999999995</v>
      </c>
      <c r="L35" s="51">
        <v>459.1</v>
      </c>
      <c r="M35" s="51">
        <v>382.6</v>
      </c>
      <c r="N35" s="51">
        <v>508.3</v>
      </c>
      <c r="O35" s="51">
        <v>559.4</v>
      </c>
      <c r="P35" s="51">
        <v>523.5</v>
      </c>
      <c r="Q35" s="51">
        <v>537.1</v>
      </c>
      <c r="R35" s="51">
        <v>571.79999999999995</v>
      </c>
      <c r="S35" s="51">
        <v>546.1</v>
      </c>
      <c r="T35" s="43">
        <f t="shared" si="19"/>
        <v>4087.9</v>
      </c>
      <c r="U35" s="28">
        <f t="shared" si="1"/>
        <v>-105.69999999999936</v>
      </c>
      <c r="V35" s="25">
        <f t="shared" si="2"/>
        <v>-2.5205074399084171</v>
      </c>
    </row>
    <row r="36" spans="2:22" ht="15.95" customHeight="1" x14ac:dyDescent="0.2">
      <c r="B36" s="37" t="s">
        <v>46</v>
      </c>
      <c r="C36" s="18">
        <f t="shared" ref="C36:J36" si="21">+C37+C38+C39+C42+C43</f>
        <v>2765.2</v>
      </c>
      <c r="D36" s="18">
        <f t="shared" si="21"/>
        <v>2978.4</v>
      </c>
      <c r="E36" s="18">
        <f t="shared" si="21"/>
        <v>2134</v>
      </c>
      <c r="F36" s="18">
        <f t="shared" si="21"/>
        <v>2127.3000000000002</v>
      </c>
      <c r="G36" s="18">
        <f t="shared" si="21"/>
        <v>2044.1</v>
      </c>
      <c r="H36" s="18">
        <f t="shared" si="21"/>
        <v>1878</v>
      </c>
      <c r="I36" s="18">
        <f t="shared" si="21"/>
        <v>2278.1</v>
      </c>
      <c r="J36" s="18">
        <f t="shared" si="21"/>
        <v>1849.5000000000002</v>
      </c>
      <c r="K36" s="18">
        <f>+K37+K38+K39+K42+K43</f>
        <v>18054.599999999999</v>
      </c>
      <c r="L36" s="18">
        <f t="shared" ref="L36:S36" si="22">+L37+L38+L39+L42+L43</f>
        <v>3191.6999999999994</v>
      </c>
      <c r="M36" s="18">
        <f t="shared" si="22"/>
        <v>2789.8999999999996</v>
      </c>
      <c r="N36" s="18">
        <f t="shared" si="22"/>
        <v>2116</v>
      </c>
      <c r="O36" s="18">
        <f t="shared" si="22"/>
        <v>1856.5</v>
      </c>
      <c r="P36" s="18">
        <f t="shared" si="22"/>
        <v>2108.1</v>
      </c>
      <c r="Q36" s="18">
        <f t="shared" si="22"/>
        <v>1912.3000000000002</v>
      </c>
      <c r="R36" s="18">
        <f t="shared" si="22"/>
        <v>2271</v>
      </c>
      <c r="S36" s="18">
        <f t="shared" si="22"/>
        <v>2075.1999999999998</v>
      </c>
      <c r="T36" s="18">
        <f>+T37+T38+T39+T42+T43+T44</f>
        <v>18320.699999999997</v>
      </c>
      <c r="U36" s="19">
        <f t="shared" si="1"/>
        <v>266.09999999999854</v>
      </c>
      <c r="V36" s="18">
        <f t="shared" si="2"/>
        <v>1.4738626167292466</v>
      </c>
    </row>
    <row r="37" spans="2:22" ht="15.95" customHeight="1" x14ac:dyDescent="0.2">
      <c r="B37" s="38" t="s">
        <v>47</v>
      </c>
      <c r="C37" s="26">
        <v>1684.8</v>
      </c>
      <c r="D37" s="26">
        <v>1971.1</v>
      </c>
      <c r="E37" s="26">
        <v>1770.4</v>
      </c>
      <c r="F37" s="26">
        <v>1837.7</v>
      </c>
      <c r="G37" s="26">
        <v>1824.1</v>
      </c>
      <c r="H37" s="26">
        <v>1682</v>
      </c>
      <c r="I37" s="26">
        <v>2069.8000000000002</v>
      </c>
      <c r="J37" s="26">
        <v>1660.4</v>
      </c>
      <c r="K37" s="26">
        <f t="shared" ref="K37:K42" si="23">SUM(C37:J37)</f>
        <v>14500.299999999997</v>
      </c>
      <c r="L37" s="26">
        <v>1839</v>
      </c>
      <c r="M37" s="26">
        <v>1973.2</v>
      </c>
      <c r="N37" s="26">
        <v>1885.9</v>
      </c>
      <c r="O37" s="26">
        <v>1649.7</v>
      </c>
      <c r="P37" s="26">
        <v>1897.5</v>
      </c>
      <c r="Q37" s="26">
        <v>1715.8</v>
      </c>
      <c r="R37" s="25">
        <v>2040.6</v>
      </c>
      <c r="S37" s="25">
        <v>1877.4</v>
      </c>
      <c r="T37" s="52">
        <f>SUM(L37:S37)</f>
        <v>14879.099999999999</v>
      </c>
      <c r="U37" s="47">
        <f t="shared" si="1"/>
        <v>378.80000000000109</v>
      </c>
      <c r="V37" s="26">
        <f t="shared" si="2"/>
        <v>2.6123597442811608</v>
      </c>
    </row>
    <row r="38" spans="2:22" ht="15.95" customHeight="1" x14ac:dyDescent="0.2">
      <c r="B38" s="38" t="s">
        <v>48</v>
      </c>
      <c r="C38" s="26">
        <v>876.2</v>
      </c>
      <c r="D38" s="26">
        <v>817.7</v>
      </c>
      <c r="E38" s="26">
        <v>191.3</v>
      </c>
      <c r="F38" s="26">
        <v>77.7</v>
      </c>
      <c r="G38" s="26">
        <v>49.7</v>
      </c>
      <c r="H38" s="26">
        <v>42.3</v>
      </c>
      <c r="I38" s="26">
        <v>49.5</v>
      </c>
      <c r="J38" s="26">
        <v>40</v>
      </c>
      <c r="K38" s="26">
        <f t="shared" si="23"/>
        <v>2144.4</v>
      </c>
      <c r="L38" s="26">
        <v>1196.2</v>
      </c>
      <c r="M38" s="26">
        <v>661.4</v>
      </c>
      <c r="N38" s="26">
        <v>67.099999999999994</v>
      </c>
      <c r="O38" s="26">
        <v>45.5</v>
      </c>
      <c r="P38" s="26">
        <v>47.2</v>
      </c>
      <c r="Q38" s="26">
        <v>41.4</v>
      </c>
      <c r="R38" s="25">
        <v>46.6</v>
      </c>
      <c r="S38" s="25">
        <v>40.799999999999997</v>
      </c>
      <c r="T38" s="52">
        <f>SUM(L38:S38)</f>
        <v>2146.1999999999998</v>
      </c>
      <c r="U38" s="47">
        <f t="shared" si="1"/>
        <v>1.7999999999997272</v>
      </c>
      <c r="V38" s="26">
        <f t="shared" si="2"/>
        <v>8.3939563514256993E-2</v>
      </c>
    </row>
    <row r="39" spans="2:22" ht="15.95" customHeight="1" x14ac:dyDescent="0.2">
      <c r="B39" s="53" t="s">
        <v>49</v>
      </c>
      <c r="C39" s="18">
        <f t="shared" ref="C39:J39" si="24">+C40+C41</f>
        <v>58</v>
      </c>
      <c r="D39" s="18">
        <f t="shared" si="24"/>
        <v>47.7</v>
      </c>
      <c r="E39" s="18">
        <f t="shared" si="24"/>
        <v>41.099999999999994</v>
      </c>
      <c r="F39" s="18">
        <f t="shared" si="24"/>
        <v>68.7</v>
      </c>
      <c r="G39" s="18">
        <f t="shared" si="24"/>
        <v>35.1</v>
      </c>
      <c r="H39" s="18">
        <f t="shared" si="24"/>
        <v>18.899999999999999</v>
      </c>
      <c r="I39" s="18">
        <f t="shared" si="24"/>
        <v>21.700000000000003</v>
      </c>
      <c r="J39" s="18">
        <f t="shared" si="24"/>
        <v>16.899999999999999</v>
      </c>
      <c r="K39" s="18">
        <f t="shared" si="23"/>
        <v>308.09999999999997</v>
      </c>
      <c r="L39" s="18">
        <f t="shared" ref="L39:S39" si="25">+L40+L41</f>
        <v>23.1</v>
      </c>
      <c r="M39" s="18">
        <f t="shared" si="25"/>
        <v>21.9</v>
      </c>
      <c r="N39" s="18">
        <f t="shared" si="25"/>
        <v>24.200000000000003</v>
      </c>
      <c r="O39" s="18">
        <f t="shared" si="25"/>
        <v>20.8</v>
      </c>
      <c r="P39" s="18">
        <f t="shared" si="25"/>
        <v>22.700000000000003</v>
      </c>
      <c r="Q39" s="18">
        <f t="shared" si="25"/>
        <v>17.399999999999999</v>
      </c>
      <c r="R39" s="18">
        <f t="shared" si="25"/>
        <v>23.9</v>
      </c>
      <c r="S39" s="18">
        <f t="shared" si="25"/>
        <v>20.6</v>
      </c>
      <c r="T39" s="23">
        <f>+T40+T41</f>
        <v>174.6</v>
      </c>
      <c r="U39" s="19">
        <f t="shared" si="1"/>
        <v>-133.49999999999997</v>
      </c>
      <c r="V39" s="18">
        <f t="shared" si="2"/>
        <v>-43.3300876338851</v>
      </c>
    </row>
    <row r="40" spans="2:22" ht="15.95" customHeight="1" x14ac:dyDescent="0.2">
      <c r="B40" s="54" t="s">
        <v>50</v>
      </c>
      <c r="C40" s="26">
        <v>32.799999999999997</v>
      </c>
      <c r="D40" s="26">
        <v>26.6</v>
      </c>
      <c r="E40" s="26">
        <v>21.2</v>
      </c>
      <c r="F40" s="26">
        <v>35.200000000000003</v>
      </c>
      <c r="G40" s="26">
        <v>16.100000000000001</v>
      </c>
      <c r="H40" s="26">
        <v>8.8000000000000007</v>
      </c>
      <c r="I40" s="26">
        <v>9.3000000000000007</v>
      </c>
      <c r="J40" s="26">
        <v>6</v>
      </c>
      <c r="K40" s="26">
        <f t="shared" si="23"/>
        <v>156.00000000000003</v>
      </c>
      <c r="L40" s="26">
        <v>12.5</v>
      </c>
      <c r="M40" s="26">
        <v>9.6</v>
      </c>
      <c r="N40" s="26">
        <v>15.9</v>
      </c>
      <c r="O40" s="26">
        <v>13.6</v>
      </c>
      <c r="P40" s="26">
        <v>14.4</v>
      </c>
      <c r="Q40" s="26">
        <v>13.1</v>
      </c>
      <c r="R40" s="25">
        <v>17</v>
      </c>
      <c r="S40" s="25">
        <v>11.7</v>
      </c>
      <c r="T40" s="52">
        <f t="shared" ref="T40:T45" si="26">SUM(L40:S40)</f>
        <v>107.8</v>
      </c>
      <c r="U40" s="47">
        <f t="shared" si="1"/>
        <v>-48.200000000000031</v>
      </c>
      <c r="V40" s="47">
        <f t="shared" si="2"/>
        <v>-30.897435897435908</v>
      </c>
    </row>
    <row r="41" spans="2:22" ht="15.95" customHeight="1" x14ac:dyDescent="0.2">
      <c r="B41" s="55" t="s">
        <v>51</v>
      </c>
      <c r="C41" s="56">
        <v>25.2</v>
      </c>
      <c r="D41" s="56">
        <v>21.1</v>
      </c>
      <c r="E41" s="56">
        <v>19.899999999999999</v>
      </c>
      <c r="F41" s="56">
        <v>33.5</v>
      </c>
      <c r="G41" s="56">
        <v>19</v>
      </c>
      <c r="H41" s="56">
        <v>10.1</v>
      </c>
      <c r="I41" s="56">
        <v>12.4</v>
      </c>
      <c r="J41" s="56">
        <v>10.9</v>
      </c>
      <c r="K41" s="56">
        <f t="shared" si="23"/>
        <v>152.1</v>
      </c>
      <c r="L41" s="56">
        <v>10.6</v>
      </c>
      <c r="M41" s="56">
        <v>12.3</v>
      </c>
      <c r="N41" s="56">
        <v>8.3000000000000007</v>
      </c>
      <c r="O41" s="56">
        <v>7.2</v>
      </c>
      <c r="P41" s="56">
        <v>8.3000000000000007</v>
      </c>
      <c r="Q41" s="56">
        <v>4.3</v>
      </c>
      <c r="R41" s="56">
        <v>6.9</v>
      </c>
      <c r="S41" s="56">
        <v>8.9</v>
      </c>
      <c r="T41" s="56">
        <f t="shared" si="26"/>
        <v>66.8</v>
      </c>
      <c r="U41" s="56">
        <f t="shared" si="1"/>
        <v>-85.3</v>
      </c>
      <c r="V41" s="56">
        <f t="shared" si="2"/>
        <v>-56.081525312294545</v>
      </c>
    </row>
    <row r="42" spans="2:22" ht="15.95" customHeight="1" x14ac:dyDescent="0.2">
      <c r="B42" s="38" t="s">
        <v>52</v>
      </c>
      <c r="C42" s="25">
        <v>112.2</v>
      </c>
      <c r="D42" s="25">
        <v>108.1</v>
      </c>
      <c r="E42" s="25">
        <v>100</v>
      </c>
      <c r="F42" s="25">
        <v>111.4</v>
      </c>
      <c r="G42" s="25">
        <v>102.7</v>
      </c>
      <c r="H42" s="25">
        <v>99.2</v>
      </c>
      <c r="I42" s="25">
        <v>102.1</v>
      </c>
      <c r="J42" s="25">
        <v>98.2</v>
      </c>
      <c r="K42" s="26">
        <f t="shared" si="23"/>
        <v>833.9000000000002</v>
      </c>
      <c r="L42" s="25">
        <v>98.2</v>
      </c>
      <c r="M42" s="25">
        <v>102.7</v>
      </c>
      <c r="N42" s="25">
        <v>105.4</v>
      </c>
      <c r="O42" s="25">
        <v>108.1</v>
      </c>
      <c r="P42" s="25">
        <v>106.2</v>
      </c>
      <c r="Q42" s="25">
        <v>103.8</v>
      </c>
      <c r="R42" s="25">
        <v>126.1</v>
      </c>
      <c r="S42" s="25">
        <v>103.6</v>
      </c>
      <c r="T42" s="52">
        <f t="shared" si="26"/>
        <v>854.1</v>
      </c>
      <c r="U42" s="47">
        <f t="shared" si="1"/>
        <v>20.199999999999818</v>
      </c>
      <c r="V42" s="47">
        <f t="shared" si="2"/>
        <v>2.4223528000959123</v>
      </c>
    </row>
    <row r="43" spans="2:22" ht="15.95" customHeight="1" x14ac:dyDescent="0.2">
      <c r="B43" s="38" t="s">
        <v>53</v>
      </c>
      <c r="C43" s="25">
        <v>34</v>
      </c>
      <c r="D43" s="25">
        <v>33.799999999999997</v>
      </c>
      <c r="E43" s="25">
        <v>31.2</v>
      </c>
      <c r="F43" s="25">
        <v>31.8</v>
      </c>
      <c r="G43" s="25">
        <v>32.5</v>
      </c>
      <c r="H43" s="25">
        <v>35.6</v>
      </c>
      <c r="I43" s="25">
        <v>35</v>
      </c>
      <c r="J43" s="25">
        <v>34</v>
      </c>
      <c r="K43" s="26">
        <f t="shared" ref="K43:K44" si="27">SUM(C43:J43)</f>
        <v>267.89999999999998</v>
      </c>
      <c r="L43" s="25">
        <v>35.200000000000003</v>
      </c>
      <c r="M43" s="25">
        <v>30.7</v>
      </c>
      <c r="N43" s="25">
        <v>33.4</v>
      </c>
      <c r="O43" s="25">
        <v>32.4</v>
      </c>
      <c r="P43" s="25">
        <v>34.5</v>
      </c>
      <c r="Q43" s="25">
        <v>33.9</v>
      </c>
      <c r="R43" s="25">
        <v>33.799999999999997</v>
      </c>
      <c r="S43" s="25">
        <v>32.799999999999997</v>
      </c>
      <c r="T43" s="52">
        <f t="shared" si="26"/>
        <v>266.70000000000005</v>
      </c>
      <c r="U43" s="47">
        <f t="shared" si="1"/>
        <v>-1.1999999999999318</v>
      </c>
      <c r="V43" s="47">
        <f t="shared" si="2"/>
        <v>-0.44792833146693989</v>
      </c>
    </row>
    <row r="44" spans="2:22" ht="15.95" customHeight="1" x14ac:dyDescent="0.2">
      <c r="B44" s="57" t="s">
        <v>33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f t="shared" si="27"/>
        <v>0</v>
      </c>
      <c r="L44" s="26">
        <f>SUM(H44:K44)</f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52">
        <f t="shared" si="26"/>
        <v>0</v>
      </c>
      <c r="U44" s="26">
        <f t="shared" si="1"/>
        <v>0</v>
      </c>
      <c r="V44" s="58">
        <v>0</v>
      </c>
    </row>
    <row r="45" spans="2:22" ht="15.95" customHeight="1" x14ac:dyDescent="0.2">
      <c r="B45" s="37" t="s">
        <v>54</v>
      </c>
      <c r="C45" s="18">
        <v>244.4</v>
      </c>
      <c r="D45" s="18">
        <v>206.9</v>
      </c>
      <c r="E45" s="18">
        <v>313.10000000000002</v>
      </c>
      <c r="F45" s="18">
        <v>201.4</v>
      </c>
      <c r="G45" s="18">
        <v>221.7</v>
      </c>
      <c r="H45" s="18">
        <v>360.2</v>
      </c>
      <c r="I45" s="18">
        <v>225.8</v>
      </c>
      <c r="J45" s="18">
        <v>197.9</v>
      </c>
      <c r="K45" s="18">
        <f>SUM(C45:J45)</f>
        <v>1971.4</v>
      </c>
      <c r="L45" s="18">
        <v>258.2</v>
      </c>
      <c r="M45" s="18">
        <v>271.60000000000002</v>
      </c>
      <c r="N45" s="18">
        <v>246.2</v>
      </c>
      <c r="O45" s="18">
        <v>286.3</v>
      </c>
      <c r="P45" s="18">
        <v>281.5</v>
      </c>
      <c r="Q45" s="36">
        <v>425.1</v>
      </c>
      <c r="R45" s="18">
        <v>239.2</v>
      </c>
      <c r="S45" s="18">
        <v>237.4</v>
      </c>
      <c r="T45" s="23">
        <f t="shared" si="26"/>
        <v>2245.5</v>
      </c>
      <c r="U45" s="19">
        <f t="shared" si="1"/>
        <v>274.09999999999991</v>
      </c>
      <c r="V45" s="19">
        <f t="shared" ref="V45:V59" si="28">+U45/K45*100</f>
        <v>13.903824693111488</v>
      </c>
    </row>
    <row r="46" spans="2:22" ht="15.95" customHeight="1" x14ac:dyDescent="0.2">
      <c r="B46" s="22" t="s">
        <v>55</v>
      </c>
      <c r="C46" s="59">
        <f t="shared" ref="C46:S46" si="29">+C47+C49</f>
        <v>5368.1</v>
      </c>
      <c r="D46" s="59">
        <f t="shared" si="29"/>
        <v>4814.8999999999996</v>
      </c>
      <c r="E46" s="59">
        <f t="shared" si="29"/>
        <v>5214.2</v>
      </c>
      <c r="F46" s="59">
        <f t="shared" si="29"/>
        <v>5717.1</v>
      </c>
      <c r="G46" s="59">
        <f t="shared" si="29"/>
        <v>5725.1</v>
      </c>
      <c r="H46" s="59">
        <f t="shared" si="29"/>
        <v>5641.0999999999995</v>
      </c>
      <c r="I46" s="59">
        <f t="shared" si="29"/>
        <v>6389.6</v>
      </c>
      <c r="J46" s="59">
        <f t="shared" si="29"/>
        <v>6144.3</v>
      </c>
      <c r="K46" s="59">
        <f>+K47+K49</f>
        <v>45014.400000000001</v>
      </c>
      <c r="L46" s="59">
        <f t="shared" si="29"/>
        <v>5566.6</v>
      </c>
      <c r="M46" s="59">
        <f t="shared" si="29"/>
        <v>5529.5</v>
      </c>
      <c r="N46" s="59">
        <f t="shared" si="29"/>
        <v>5991.8</v>
      </c>
      <c r="O46" s="59">
        <f t="shared" si="29"/>
        <v>5996.4000000000005</v>
      </c>
      <c r="P46" s="59">
        <f t="shared" si="29"/>
        <v>5738.2000000000007</v>
      </c>
      <c r="Q46" s="59">
        <f t="shared" si="29"/>
        <v>5559.2</v>
      </c>
      <c r="R46" s="59">
        <f t="shared" si="29"/>
        <v>6565.4</v>
      </c>
      <c r="S46" s="59">
        <f t="shared" si="29"/>
        <v>6446.1</v>
      </c>
      <c r="T46" s="59">
        <f>+T47+T49</f>
        <v>47393.200000000004</v>
      </c>
      <c r="U46" s="60">
        <f t="shared" si="1"/>
        <v>2378.8000000000029</v>
      </c>
      <c r="V46" s="60">
        <f t="shared" si="28"/>
        <v>5.2845311722471093</v>
      </c>
    </row>
    <row r="47" spans="2:22" ht="15.95" customHeight="1" x14ac:dyDescent="0.2">
      <c r="B47" s="61" t="s">
        <v>56</v>
      </c>
      <c r="C47" s="62">
        <f t="shared" ref="C47:S47" si="30">SUM(C48:C48)</f>
        <v>4321.2</v>
      </c>
      <c r="D47" s="62">
        <f t="shared" si="30"/>
        <v>3844.4</v>
      </c>
      <c r="E47" s="62">
        <f t="shared" si="30"/>
        <v>4222.8999999999996</v>
      </c>
      <c r="F47" s="62">
        <f t="shared" si="30"/>
        <v>4632.6000000000004</v>
      </c>
      <c r="G47" s="62">
        <f t="shared" si="30"/>
        <v>4872.3</v>
      </c>
      <c r="H47" s="62">
        <f t="shared" si="30"/>
        <v>4775.2</v>
      </c>
      <c r="I47" s="62">
        <f t="shared" si="30"/>
        <v>5439.5</v>
      </c>
      <c r="J47" s="62">
        <f t="shared" si="30"/>
        <v>5150.5</v>
      </c>
      <c r="K47" s="62">
        <f>SUM(K48:K48)</f>
        <v>37258.6</v>
      </c>
      <c r="L47" s="62">
        <f t="shared" si="30"/>
        <v>4516.1000000000004</v>
      </c>
      <c r="M47" s="62">
        <f t="shared" si="30"/>
        <v>4532.1000000000004</v>
      </c>
      <c r="N47" s="62">
        <f t="shared" si="30"/>
        <v>4975.8</v>
      </c>
      <c r="O47" s="62">
        <f t="shared" si="30"/>
        <v>4976.8</v>
      </c>
      <c r="P47" s="62">
        <f t="shared" si="30"/>
        <v>4858.1000000000004</v>
      </c>
      <c r="Q47" s="62">
        <f t="shared" si="30"/>
        <v>4709.8999999999996</v>
      </c>
      <c r="R47" s="62">
        <f t="shared" si="30"/>
        <v>5598</v>
      </c>
      <c r="S47" s="62">
        <f t="shared" si="30"/>
        <v>5342.3</v>
      </c>
      <c r="T47" s="62">
        <f>SUM(T48:T48)</f>
        <v>39509.100000000006</v>
      </c>
      <c r="U47" s="63">
        <f t="shared" si="1"/>
        <v>2250.5000000000073</v>
      </c>
      <c r="V47" s="63">
        <f t="shared" si="28"/>
        <v>6.040216218537485</v>
      </c>
    </row>
    <row r="48" spans="2:22" ht="15.95" customHeight="1" x14ac:dyDescent="0.2">
      <c r="B48" s="38" t="s">
        <v>57</v>
      </c>
      <c r="C48" s="26">
        <v>4321.2</v>
      </c>
      <c r="D48" s="26">
        <v>3844.4</v>
      </c>
      <c r="E48" s="26">
        <v>4222.8999999999996</v>
      </c>
      <c r="F48" s="26">
        <v>4632.6000000000004</v>
      </c>
      <c r="G48" s="26">
        <v>4872.3</v>
      </c>
      <c r="H48" s="26">
        <v>4775.2</v>
      </c>
      <c r="I48" s="26">
        <v>5439.5</v>
      </c>
      <c r="J48" s="26">
        <v>5150.5</v>
      </c>
      <c r="K48" s="26">
        <f>SUM(C48:J48)</f>
        <v>37258.6</v>
      </c>
      <c r="L48" s="26">
        <v>4516.1000000000004</v>
      </c>
      <c r="M48" s="26">
        <v>4532.1000000000004</v>
      </c>
      <c r="N48" s="26">
        <v>4975.8</v>
      </c>
      <c r="O48" s="26">
        <v>4976.8</v>
      </c>
      <c r="P48" s="26">
        <v>4858.1000000000004</v>
      </c>
      <c r="Q48" s="26">
        <v>4709.8999999999996</v>
      </c>
      <c r="R48" s="25">
        <v>5598</v>
      </c>
      <c r="S48" s="25">
        <v>5342.3</v>
      </c>
      <c r="T48" s="52">
        <f>SUM(L48:S48)</f>
        <v>39509.100000000006</v>
      </c>
      <c r="U48" s="47">
        <f t="shared" si="1"/>
        <v>2250.5000000000073</v>
      </c>
      <c r="V48" s="47">
        <f t="shared" si="28"/>
        <v>6.040216218537485</v>
      </c>
    </row>
    <row r="49" spans="2:22" ht="15.95" customHeight="1" x14ac:dyDescent="0.2">
      <c r="B49" s="61" t="s">
        <v>58</v>
      </c>
      <c r="C49" s="62">
        <f t="shared" ref="C49:J49" si="31">SUM(C50:C52)</f>
        <v>1046.9000000000001</v>
      </c>
      <c r="D49" s="62">
        <f t="shared" si="31"/>
        <v>970.5</v>
      </c>
      <c r="E49" s="62">
        <f t="shared" si="31"/>
        <v>991.3</v>
      </c>
      <c r="F49" s="62">
        <f t="shared" si="31"/>
        <v>1084.5</v>
      </c>
      <c r="G49" s="62">
        <f t="shared" si="31"/>
        <v>852.80000000000007</v>
      </c>
      <c r="H49" s="62">
        <f t="shared" si="31"/>
        <v>865.9</v>
      </c>
      <c r="I49" s="62">
        <f t="shared" si="31"/>
        <v>950.1</v>
      </c>
      <c r="J49" s="62">
        <f t="shared" si="31"/>
        <v>993.80000000000007</v>
      </c>
      <c r="K49" s="62">
        <f>SUM(K50:K52)</f>
        <v>7755.8</v>
      </c>
      <c r="L49" s="62">
        <f t="shared" ref="L49:S49" si="32">SUM(L50:L52)</f>
        <v>1050.5</v>
      </c>
      <c r="M49" s="62">
        <f t="shared" si="32"/>
        <v>997.4</v>
      </c>
      <c r="N49" s="62">
        <f t="shared" si="32"/>
        <v>1016</v>
      </c>
      <c r="O49" s="62">
        <f t="shared" si="32"/>
        <v>1019.6</v>
      </c>
      <c r="P49" s="62">
        <f t="shared" si="32"/>
        <v>880.1</v>
      </c>
      <c r="Q49" s="62">
        <f t="shared" si="32"/>
        <v>849.30000000000007</v>
      </c>
      <c r="R49" s="62">
        <f t="shared" si="32"/>
        <v>967.4</v>
      </c>
      <c r="S49" s="62">
        <f t="shared" si="32"/>
        <v>1103.7999999999997</v>
      </c>
      <c r="T49" s="62">
        <f>SUM(T50:T52)</f>
        <v>7884.0999999999995</v>
      </c>
      <c r="U49" s="63">
        <f t="shared" si="1"/>
        <v>128.29999999999927</v>
      </c>
      <c r="V49" s="63">
        <f t="shared" si="28"/>
        <v>1.6542458547151715</v>
      </c>
    </row>
    <row r="50" spans="2:22" ht="15.95" customHeight="1" x14ac:dyDescent="0.2">
      <c r="B50" s="38" t="s">
        <v>59</v>
      </c>
      <c r="C50" s="26">
        <v>1030.7</v>
      </c>
      <c r="D50" s="26">
        <v>955.3</v>
      </c>
      <c r="E50" s="26">
        <v>976.9</v>
      </c>
      <c r="F50" s="26">
        <v>1064.7</v>
      </c>
      <c r="G50" s="26">
        <v>835.7</v>
      </c>
      <c r="H50" s="26">
        <v>848.5</v>
      </c>
      <c r="I50" s="26">
        <v>931.6</v>
      </c>
      <c r="J50" s="26">
        <v>979.2</v>
      </c>
      <c r="K50" s="26">
        <f>SUM(C50:J50)</f>
        <v>7622.6</v>
      </c>
      <c r="L50" s="26">
        <v>1031.5</v>
      </c>
      <c r="M50" s="26">
        <v>980.4</v>
      </c>
      <c r="N50" s="26">
        <v>995.8</v>
      </c>
      <c r="O50" s="26">
        <v>1002.7</v>
      </c>
      <c r="P50" s="26">
        <v>863.8</v>
      </c>
      <c r="Q50" s="26">
        <v>828.7</v>
      </c>
      <c r="R50" s="26">
        <v>946.8</v>
      </c>
      <c r="S50" s="26">
        <v>1086.0999999999999</v>
      </c>
      <c r="T50" s="27">
        <f t="shared" ref="T50:T55" si="33">SUM(L50:S50)</f>
        <v>7735.7999999999993</v>
      </c>
      <c r="U50" s="47">
        <f t="shared" si="1"/>
        <v>113.19999999999891</v>
      </c>
      <c r="V50" s="47">
        <f t="shared" si="28"/>
        <v>1.4850575918977633</v>
      </c>
    </row>
    <row r="51" spans="2:22" ht="15.95" customHeight="1" x14ac:dyDescent="0.2">
      <c r="B51" s="38" t="s">
        <v>60</v>
      </c>
      <c r="C51" s="26">
        <v>14.8</v>
      </c>
      <c r="D51" s="26">
        <v>13.6</v>
      </c>
      <c r="E51" s="26">
        <v>13.4</v>
      </c>
      <c r="F51" s="26">
        <v>16.600000000000001</v>
      </c>
      <c r="G51" s="26">
        <v>14.7</v>
      </c>
      <c r="H51" s="26">
        <v>15.6</v>
      </c>
      <c r="I51" s="26">
        <v>17.100000000000001</v>
      </c>
      <c r="J51" s="26">
        <v>13</v>
      </c>
      <c r="K51" s="26">
        <f t="shared" ref="K51:K52" si="34">SUM(C51:J51)</f>
        <v>118.79999999999998</v>
      </c>
      <c r="L51" s="25">
        <v>15.5</v>
      </c>
      <c r="M51" s="26">
        <v>14.5</v>
      </c>
      <c r="N51" s="26">
        <v>17.2</v>
      </c>
      <c r="O51" s="26">
        <v>14.1</v>
      </c>
      <c r="P51" s="26">
        <v>13.6</v>
      </c>
      <c r="Q51" s="26">
        <v>18</v>
      </c>
      <c r="R51" s="26">
        <v>18.100000000000001</v>
      </c>
      <c r="S51" s="26">
        <v>15.1</v>
      </c>
      <c r="T51" s="27">
        <f t="shared" si="33"/>
        <v>126.1</v>
      </c>
      <c r="U51" s="47">
        <f t="shared" si="1"/>
        <v>7.3000000000000114</v>
      </c>
      <c r="V51" s="47">
        <f t="shared" si="28"/>
        <v>6.1447811447811551</v>
      </c>
    </row>
    <row r="52" spans="2:22" ht="15.95" customHeight="1" x14ac:dyDescent="0.2">
      <c r="B52" s="38" t="s">
        <v>33</v>
      </c>
      <c r="C52" s="26">
        <v>1.4</v>
      </c>
      <c r="D52" s="26">
        <v>1.6</v>
      </c>
      <c r="E52" s="26">
        <v>1</v>
      </c>
      <c r="F52" s="26">
        <v>3.2</v>
      </c>
      <c r="G52" s="26">
        <v>2.4</v>
      </c>
      <c r="H52" s="26">
        <v>1.8</v>
      </c>
      <c r="I52" s="26">
        <v>1.4</v>
      </c>
      <c r="J52" s="26">
        <v>1.6</v>
      </c>
      <c r="K52" s="26">
        <f t="shared" si="34"/>
        <v>14.4</v>
      </c>
      <c r="L52" s="26">
        <v>3.5</v>
      </c>
      <c r="M52" s="26">
        <v>2.5</v>
      </c>
      <c r="N52" s="26">
        <v>3</v>
      </c>
      <c r="O52" s="26">
        <v>2.8</v>
      </c>
      <c r="P52" s="26">
        <v>2.7</v>
      </c>
      <c r="Q52" s="26">
        <v>2.6</v>
      </c>
      <c r="R52" s="26">
        <v>2.5</v>
      </c>
      <c r="S52" s="26">
        <v>2.6</v>
      </c>
      <c r="T52" s="27">
        <f t="shared" si="33"/>
        <v>22.200000000000003</v>
      </c>
      <c r="U52" s="47">
        <f t="shared" si="1"/>
        <v>7.8000000000000025</v>
      </c>
      <c r="V52" s="47">
        <f t="shared" si="28"/>
        <v>54.166666666666686</v>
      </c>
    </row>
    <row r="53" spans="2:22" ht="15.95" customHeight="1" x14ac:dyDescent="0.2">
      <c r="B53" s="22" t="s">
        <v>61</v>
      </c>
      <c r="C53" s="18">
        <v>126.9</v>
      </c>
      <c r="D53" s="18">
        <v>146.69999999999999</v>
      </c>
      <c r="E53" s="18">
        <v>132.6</v>
      </c>
      <c r="F53" s="18">
        <v>136.80000000000001</v>
      </c>
      <c r="G53" s="18">
        <v>134.4</v>
      </c>
      <c r="H53" s="18">
        <v>129.1</v>
      </c>
      <c r="I53" s="18">
        <v>149.1</v>
      </c>
      <c r="J53" s="18">
        <v>124</v>
      </c>
      <c r="K53" s="18">
        <f>SUM(C53:J53)</f>
        <v>1079.5999999999999</v>
      </c>
      <c r="L53" s="18">
        <v>128.80000000000001</v>
      </c>
      <c r="M53" s="18">
        <v>132.5</v>
      </c>
      <c r="N53" s="18">
        <v>135.80000000000001</v>
      </c>
      <c r="O53" s="18">
        <v>123.6</v>
      </c>
      <c r="P53" s="18">
        <v>128.6</v>
      </c>
      <c r="Q53" s="18">
        <v>117.8</v>
      </c>
      <c r="R53" s="18">
        <v>140.69999999999999</v>
      </c>
      <c r="S53" s="18">
        <v>127.3</v>
      </c>
      <c r="T53" s="23">
        <f t="shared" si="33"/>
        <v>1035.0999999999999</v>
      </c>
      <c r="U53" s="19">
        <f t="shared" si="1"/>
        <v>-44.5</v>
      </c>
      <c r="V53" s="19">
        <f t="shared" si="28"/>
        <v>-4.1218969988884773</v>
      </c>
    </row>
    <row r="54" spans="2:22" ht="15.95" customHeight="1" x14ac:dyDescent="0.2">
      <c r="B54" s="22" t="s">
        <v>62</v>
      </c>
      <c r="C54" s="18">
        <v>0.2</v>
      </c>
      <c r="D54" s="18">
        <v>0.3</v>
      </c>
      <c r="E54" s="18">
        <v>0.4</v>
      </c>
      <c r="F54" s="18">
        <v>0.2</v>
      </c>
      <c r="G54" s="18">
        <v>0.5</v>
      </c>
      <c r="H54" s="18">
        <v>0.2</v>
      </c>
      <c r="I54" s="18">
        <v>0.2</v>
      </c>
      <c r="J54" s="18">
        <v>0.1</v>
      </c>
      <c r="K54" s="18">
        <f>SUM(C54:J54)</f>
        <v>2.1</v>
      </c>
      <c r="L54" s="18">
        <v>0.1</v>
      </c>
      <c r="M54" s="18">
        <v>1.9</v>
      </c>
      <c r="N54" s="18">
        <v>0.3</v>
      </c>
      <c r="O54" s="18">
        <v>1.2</v>
      </c>
      <c r="P54" s="18">
        <v>0.2</v>
      </c>
      <c r="Q54" s="18">
        <v>0.4</v>
      </c>
      <c r="R54" s="18">
        <v>0.4</v>
      </c>
      <c r="S54" s="18">
        <v>0.2</v>
      </c>
      <c r="T54" s="23">
        <f t="shared" si="33"/>
        <v>4.7000000000000011</v>
      </c>
      <c r="U54" s="19">
        <f t="shared" si="1"/>
        <v>2.600000000000001</v>
      </c>
      <c r="V54" s="19">
        <f t="shared" si="28"/>
        <v>123.80952380952385</v>
      </c>
    </row>
    <row r="55" spans="2:22" ht="15.95" customHeight="1" x14ac:dyDescent="0.2">
      <c r="B55" s="22" t="s">
        <v>63</v>
      </c>
      <c r="C55" s="36">
        <v>323.2</v>
      </c>
      <c r="D55" s="36">
        <v>308</v>
      </c>
      <c r="E55" s="36">
        <v>1067.5</v>
      </c>
      <c r="F55" s="36">
        <v>1180.4000000000001</v>
      </c>
      <c r="G55" s="36">
        <v>764.9</v>
      </c>
      <c r="H55" s="36">
        <v>303</v>
      </c>
      <c r="I55" s="36">
        <v>616.79999999999995</v>
      </c>
      <c r="J55" s="36">
        <v>883.9</v>
      </c>
      <c r="K55" s="18">
        <f>SUM(C55:J55)</f>
        <v>5447.7</v>
      </c>
      <c r="L55" s="36">
        <v>313.60000000000002</v>
      </c>
      <c r="M55" s="36">
        <v>352.4</v>
      </c>
      <c r="N55" s="36">
        <v>988.1</v>
      </c>
      <c r="O55" s="36">
        <v>329.6</v>
      </c>
      <c r="P55" s="36">
        <v>328.5</v>
      </c>
      <c r="Q55" s="36">
        <v>1196.0999999999999</v>
      </c>
      <c r="R55" s="18">
        <v>382</v>
      </c>
      <c r="S55" s="18">
        <v>331</v>
      </c>
      <c r="T55" s="23">
        <f t="shared" si="33"/>
        <v>4221.2999999999993</v>
      </c>
      <c r="U55" s="19">
        <f t="shared" si="1"/>
        <v>-1226.4000000000005</v>
      </c>
      <c r="V55" s="19">
        <f t="shared" si="28"/>
        <v>-22.512252877361099</v>
      </c>
    </row>
    <row r="56" spans="2:22" ht="19.5" customHeight="1" x14ac:dyDescent="0.2">
      <c r="B56" s="22" t="s">
        <v>64</v>
      </c>
      <c r="C56" s="18">
        <f t="shared" ref="C56:S56" si="35">+C57</f>
        <v>17348</v>
      </c>
      <c r="D56" s="18">
        <f t="shared" si="35"/>
        <v>0.2</v>
      </c>
      <c r="E56" s="18">
        <f t="shared" si="35"/>
        <v>14.4</v>
      </c>
      <c r="F56" s="18">
        <f t="shared" si="35"/>
        <v>0</v>
      </c>
      <c r="G56" s="18">
        <f t="shared" si="35"/>
        <v>0</v>
      </c>
      <c r="H56" s="18">
        <f t="shared" si="35"/>
        <v>1086.2</v>
      </c>
      <c r="I56" s="18">
        <f t="shared" si="35"/>
        <v>27939.9</v>
      </c>
      <c r="J56" s="18">
        <f t="shared" si="35"/>
        <v>500</v>
      </c>
      <c r="K56" s="18">
        <f>+K57</f>
        <v>46888.7</v>
      </c>
      <c r="L56" s="18">
        <f t="shared" si="35"/>
        <v>0.9</v>
      </c>
      <c r="M56" s="18">
        <f t="shared" si="35"/>
        <v>0</v>
      </c>
      <c r="N56" s="18">
        <f t="shared" si="35"/>
        <v>0</v>
      </c>
      <c r="O56" s="18">
        <f t="shared" si="35"/>
        <v>1</v>
      </c>
      <c r="P56" s="18">
        <f t="shared" si="35"/>
        <v>0</v>
      </c>
      <c r="Q56" s="18">
        <f t="shared" si="35"/>
        <v>1.7</v>
      </c>
      <c r="R56" s="18">
        <f t="shared" si="35"/>
        <v>6</v>
      </c>
      <c r="S56" s="18">
        <f t="shared" si="35"/>
        <v>0</v>
      </c>
      <c r="T56" s="23">
        <f>+T57</f>
        <v>9.6</v>
      </c>
      <c r="U56" s="19">
        <f t="shared" si="1"/>
        <v>-46879.1</v>
      </c>
      <c r="V56" s="19">
        <f t="shared" si="28"/>
        <v>-99.979525983872449</v>
      </c>
    </row>
    <row r="57" spans="2:22" s="65" customFormat="1" x14ac:dyDescent="0.2">
      <c r="B57" s="64" t="s">
        <v>65</v>
      </c>
      <c r="C57" s="18">
        <f t="shared" ref="C57:T57" si="36">SUM(C58:C61)</f>
        <v>17348</v>
      </c>
      <c r="D57" s="18">
        <f t="shared" si="36"/>
        <v>0.2</v>
      </c>
      <c r="E57" s="18">
        <f t="shared" si="36"/>
        <v>14.4</v>
      </c>
      <c r="F57" s="18">
        <f t="shared" si="36"/>
        <v>0</v>
      </c>
      <c r="G57" s="18">
        <f t="shared" si="36"/>
        <v>0</v>
      </c>
      <c r="H57" s="18">
        <f t="shared" si="36"/>
        <v>1086.2</v>
      </c>
      <c r="I57" s="18">
        <f t="shared" si="36"/>
        <v>27939.9</v>
      </c>
      <c r="J57" s="18">
        <f t="shared" si="36"/>
        <v>500</v>
      </c>
      <c r="K57" s="18">
        <f t="shared" si="36"/>
        <v>46888.7</v>
      </c>
      <c r="L57" s="18">
        <f t="shared" si="36"/>
        <v>0.9</v>
      </c>
      <c r="M57" s="18">
        <f t="shared" si="36"/>
        <v>0</v>
      </c>
      <c r="N57" s="18">
        <f t="shared" si="36"/>
        <v>0</v>
      </c>
      <c r="O57" s="18">
        <f t="shared" si="36"/>
        <v>1</v>
      </c>
      <c r="P57" s="18">
        <f t="shared" si="36"/>
        <v>0</v>
      </c>
      <c r="Q57" s="18">
        <f t="shared" si="36"/>
        <v>1.7</v>
      </c>
      <c r="R57" s="18">
        <f t="shared" si="36"/>
        <v>6</v>
      </c>
      <c r="S57" s="18">
        <f t="shared" si="36"/>
        <v>0</v>
      </c>
      <c r="T57" s="18">
        <f t="shared" si="36"/>
        <v>9.6</v>
      </c>
      <c r="U57" s="19">
        <f t="shared" si="1"/>
        <v>-46879.1</v>
      </c>
      <c r="V57" s="19">
        <f t="shared" si="28"/>
        <v>-99.979525983872449</v>
      </c>
    </row>
    <row r="58" spans="2:22" s="67" customFormat="1" x14ac:dyDescent="0.2">
      <c r="B58" s="66" t="s">
        <v>66</v>
      </c>
      <c r="C58" s="25">
        <v>0</v>
      </c>
      <c r="D58" s="25">
        <v>0</v>
      </c>
      <c r="E58" s="25">
        <v>14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6">
        <f t="shared" ref="K58:K59" si="37">SUM(C58:J58)</f>
        <v>14</v>
      </c>
      <c r="L58" s="25">
        <v>0.9</v>
      </c>
      <c r="M58" s="25">
        <v>0</v>
      </c>
      <c r="N58" s="25">
        <v>0</v>
      </c>
      <c r="O58" s="25">
        <v>1</v>
      </c>
      <c r="P58" s="25">
        <v>0</v>
      </c>
      <c r="Q58" s="25">
        <v>1.7</v>
      </c>
      <c r="R58" s="18">
        <v>0</v>
      </c>
      <c r="S58" s="18">
        <v>0</v>
      </c>
      <c r="T58" s="27">
        <f>SUM(L58:S58)</f>
        <v>3.5999999999999996</v>
      </c>
      <c r="U58" s="28">
        <f t="shared" si="1"/>
        <v>-10.4</v>
      </c>
      <c r="V58" s="26">
        <f t="shared" si="28"/>
        <v>-74.285714285714292</v>
      </c>
    </row>
    <row r="59" spans="2:22" s="67" customFormat="1" x14ac:dyDescent="0.2">
      <c r="B59" s="68" t="s">
        <v>67</v>
      </c>
      <c r="C59" s="25">
        <v>17348</v>
      </c>
      <c r="D59" s="25">
        <v>0</v>
      </c>
      <c r="E59" s="25">
        <v>0.3</v>
      </c>
      <c r="F59" s="25">
        <v>0</v>
      </c>
      <c r="G59" s="25">
        <v>0</v>
      </c>
      <c r="H59" s="25">
        <v>0</v>
      </c>
      <c r="I59" s="25">
        <v>27939.9</v>
      </c>
      <c r="J59" s="25">
        <v>500</v>
      </c>
      <c r="K59" s="26">
        <f t="shared" si="37"/>
        <v>45788.2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6</v>
      </c>
      <c r="S59" s="25">
        <v>0</v>
      </c>
      <c r="T59" s="27">
        <f>SUM(L59:S59)</f>
        <v>6</v>
      </c>
      <c r="U59" s="28">
        <f t="shared" si="1"/>
        <v>-45782.2</v>
      </c>
      <c r="V59" s="26">
        <f t="shared" si="28"/>
        <v>-99.986896187227288</v>
      </c>
    </row>
    <row r="60" spans="2:22" s="67" customFormat="1" x14ac:dyDescent="0.2">
      <c r="B60" s="66" t="s">
        <v>68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1086.2</v>
      </c>
      <c r="I60" s="25">
        <v>0</v>
      </c>
      <c r="J60" s="25">
        <v>0</v>
      </c>
      <c r="K60" s="26">
        <f>SUM(C60:J60)</f>
        <v>1086.2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6">
        <v>0</v>
      </c>
      <c r="S60" s="26">
        <v>0</v>
      </c>
      <c r="T60" s="27">
        <f>SUM(L60:S60)</f>
        <v>0</v>
      </c>
      <c r="U60" s="69">
        <f t="shared" si="1"/>
        <v>-1086.2</v>
      </c>
      <c r="V60" s="70">
        <v>0</v>
      </c>
    </row>
    <row r="61" spans="2:22" s="67" customFormat="1" ht="13.5" customHeight="1" x14ac:dyDescent="0.2">
      <c r="B61" s="68" t="s">
        <v>33</v>
      </c>
      <c r="C61" s="25">
        <v>0</v>
      </c>
      <c r="D61" s="25">
        <v>0.2</v>
      </c>
      <c r="E61" s="25">
        <v>0.1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6">
        <f t="shared" ref="K61" si="38">SUM(C61:J61)</f>
        <v>0.30000000000000004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7">
        <f>SUM(L61:S61)</f>
        <v>0</v>
      </c>
      <c r="U61" s="28">
        <f t="shared" si="1"/>
        <v>-0.30000000000000004</v>
      </c>
      <c r="V61" s="26">
        <f t="shared" ref="V61:V80" si="39">+U61/K61*100</f>
        <v>-100</v>
      </c>
    </row>
    <row r="62" spans="2:22" ht="15.95" customHeight="1" x14ac:dyDescent="0.2">
      <c r="B62" s="71" t="s">
        <v>69</v>
      </c>
      <c r="C62" s="18">
        <f t="shared" ref="C62:O62" si="40">+C63+C74+C78</f>
        <v>3990.1</v>
      </c>
      <c r="D62" s="18">
        <f t="shared" si="40"/>
        <v>3853.3</v>
      </c>
      <c r="E62" s="18">
        <f t="shared" si="40"/>
        <v>2811.8</v>
      </c>
      <c r="F62" s="18">
        <f t="shared" si="40"/>
        <v>3527.7999999999997</v>
      </c>
      <c r="G62" s="18">
        <f t="shared" si="40"/>
        <v>3332.6</v>
      </c>
      <c r="H62" s="18">
        <f t="shared" si="40"/>
        <v>2551.4</v>
      </c>
      <c r="I62" s="18">
        <f t="shared" si="40"/>
        <v>3294.2999999999997</v>
      </c>
      <c r="J62" s="18">
        <f t="shared" si="40"/>
        <v>4145.5000000000009</v>
      </c>
      <c r="K62" s="18">
        <f>+K63+K74+K78</f>
        <v>27506.800000000003</v>
      </c>
      <c r="L62" s="18">
        <f t="shared" si="40"/>
        <v>3197.5</v>
      </c>
      <c r="M62" s="18">
        <f t="shared" si="40"/>
        <v>3117.6</v>
      </c>
      <c r="N62" s="18">
        <f t="shared" si="40"/>
        <v>3119.2</v>
      </c>
      <c r="O62" s="18">
        <f t="shared" si="40"/>
        <v>3151.5</v>
      </c>
      <c r="P62" s="18">
        <f>+P63+P74+P78</f>
        <v>4170.9000000000005</v>
      </c>
      <c r="Q62" s="18">
        <f>+Q63+Q74+Q78</f>
        <v>3849.4000000000005</v>
      </c>
      <c r="R62" s="18">
        <f>+R63+R74+R78</f>
        <v>3984.3999999999996</v>
      </c>
      <c r="S62" s="18">
        <f>+S63+S74+S78</f>
        <v>4398.7</v>
      </c>
      <c r="T62" s="18">
        <f>+T63+T74+T78</f>
        <v>28989.200000000001</v>
      </c>
      <c r="U62" s="19">
        <f t="shared" si="1"/>
        <v>1482.3999999999978</v>
      </c>
      <c r="V62" s="18">
        <f t="shared" si="39"/>
        <v>5.3892128491863742</v>
      </c>
    </row>
    <row r="63" spans="2:22" ht="15.95" customHeight="1" x14ac:dyDescent="0.2">
      <c r="B63" s="64" t="s">
        <v>70</v>
      </c>
      <c r="C63" s="18">
        <f t="shared" ref="C63:J63" si="41">+C64+C70</f>
        <v>3201.4</v>
      </c>
      <c r="D63" s="18">
        <f t="shared" si="41"/>
        <v>3081.6</v>
      </c>
      <c r="E63" s="18">
        <f t="shared" si="41"/>
        <v>2077.5</v>
      </c>
      <c r="F63" s="18">
        <f t="shared" si="41"/>
        <v>2769.5</v>
      </c>
      <c r="G63" s="18">
        <f t="shared" si="41"/>
        <v>2604.7999999999997</v>
      </c>
      <c r="H63" s="18">
        <f t="shared" si="41"/>
        <v>1916.1</v>
      </c>
      <c r="I63" s="18">
        <f t="shared" si="41"/>
        <v>2539.2999999999997</v>
      </c>
      <c r="J63" s="18">
        <f t="shared" si="41"/>
        <v>3448.7000000000003</v>
      </c>
      <c r="K63" s="18">
        <f>+K64+K70</f>
        <v>21638.9</v>
      </c>
      <c r="L63" s="18">
        <f t="shared" ref="L63:Q63" si="42">+L64+L70</f>
        <v>2509.7000000000003</v>
      </c>
      <c r="M63" s="18">
        <f t="shared" si="42"/>
        <v>2370.9</v>
      </c>
      <c r="N63" s="18">
        <f t="shared" si="42"/>
        <v>2346.6</v>
      </c>
      <c r="O63" s="18">
        <f t="shared" si="42"/>
        <v>2322.7000000000003</v>
      </c>
      <c r="P63" s="18">
        <f t="shared" si="42"/>
        <v>3467.1000000000004</v>
      </c>
      <c r="Q63" s="18">
        <f t="shared" si="42"/>
        <v>3165.8</v>
      </c>
      <c r="R63" s="18">
        <f>+R64+R70</f>
        <v>3270.9</v>
      </c>
      <c r="S63" s="18">
        <f>+S64+S70</f>
        <v>3747.7999999999997</v>
      </c>
      <c r="T63" s="23">
        <f>+T64+T70</f>
        <v>23201.5</v>
      </c>
      <c r="U63" s="19">
        <f t="shared" si="1"/>
        <v>1562.5999999999985</v>
      </c>
      <c r="V63" s="18">
        <f t="shared" si="39"/>
        <v>7.2212543151454023</v>
      </c>
    </row>
    <row r="64" spans="2:22" ht="15.95" customHeight="1" x14ac:dyDescent="0.2">
      <c r="B64" s="37" t="s">
        <v>71</v>
      </c>
      <c r="C64" s="18">
        <f t="shared" ref="C64:T64" si="43">+C65+C68+C69</f>
        <v>278.89999999999998</v>
      </c>
      <c r="D64" s="18">
        <f t="shared" si="43"/>
        <v>253.6</v>
      </c>
      <c r="E64" s="18">
        <f t="shared" si="43"/>
        <v>94.7</v>
      </c>
      <c r="F64" s="18">
        <f t="shared" si="43"/>
        <v>159.30000000000001</v>
      </c>
      <c r="G64" s="18">
        <f t="shared" si="43"/>
        <v>418.09999999999997</v>
      </c>
      <c r="H64" s="18">
        <f t="shared" si="43"/>
        <v>99.6</v>
      </c>
      <c r="I64" s="18">
        <f t="shared" si="43"/>
        <v>197.9</v>
      </c>
      <c r="J64" s="18">
        <f t="shared" si="43"/>
        <v>383.1</v>
      </c>
      <c r="K64" s="18">
        <f>+K65+K68+K69</f>
        <v>1885.1999999999998</v>
      </c>
      <c r="L64" s="18">
        <f t="shared" si="43"/>
        <v>130.80000000000001</v>
      </c>
      <c r="M64" s="18">
        <f t="shared" si="43"/>
        <v>261.60000000000002</v>
      </c>
      <c r="N64" s="18">
        <f t="shared" si="43"/>
        <v>173.59999999999997</v>
      </c>
      <c r="O64" s="18">
        <f t="shared" si="43"/>
        <v>283.3</v>
      </c>
      <c r="P64" s="18">
        <f t="shared" si="43"/>
        <v>102.6</v>
      </c>
      <c r="Q64" s="18">
        <f t="shared" si="43"/>
        <v>298.3</v>
      </c>
      <c r="R64" s="18">
        <f t="shared" si="43"/>
        <v>84.800000000000011</v>
      </c>
      <c r="S64" s="18">
        <f t="shared" si="43"/>
        <v>78.3</v>
      </c>
      <c r="T64" s="18">
        <f t="shared" si="43"/>
        <v>1413.3</v>
      </c>
      <c r="U64" s="19">
        <f t="shared" si="1"/>
        <v>-471.89999999999986</v>
      </c>
      <c r="V64" s="18">
        <f t="shared" si="39"/>
        <v>-25.031826861871416</v>
      </c>
    </row>
    <row r="65" spans="2:22" ht="15.95" customHeight="1" x14ac:dyDescent="0.2">
      <c r="B65" s="53" t="s">
        <v>72</v>
      </c>
      <c r="C65" s="18">
        <f t="shared" ref="C65:J65" si="44">+C66+C67</f>
        <v>76</v>
      </c>
      <c r="D65" s="18">
        <f t="shared" si="44"/>
        <v>115.1</v>
      </c>
      <c r="E65" s="18">
        <f t="shared" si="44"/>
        <v>86.2</v>
      </c>
      <c r="F65" s="18">
        <f t="shared" si="44"/>
        <v>111.6</v>
      </c>
      <c r="G65" s="18">
        <f t="shared" si="44"/>
        <v>99.3</v>
      </c>
      <c r="H65" s="18">
        <f t="shared" si="44"/>
        <v>88</v>
      </c>
      <c r="I65" s="18">
        <f t="shared" si="44"/>
        <v>86</v>
      </c>
      <c r="J65" s="18">
        <f t="shared" si="44"/>
        <v>147</v>
      </c>
      <c r="K65" s="18">
        <f>+K66+K67</f>
        <v>809.19999999999982</v>
      </c>
      <c r="L65" s="18">
        <f t="shared" ref="L65:T65" si="45">+L66+L67</f>
        <v>108.3</v>
      </c>
      <c r="M65" s="18">
        <f t="shared" si="45"/>
        <v>117.9</v>
      </c>
      <c r="N65" s="18">
        <f t="shared" si="45"/>
        <v>93.6</v>
      </c>
      <c r="O65" s="18">
        <f t="shared" si="45"/>
        <v>88.1</v>
      </c>
      <c r="P65" s="18">
        <f t="shared" si="45"/>
        <v>101.6</v>
      </c>
      <c r="Q65" s="18">
        <f t="shared" si="45"/>
        <v>86.600000000000009</v>
      </c>
      <c r="R65" s="18">
        <f t="shared" si="45"/>
        <v>82.100000000000009</v>
      </c>
      <c r="S65" s="18">
        <f t="shared" si="45"/>
        <v>77.399999999999991</v>
      </c>
      <c r="T65" s="18">
        <f t="shared" si="45"/>
        <v>755.6</v>
      </c>
      <c r="U65" s="19">
        <f t="shared" si="1"/>
        <v>-53.599999999999795</v>
      </c>
      <c r="V65" s="18">
        <f t="shared" si="39"/>
        <v>-6.6238260009886067</v>
      </c>
    </row>
    <row r="66" spans="2:22" ht="15.95" customHeight="1" x14ac:dyDescent="0.2">
      <c r="B66" s="72" t="s">
        <v>73</v>
      </c>
      <c r="C66" s="26">
        <v>73.8</v>
      </c>
      <c r="D66" s="26">
        <v>86.6</v>
      </c>
      <c r="E66" s="26">
        <v>86.2</v>
      </c>
      <c r="F66" s="26">
        <v>90.8</v>
      </c>
      <c r="G66" s="26">
        <v>92.7</v>
      </c>
      <c r="H66" s="26">
        <v>80.599999999999994</v>
      </c>
      <c r="I66" s="26">
        <v>79.8</v>
      </c>
      <c r="J66" s="26">
        <v>94.3</v>
      </c>
      <c r="K66" s="26">
        <f>SUM(C66:J66)</f>
        <v>684.79999999999984</v>
      </c>
      <c r="L66" s="26">
        <v>98.2</v>
      </c>
      <c r="M66" s="26">
        <v>81.400000000000006</v>
      </c>
      <c r="N66" s="26">
        <v>83.6</v>
      </c>
      <c r="O66" s="26">
        <v>75.599999999999994</v>
      </c>
      <c r="P66" s="26">
        <v>82</v>
      </c>
      <c r="Q66" s="26">
        <v>70.400000000000006</v>
      </c>
      <c r="R66" s="26">
        <v>73.900000000000006</v>
      </c>
      <c r="S66" s="26">
        <v>73.099999999999994</v>
      </c>
      <c r="T66" s="26">
        <f>SUM(L66:S66)</f>
        <v>638.20000000000005</v>
      </c>
      <c r="U66" s="47">
        <f t="shared" si="1"/>
        <v>-46.599999999999795</v>
      </c>
      <c r="V66" s="26">
        <f t="shared" si="39"/>
        <v>-6.8049065420560471</v>
      </c>
    </row>
    <row r="67" spans="2:22" ht="15.95" customHeight="1" x14ac:dyDescent="0.2">
      <c r="B67" s="55" t="s">
        <v>74</v>
      </c>
      <c r="C67" s="56">
        <v>2.2000000000000002</v>
      </c>
      <c r="D67" s="56">
        <v>28.5</v>
      </c>
      <c r="E67" s="56">
        <v>0</v>
      </c>
      <c r="F67" s="56">
        <v>20.8</v>
      </c>
      <c r="G67" s="56">
        <v>6.6</v>
      </c>
      <c r="H67" s="56">
        <v>7.4</v>
      </c>
      <c r="I67" s="56">
        <v>6.2</v>
      </c>
      <c r="J67" s="56">
        <v>52.7</v>
      </c>
      <c r="K67" s="56">
        <f>SUM(C67:J67)</f>
        <v>124.4</v>
      </c>
      <c r="L67" s="56">
        <v>10.1</v>
      </c>
      <c r="M67" s="56">
        <v>36.5</v>
      </c>
      <c r="N67" s="56">
        <v>10</v>
      </c>
      <c r="O67" s="56">
        <v>12.5</v>
      </c>
      <c r="P67" s="56">
        <v>19.600000000000001</v>
      </c>
      <c r="Q67" s="56">
        <v>16.2</v>
      </c>
      <c r="R67" s="73">
        <v>8.1999999999999993</v>
      </c>
      <c r="S67" s="73">
        <v>4.3</v>
      </c>
      <c r="T67" s="73">
        <f>SUM(L67:S67)</f>
        <v>117.39999999999999</v>
      </c>
      <c r="U67" s="74">
        <f t="shared" si="1"/>
        <v>-7.0000000000000142</v>
      </c>
      <c r="V67" s="56">
        <f t="shared" si="39"/>
        <v>-5.6270096463022616</v>
      </c>
    </row>
    <row r="68" spans="2:22" ht="15.95" customHeight="1" x14ac:dyDescent="0.2">
      <c r="B68" s="75" t="s">
        <v>75</v>
      </c>
      <c r="C68" s="56">
        <v>202</v>
      </c>
      <c r="D68" s="56">
        <v>138.5</v>
      </c>
      <c r="E68" s="56">
        <v>8.5</v>
      </c>
      <c r="F68" s="56">
        <v>47.7</v>
      </c>
      <c r="G68" s="56">
        <v>316.89999999999998</v>
      </c>
      <c r="H68" s="56">
        <v>11.6</v>
      </c>
      <c r="I68" s="56">
        <v>111.8</v>
      </c>
      <c r="J68" s="56">
        <v>235.8</v>
      </c>
      <c r="K68" s="56">
        <f>SUM(C68:J68)</f>
        <v>1072.8</v>
      </c>
      <c r="L68" s="56">
        <v>22.2</v>
      </c>
      <c r="M68" s="56">
        <v>143.69999999999999</v>
      </c>
      <c r="N68" s="56">
        <v>78.8</v>
      </c>
      <c r="O68" s="56">
        <v>192.9</v>
      </c>
      <c r="P68" s="56">
        <v>0.7</v>
      </c>
      <c r="Q68" s="56">
        <v>211.2</v>
      </c>
      <c r="R68" s="73">
        <v>0.8</v>
      </c>
      <c r="S68" s="73">
        <v>0.2</v>
      </c>
      <c r="T68" s="73">
        <f>SUM(L68:S68)</f>
        <v>650.5</v>
      </c>
      <c r="U68" s="74">
        <f t="shared" si="1"/>
        <v>-422.29999999999995</v>
      </c>
      <c r="V68" s="56">
        <f t="shared" si="39"/>
        <v>-39.364280387770314</v>
      </c>
    </row>
    <row r="69" spans="2:22" ht="15.95" customHeight="1" x14ac:dyDescent="0.2">
      <c r="B69" s="38" t="s">
        <v>76</v>
      </c>
      <c r="C69" s="26">
        <v>0.9</v>
      </c>
      <c r="D69" s="26">
        <v>0</v>
      </c>
      <c r="E69" s="26">
        <v>0</v>
      </c>
      <c r="F69" s="26">
        <v>0</v>
      </c>
      <c r="G69" s="26">
        <v>1.9</v>
      </c>
      <c r="H69" s="26">
        <v>0</v>
      </c>
      <c r="I69" s="26">
        <v>0.1</v>
      </c>
      <c r="J69" s="26">
        <v>0.3</v>
      </c>
      <c r="K69" s="26">
        <f>SUM(C69:J69)</f>
        <v>3.1999999999999997</v>
      </c>
      <c r="L69" s="26">
        <v>0.3</v>
      </c>
      <c r="M69" s="26">
        <v>0</v>
      </c>
      <c r="N69" s="26">
        <v>1.2</v>
      </c>
      <c r="O69" s="26">
        <v>2.2999999999999998</v>
      </c>
      <c r="P69" s="26">
        <v>0.3</v>
      </c>
      <c r="Q69" s="26">
        <v>0.5</v>
      </c>
      <c r="R69" s="26">
        <v>1.9</v>
      </c>
      <c r="S69" s="26">
        <v>0.7</v>
      </c>
      <c r="T69" s="52">
        <f>SUM(L69:S69)</f>
        <v>7.2</v>
      </c>
      <c r="U69" s="47">
        <f t="shared" si="1"/>
        <v>4</v>
      </c>
      <c r="V69" s="26">
        <f t="shared" si="39"/>
        <v>125</v>
      </c>
    </row>
    <row r="70" spans="2:22" ht="15.95" customHeight="1" x14ac:dyDescent="0.2">
      <c r="B70" s="37" t="s">
        <v>77</v>
      </c>
      <c r="C70" s="18">
        <f t="shared" ref="C70:J70" si="46">SUM(C71:C73)</f>
        <v>2922.5</v>
      </c>
      <c r="D70" s="18">
        <f t="shared" si="46"/>
        <v>2828</v>
      </c>
      <c r="E70" s="18">
        <f t="shared" si="46"/>
        <v>1982.8000000000002</v>
      </c>
      <c r="F70" s="18">
        <f t="shared" si="46"/>
        <v>2610.1999999999998</v>
      </c>
      <c r="G70" s="18">
        <f t="shared" si="46"/>
        <v>2186.6999999999998</v>
      </c>
      <c r="H70" s="18">
        <f t="shared" si="46"/>
        <v>1816.5</v>
      </c>
      <c r="I70" s="18">
        <f t="shared" si="46"/>
        <v>2341.3999999999996</v>
      </c>
      <c r="J70" s="18">
        <f t="shared" si="46"/>
        <v>3065.6000000000004</v>
      </c>
      <c r="K70" s="18">
        <f>SUM(K71:K73)</f>
        <v>19753.7</v>
      </c>
      <c r="L70" s="18">
        <f t="shared" ref="L70:S70" si="47">SUM(L71:L73)</f>
        <v>2378.9</v>
      </c>
      <c r="M70" s="18">
        <f t="shared" si="47"/>
        <v>2109.3000000000002</v>
      </c>
      <c r="N70" s="18">
        <f t="shared" si="47"/>
        <v>2173</v>
      </c>
      <c r="O70" s="18">
        <f t="shared" si="47"/>
        <v>2039.4</v>
      </c>
      <c r="P70" s="18">
        <f t="shared" si="47"/>
        <v>3364.5000000000005</v>
      </c>
      <c r="Q70" s="18">
        <f t="shared" si="47"/>
        <v>2867.5</v>
      </c>
      <c r="R70" s="18">
        <f t="shared" si="47"/>
        <v>3186.1</v>
      </c>
      <c r="S70" s="18">
        <f t="shared" si="47"/>
        <v>3669.4999999999995</v>
      </c>
      <c r="T70" s="23">
        <f>SUM(T71:T73)</f>
        <v>21788.2</v>
      </c>
      <c r="U70" s="19">
        <f t="shared" si="1"/>
        <v>2034.5</v>
      </c>
      <c r="V70" s="18">
        <f t="shared" si="39"/>
        <v>10.299336326865346</v>
      </c>
    </row>
    <row r="71" spans="2:22" ht="15.95" customHeight="1" x14ac:dyDescent="0.2">
      <c r="B71" s="76" t="s">
        <v>78</v>
      </c>
      <c r="C71" s="26">
        <v>10.5</v>
      </c>
      <c r="D71" s="26">
        <v>4.5</v>
      </c>
      <c r="E71" s="26">
        <v>6.9</v>
      </c>
      <c r="F71" s="26">
        <v>7.7</v>
      </c>
      <c r="G71" s="26">
        <v>6.7</v>
      </c>
      <c r="H71" s="26">
        <v>7.7</v>
      </c>
      <c r="I71" s="26">
        <v>8.5</v>
      </c>
      <c r="J71" s="26">
        <v>7.9</v>
      </c>
      <c r="K71" s="26">
        <f>SUM(C71:J71)</f>
        <v>60.4</v>
      </c>
      <c r="L71" s="26">
        <v>9.6999999999999993</v>
      </c>
      <c r="M71" s="26">
        <v>7.2</v>
      </c>
      <c r="N71" s="26">
        <v>8.1</v>
      </c>
      <c r="O71" s="26">
        <v>21.4</v>
      </c>
      <c r="P71" s="26">
        <v>20.8</v>
      </c>
      <c r="Q71" s="26">
        <v>7.5</v>
      </c>
      <c r="R71" s="52">
        <v>7</v>
      </c>
      <c r="S71" s="52">
        <v>18.7</v>
      </c>
      <c r="T71" s="52">
        <f>SUM(L71:S71)</f>
        <v>100.4</v>
      </c>
      <c r="U71" s="47">
        <f t="shared" si="1"/>
        <v>40.000000000000007</v>
      </c>
      <c r="V71" s="26">
        <f t="shared" si="39"/>
        <v>66.225165562913929</v>
      </c>
    </row>
    <row r="72" spans="2:22" ht="15.95" customHeight="1" x14ac:dyDescent="0.2">
      <c r="B72" s="75" t="s">
        <v>79</v>
      </c>
      <c r="C72" s="77">
        <v>2881.9</v>
      </c>
      <c r="D72" s="77">
        <v>2610</v>
      </c>
      <c r="E72" s="77">
        <v>1912.5</v>
      </c>
      <c r="F72" s="77">
        <v>2520.6</v>
      </c>
      <c r="G72" s="77">
        <v>2067.8000000000002</v>
      </c>
      <c r="H72" s="77">
        <v>1727.5</v>
      </c>
      <c r="I72" s="77">
        <v>2189.1999999999998</v>
      </c>
      <c r="J72" s="77">
        <v>2946.3</v>
      </c>
      <c r="K72" s="77">
        <f>SUM(C72:J72)</f>
        <v>18855.8</v>
      </c>
      <c r="L72" s="77">
        <v>2166.8000000000002</v>
      </c>
      <c r="M72" s="77">
        <v>1998.9</v>
      </c>
      <c r="N72" s="77">
        <v>2050.4</v>
      </c>
      <c r="O72" s="77">
        <v>1959.5</v>
      </c>
      <c r="P72" s="77">
        <v>2655.8</v>
      </c>
      <c r="Q72" s="77">
        <v>2306.1999999999998</v>
      </c>
      <c r="R72" s="77">
        <v>2971.4</v>
      </c>
      <c r="S72" s="77">
        <v>3452.7</v>
      </c>
      <c r="T72" s="77">
        <f>SUM(L72:S72)</f>
        <v>19561.7</v>
      </c>
      <c r="U72" s="74">
        <f t="shared" ref="U72:U86" si="48">+T72-K72</f>
        <v>705.90000000000146</v>
      </c>
      <c r="V72" s="56">
        <f t="shared" si="39"/>
        <v>3.7436756859958287</v>
      </c>
    </row>
    <row r="73" spans="2:22" ht="15.95" customHeight="1" x14ac:dyDescent="0.2">
      <c r="B73" s="76" t="s">
        <v>33</v>
      </c>
      <c r="C73" s="25">
        <v>30.1</v>
      </c>
      <c r="D73" s="25">
        <v>213.5</v>
      </c>
      <c r="E73" s="25">
        <v>63.4</v>
      </c>
      <c r="F73" s="25">
        <v>81.900000000000006</v>
      </c>
      <c r="G73" s="25">
        <v>112.2</v>
      </c>
      <c r="H73" s="25">
        <v>81.3</v>
      </c>
      <c r="I73" s="25">
        <v>143.69999999999999</v>
      </c>
      <c r="J73" s="25">
        <v>111.4</v>
      </c>
      <c r="K73" s="26">
        <f>SUM(C73:J73)</f>
        <v>837.49999999999989</v>
      </c>
      <c r="L73" s="25">
        <v>202.4</v>
      </c>
      <c r="M73" s="25">
        <v>103.2</v>
      </c>
      <c r="N73" s="25">
        <v>114.5</v>
      </c>
      <c r="O73" s="25">
        <v>58.5</v>
      </c>
      <c r="P73" s="25">
        <v>687.9</v>
      </c>
      <c r="Q73" s="25">
        <v>553.79999999999995</v>
      </c>
      <c r="R73" s="25">
        <v>207.7</v>
      </c>
      <c r="S73" s="25">
        <v>198.1</v>
      </c>
      <c r="T73" s="52">
        <f>SUM(L73:S73)</f>
        <v>2126.1</v>
      </c>
      <c r="U73" s="47">
        <f t="shared" si="48"/>
        <v>1288.5999999999999</v>
      </c>
      <c r="V73" s="26">
        <f t="shared" si="39"/>
        <v>153.86268656716419</v>
      </c>
    </row>
    <row r="74" spans="2:22" ht="15.95" customHeight="1" x14ac:dyDescent="0.2">
      <c r="B74" s="64" t="s">
        <v>80</v>
      </c>
      <c r="C74" s="18">
        <f t="shared" ref="C74:J74" si="49">SUM(C75:C77)</f>
        <v>589</v>
      </c>
      <c r="D74" s="18">
        <f t="shared" si="49"/>
        <v>695.30000000000007</v>
      </c>
      <c r="E74" s="18">
        <f t="shared" si="49"/>
        <v>655.49999999999989</v>
      </c>
      <c r="F74" s="18">
        <f t="shared" si="49"/>
        <v>683.6</v>
      </c>
      <c r="G74" s="18">
        <f t="shared" si="49"/>
        <v>586.4</v>
      </c>
      <c r="H74" s="18">
        <f t="shared" si="49"/>
        <v>560.5</v>
      </c>
      <c r="I74" s="18">
        <f t="shared" si="49"/>
        <v>618.40000000000009</v>
      </c>
      <c r="J74" s="18">
        <f t="shared" si="49"/>
        <v>574.20000000000005</v>
      </c>
      <c r="K74" s="18">
        <f>SUM(K75:K77)</f>
        <v>4962.8999999999996</v>
      </c>
      <c r="L74" s="18">
        <f t="shared" ref="L74:S74" si="50">SUM(L75:L77)</f>
        <v>580.79999999999995</v>
      </c>
      <c r="M74" s="18">
        <f t="shared" si="50"/>
        <v>665.8</v>
      </c>
      <c r="N74" s="18">
        <f t="shared" si="50"/>
        <v>620.1</v>
      </c>
      <c r="O74" s="18">
        <f t="shared" si="50"/>
        <v>662.3</v>
      </c>
      <c r="P74" s="18">
        <f t="shared" si="50"/>
        <v>537.30000000000007</v>
      </c>
      <c r="Q74" s="18">
        <f t="shared" si="50"/>
        <v>563.29999999999995</v>
      </c>
      <c r="R74" s="18">
        <f t="shared" si="50"/>
        <v>522.79999999999995</v>
      </c>
      <c r="S74" s="18">
        <f t="shared" si="50"/>
        <v>567.29999999999995</v>
      </c>
      <c r="T74" s="18">
        <f>SUM(T75:T77)</f>
        <v>4719.7</v>
      </c>
      <c r="U74" s="19">
        <f t="shared" si="48"/>
        <v>-243.19999999999982</v>
      </c>
      <c r="V74" s="18">
        <f t="shared" si="39"/>
        <v>-4.9003606762175309</v>
      </c>
    </row>
    <row r="75" spans="2:22" ht="15.95" customHeight="1" x14ac:dyDescent="0.2">
      <c r="B75" s="78" t="s">
        <v>81</v>
      </c>
      <c r="C75" s="25">
        <v>419.1</v>
      </c>
      <c r="D75" s="25">
        <v>563.1</v>
      </c>
      <c r="E75" s="25">
        <v>539.29999999999995</v>
      </c>
      <c r="F75" s="25">
        <v>549.1</v>
      </c>
      <c r="G75" s="25">
        <v>459</v>
      </c>
      <c r="H75" s="25">
        <v>441.1</v>
      </c>
      <c r="I75" s="25">
        <v>424</v>
      </c>
      <c r="J75" s="25">
        <v>435.7</v>
      </c>
      <c r="K75" s="26">
        <f>SUM(C75:J75)</f>
        <v>3830.3999999999996</v>
      </c>
      <c r="L75" s="25">
        <v>446.2</v>
      </c>
      <c r="M75" s="25">
        <v>569.29999999999995</v>
      </c>
      <c r="N75" s="25">
        <v>502.7</v>
      </c>
      <c r="O75" s="25">
        <v>555.79999999999995</v>
      </c>
      <c r="P75" s="25">
        <v>442.3</v>
      </c>
      <c r="Q75" s="25">
        <v>461.5</v>
      </c>
      <c r="R75" s="52">
        <v>402.3</v>
      </c>
      <c r="S75" s="52">
        <v>470.7</v>
      </c>
      <c r="T75" s="52">
        <f>SUM(L75:S75)</f>
        <v>3850.8</v>
      </c>
      <c r="U75" s="47">
        <f t="shared" si="48"/>
        <v>20.400000000000546</v>
      </c>
      <c r="V75" s="26">
        <f t="shared" si="39"/>
        <v>0.53258145363409948</v>
      </c>
    </row>
    <row r="76" spans="2:22" ht="15.95" customHeight="1" x14ac:dyDescent="0.2">
      <c r="B76" s="78" t="s">
        <v>82</v>
      </c>
      <c r="C76" s="26">
        <v>167.4</v>
      </c>
      <c r="D76" s="26">
        <v>129.80000000000001</v>
      </c>
      <c r="E76" s="26">
        <v>113.8</v>
      </c>
      <c r="F76" s="26">
        <v>131.9</v>
      </c>
      <c r="G76" s="26">
        <v>124.8</v>
      </c>
      <c r="H76" s="26">
        <v>116.8</v>
      </c>
      <c r="I76" s="26">
        <v>191.7</v>
      </c>
      <c r="J76" s="26">
        <v>135.9</v>
      </c>
      <c r="K76" s="26">
        <f t="shared" ref="K76:K77" si="51">SUM(C76:J76)</f>
        <v>1112.1000000000001</v>
      </c>
      <c r="L76" s="26">
        <v>132.1</v>
      </c>
      <c r="M76" s="26">
        <v>94.1</v>
      </c>
      <c r="N76" s="26">
        <v>114.4</v>
      </c>
      <c r="O76" s="26">
        <v>103.9</v>
      </c>
      <c r="P76" s="26">
        <v>92.4</v>
      </c>
      <c r="Q76" s="26">
        <v>99.4</v>
      </c>
      <c r="R76" s="52">
        <v>117.7</v>
      </c>
      <c r="S76" s="52">
        <v>94.2</v>
      </c>
      <c r="T76" s="52">
        <f>SUM(L76:S76)</f>
        <v>848.2</v>
      </c>
      <c r="U76" s="47">
        <f t="shared" si="48"/>
        <v>-263.90000000000009</v>
      </c>
      <c r="V76" s="26">
        <f t="shared" si="39"/>
        <v>-23.729880406438276</v>
      </c>
    </row>
    <row r="77" spans="2:22" ht="15.95" customHeight="1" x14ac:dyDescent="0.2">
      <c r="B77" s="78" t="s">
        <v>33</v>
      </c>
      <c r="C77" s="26">
        <v>2.5</v>
      </c>
      <c r="D77" s="26">
        <v>2.4</v>
      </c>
      <c r="E77" s="26">
        <v>2.4</v>
      </c>
      <c r="F77" s="26">
        <v>2.6</v>
      </c>
      <c r="G77" s="26">
        <v>2.6</v>
      </c>
      <c r="H77" s="26">
        <v>2.6</v>
      </c>
      <c r="I77" s="26">
        <v>2.7</v>
      </c>
      <c r="J77" s="26">
        <v>2.6</v>
      </c>
      <c r="K77" s="26">
        <f t="shared" si="51"/>
        <v>20.400000000000002</v>
      </c>
      <c r="L77" s="26">
        <v>2.5</v>
      </c>
      <c r="M77" s="26">
        <v>2.4</v>
      </c>
      <c r="N77" s="26">
        <v>3</v>
      </c>
      <c r="O77" s="26">
        <v>2.6</v>
      </c>
      <c r="P77" s="26">
        <v>2.6</v>
      </c>
      <c r="Q77" s="26">
        <v>2.4</v>
      </c>
      <c r="R77" s="52">
        <v>2.8</v>
      </c>
      <c r="S77" s="52">
        <v>2.4</v>
      </c>
      <c r="T77" s="52">
        <f>SUM(L77:S77)</f>
        <v>20.7</v>
      </c>
      <c r="U77" s="47">
        <f t="shared" si="48"/>
        <v>0.29999999999999716</v>
      </c>
      <c r="V77" s="26">
        <f t="shared" si="39"/>
        <v>1.4705882352941035</v>
      </c>
    </row>
    <row r="78" spans="2:22" ht="15.95" customHeight="1" x14ac:dyDescent="0.2">
      <c r="B78" s="64" t="s">
        <v>83</v>
      </c>
      <c r="C78" s="18">
        <f t="shared" ref="C78:S78" si="52">SUM(C79:C81)</f>
        <v>199.70000000000002</v>
      </c>
      <c r="D78" s="18">
        <f t="shared" si="52"/>
        <v>76.399999999999991</v>
      </c>
      <c r="E78" s="18">
        <f t="shared" si="52"/>
        <v>78.8</v>
      </c>
      <c r="F78" s="18">
        <f t="shared" si="52"/>
        <v>74.7</v>
      </c>
      <c r="G78" s="18">
        <f t="shared" si="52"/>
        <v>141.4</v>
      </c>
      <c r="H78" s="18">
        <f t="shared" si="52"/>
        <v>74.8</v>
      </c>
      <c r="I78" s="18">
        <f t="shared" si="52"/>
        <v>136.6</v>
      </c>
      <c r="J78" s="18">
        <f t="shared" si="52"/>
        <v>122.6</v>
      </c>
      <c r="K78" s="18">
        <f>SUM(K79:K81)</f>
        <v>904.99999999999989</v>
      </c>
      <c r="L78" s="18">
        <f t="shared" si="52"/>
        <v>107</v>
      </c>
      <c r="M78" s="18">
        <f t="shared" si="52"/>
        <v>80.900000000000006</v>
      </c>
      <c r="N78" s="18">
        <f t="shared" si="52"/>
        <v>152.5</v>
      </c>
      <c r="O78" s="18">
        <f t="shared" si="52"/>
        <v>166.5</v>
      </c>
      <c r="P78" s="18">
        <f t="shared" si="52"/>
        <v>166.5</v>
      </c>
      <c r="Q78" s="18">
        <f t="shared" si="52"/>
        <v>120.3</v>
      </c>
      <c r="R78" s="18">
        <f t="shared" si="52"/>
        <v>190.7</v>
      </c>
      <c r="S78" s="18">
        <f t="shared" si="52"/>
        <v>83.6</v>
      </c>
      <c r="T78" s="23">
        <f>SUM(T79:T81)</f>
        <v>1068</v>
      </c>
      <c r="U78" s="47">
        <f t="shared" si="48"/>
        <v>163.00000000000011</v>
      </c>
      <c r="V78" s="26">
        <f t="shared" si="39"/>
        <v>18.011049723756923</v>
      </c>
    </row>
    <row r="79" spans="2:22" ht="15.95" customHeight="1" x14ac:dyDescent="0.2">
      <c r="B79" s="79" t="s">
        <v>84</v>
      </c>
      <c r="C79" s="56">
        <v>3.4</v>
      </c>
      <c r="D79" s="56">
        <v>3.8</v>
      </c>
      <c r="E79" s="56">
        <v>4.8</v>
      </c>
      <c r="F79" s="56">
        <v>3.5</v>
      </c>
      <c r="G79" s="56">
        <v>4.5</v>
      </c>
      <c r="H79" s="56">
        <v>3.5</v>
      </c>
      <c r="I79" s="56">
        <v>3.7</v>
      </c>
      <c r="J79" s="56">
        <v>3.8</v>
      </c>
      <c r="K79" s="56">
        <f>SUM(C79:J79)</f>
        <v>31</v>
      </c>
      <c r="L79" s="56">
        <v>4.3</v>
      </c>
      <c r="M79" s="56">
        <v>3.4</v>
      </c>
      <c r="N79" s="56">
        <v>3.1</v>
      </c>
      <c r="O79" s="56">
        <v>4</v>
      </c>
      <c r="P79" s="56">
        <v>3.3</v>
      </c>
      <c r="Q79" s="56">
        <v>2.8</v>
      </c>
      <c r="R79" s="56">
        <v>3.6</v>
      </c>
      <c r="S79" s="56">
        <v>3.1</v>
      </c>
      <c r="T79" s="73">
        <f>SUM(L79:S79)</f>
        <v>27.6</v>
      </c>
      <c r="U79" s="74">
        <f t="shared" si="48"/>
        <v>-3.3999999999999986</v>
      </c>
      <c r="V79" s="74">
        <f t="shared" si="39"/>
        <v>-10.967741935483867</v>
      </c>
    </row>
    <row r="80" spans="2:22" ht="15.95" customHeight="1" x14ac:dyDescent="0.2">
      <c r="B80" s="79" t="s">
        <v>85</v>
      </c>
      <c r="C80" s="56">
        <v>196.3</v>
      </c>
      <c r="D80" s="56">
        <v>72.599999999999994</v>
      </c>
      <c r="E80" s="56">
        <v>74</v>
      </c>
      <c r="F80" s="56">
        <v>71.2</v>
      </c>
      <c r="G80" s="56">
        <v>136.9</v>
      </c>
      <c r="H80" s="56">
        <v>71.3</v>
      </c>
      <c r="I80" s="56">
        <v>132.80000000000001</v>
      </c>
      <c r="J80" s="56">
        <v>118.8</v>
      </c>
      <c r="K80" s="56">
        <f>SUM(C80:J80)</f>
        <v>873.89999999999986</v>
      </c>
      <c r="L80" s="56">
        <v>102.7</v>
      </c>
      <c r="M80" s="56">
        <v>77.5</v>
      </c>
      <c r="N80" s="56">
        <v>149.4</v>
      </c>
      <c r="O80" s="56">
        <v>162.5</v>
      </c>
      <c r="P80" s="56">
        <v>163.19999999999999</v>
      </c>
      <c r="Q80" s="56">
        <v>117.5</v>
      </c>
      <c r="R80" s="56">
        <v>187.1</v>
      </c>
      <c r="S80" s="56">
        <v>80.5</v>
      </c>
      <c r="T80" s="73">
        <f>SUM(L80:S80)</f>
        <v>1040.4000000000001</v>
      </c>
      <c r="U80" s="74">
        <f t="shared" si="48"/>
        <v>166.50000000000023</v>
      </c>
      <c r="V80" s="74">
        <f t="shared" si="39"/>
        <v>19.052523171987669</v>
      </c>
    </row>
    <row r="81" spans="2:22" ht="15.95" customHeight="1" x14ac:dyDescent="0.2">
      <c r="B81" s="33" t="s">
        <v>33</v>
      </c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0.1</v>
      </c>
      <c r="J81" s="26">
        <v>0</v>
      </c>
      <c r="K81" s="26">
        <f>SUM(C81:J81)</f>
        <v>0.1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80">
        <f>SUM(L81:S81)</f>
        <v>0</v>
      </c>
      <c r="U81" s="47">
        <f t="shared" si="48"/>
        <v>-0.1</v>
      </c>
      <c r="V81" s="81">
        <v>0</v>
      </c>
    </row>
    <row r="82" spans="2:22" ht="15.95" customHeight="1" x14ac:dyDescent="0.2">
      <c r="B82" s="22" t="s">
        <v>86</v>
      </c>
      <c r="C82" s="18">
        <f t="shared" ref="C82:M82" si="53">+C83+C88+C90</f>
        <v>1043.6999999999998</v>
      </c>
      <c r="D82" s="18">
        <f t="shared" si="53"/>
        <v>1215.2</v>
      </c>
      <c r="E82" s="18">
        <f t="shared" si="53"/>
        <v>901.3</v>
      </c>
      <c r="F82" s="18">
        <f t="shared" si="53"/>
        <v>1050.3</v>
      </c>
      <c r="G82" s="18">
        <f t="shared" si="53"/>
        <v>1135.8</v>
      </c>
      <c r="H82" s="18">
        <f t="shared" si="53"/>
        <v>925.8</v>
      </c>
      <c r="I82" s="18">
        <f t="shared" si="53"/>
        <v>1164.8</v>
      </c>
      <c r="J82" s="18">
        <f t="shared" si="53"/>
        <v>10698.9</v>
      </c>
      <c r="K82" s="18">
        <f>+K83+K88+K90</f>
        <v>18135.800000000003</v>
      </c>
      <c r="L82" s="18">
        <f t="shared" si="53"/>
        <v>1871.9</v>
      </c>
      <c r="M82" s="18">
        <f t="shared" si="53"/>
        <v>1213.2</v>
      </c>
      <c r="N82" s="18">
        <f>+N83+N88+N90</f>
        <v>1473.9</v>
      </c>
      <c r="O82" s="18">
        <f t="shared" ref="O82" si="54">+O83+O88+O90</f>
        <v>1955.4</v>
      </c>
      <c r="P82" s="18">
        <f>+P83+P88+P90</f>
        <v>1484.1000000000001</v>
      </c>
      <c r="Q82" s="18">
        <f>+Q83+Q88+Q90</f>
        <v>1271.5999999999999</v>
      </c>
      <c r="R82" s="18">
        <f>+R83+R88+R90</f>
        <v>11537</v>
      </c>
      <c r="S82" s="18">
        <f>+S83+S88+S90</f>
        <v>1336.8000000000002</v>
      </c>
      <c r="T82" s="23">
        <f>+T83+T88+T90</f>
        <v>22143.9</v>
      </c>
      <c r="U82" s="19">
        <f t="shared" si="48"/>
        <v>4008.0999999999985</v>
      </c>
      <c r="V82" s="18">
        <f>+U82/K82*100</f>
        <v>22.100486330903504</v>
      </c>
    </row>
    <row r="83" spans="2:22" ht="15.95" customHeight="1" x14ac:dyDescent="0.2">
      <c r="B83" s="64" t="s">
        <v>87</v>
      </c>
      <c r="C83" s="18">
        <f t="shared" ref="C83:L83" si="55">SUM(C84:C87)</f>
        <v>137.89999999999998</v>
      </c>
      <c r="D83" s="36">
        <f t="shared" si="55"/>
        <v>46.2</v>
      </c>
      <c r="E83" s="36">
        <f t="shared" si="55"/>
        <v>42.8</v>
      </c>
      <c r="F83" s="36">
        <f t="shared" si="55"/>
        <v>140.4</v>
      </c>
      <c r="G83" s="36">
        <f t="shared" ref="G83" si="56">SUM(G84:G87)</f>
        <v>61.7</v>
      </c>
      <c r="H83" s="36">
        <f t="shared" si="55"/>
        <v>78</v>
      </c>
      <c r="I83" s="36">
        <f t="shared" ref="I83:J83" si="57">SUM(I84:I87)</f>
        <v>290.7</v>
      </c>
      <c r="J83" s="36">
        <f t="shared" si="57"/>
        <v>9084.7999999999993</v>
      </c>
      <c r="K83" s="18">
        <f>SUM(K84:K87)</f>
        <v>9882.5</v>
      </c>
      <c r="L83" s="18">
        <f t="shared" si="55"/>
        <v>616.1</v>
      </c>
      <c r="M83" s="36">
        <f t="shared" ref="M83:O83" si="58">SUM(M84:M87)</f>
        <v>243.1</v>
      </c>
      <c r="N83" s="36">
        <f t="shared" si="58"/>
        <v>285.2</v>
      </c>
      <c r="O83" s="36">
        <f t="shared" si="58"/>
        <v>387.5</v>
      </c>
      <c r="P83" s="36">
        <f>SUM(P84:P87)</f>
        <v>261.3</v>
      </c>
      <c r="Q83" s="36">
        <f>SUM(Q84:Q87)</f>
        <v>428.5</v>
      </c>
      <c r="R83" s="36">
        <f>SUM(R84:R87)</f>
        <v>10406.700000000001</v>
      </c>
      <c r="S83" s="36">
        <f>SUM(S84:S87)</f>
        <v>415.7</v>
      </c>
      <c r="T83" s="23">
        <f>SUM(T84:T87)</f>
        <v>13044.1</v>
      </c>
      <c r="U83" s="19">
        <f t="shared" si="48"/>
        <v>3161.6000000000004</v>
      </c>
      <c r="V83" s="18">
        <f>+U83/K83*100</f>
        <v>31.991904882367827</v>
      </c>
    </row>
    <row r="84" spans="2:22" ht="15.95" customHeight="1" x14ac:dyDescent="0.2">
      <c r="B84" s="78" t="s">
        <v>88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8820</v>
      </c>
      <c r="K84" s="26">
        <f>SUM(C84:J84)</f>
        <v>8820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9923.9</v>
      </c>
      <c r="S84" s="26">
        <v>0</v>
      </c>
      <c r="T84" s="52">
        <f t="shared" ref="T84:T93" si="59">SUM(L84:S84)</f>
        <v>9923.9</v>
      </c>
      <c r="U84" s="82">
        <f t="shared" si="48"/>
        <v>1103.8999999999996</v>
      </c>
      <c r="V84" s="26">
        <v>0</v>
      </c>
    </row>
    <row r="85" spans="2:22" ht="15.95" customHeight="1" x14ac:dyDescent="0.2">
      <c r="B85" s="78" t="s">
        <v>89</v>
      </c>
      <c r="C85" s="26">
        <v>58.8</v>
      </c>
      <c r="D85" s="26">
        <v>46.2</v>
      </c>
      <c r="E85" s="26">
        <v>42.8</v>
      </c>
      <c r="F85" s="26">
        <v>53.1</v>
      </c>
      <c r="G85" s="26">
        <v>61.7</v>
      </c>
      <c r="H85" s="26">
        <v>78</v>
      </c>
      <c r="I85" s="26">
        <v>56.6</v>
      </c>
      <c r="J85" s="26">
        <v>52.3</v>
      </c>
      <c r="K85" s="26">
        <f t="shared" ref="K85:K87" si="60">SUM(C85:J85)</f>
        <v>449.50000000000006</v>
      </c>
      <c r="L85" s="26">
        <v>158.4</v>
      </c>
      <c r="M85" s="26">
        <v>25.1</v>
      </c>
      <c r="N85" s="26">
        <v>30.1</v>
      </c>
      <c r="O85" s="26">
        <v>30</v>
      </c>
      <c r="P85" s="26">
        <v>37.799999999999997</v>
      </c>
      <c r="Q85" s="26">
        <v>17.2</v>
      </c>
      <c r="R85" s="26">
        <v>0.1</v>
      </c>
      <c r="S85" s="26">
        <v>34.799999999999997</v>
      </c>
      <c r="T85" s="52">
        <f t="shared" si="59"/>
        <v>333.5</v>
      </c>
      <c r="U85" s="47">
        <f t="shared" si="48"/>
        <v>-116.00000000000006</v>
      </c>
      <c r="V85" s="26">
        <f>+U85/K85*100</f>
        <v>-25.806451612903235</v>
      </c>
    </row>
    <row r="86" spans="2:22" ht="15.95" customHeight="1" x14ac:dyDescent="0.2">
      <c r="B86" s="78" t="s">
        <v>90</v>
      </c>
      <c r="C86" s="26">
        <v>79.099999999999994</v>
      </c>
      <c r="D86" s="26">
        <v>0</v>
      </c>
      <c r="E86" s="26">
        <v>0</v>
      </c>
      <c r="F86" s="26">
        <v>87.3</v>
      </c>
      <c r="G86" s="26">
        <v>0</v>
      </c>
      <c r="H86" s="26">
        <v>0</v>
      </c>
      <c r="I86" s="26">
        <v>234.1</v>
      </c>
      <c r="J86" s="26">
        <v>212.5</v>
      </c>
      <c r="K86" s="26">
        <f t="shared" si="60"/>
        <v>613</v>
      </c>
      <c r="L86" s="26">
        <v>457.7</v>
      </c>
      <c r="M86" s="26">
        <v>218</v>
      </c>
      <c r="N86" s="26">
        <v>255.1</v>
      </c>
      <c r="O86" s="26">
        <v>357.5</v>
      </c>
      <c r="P86" s="26">
        <v>223.5</v>
      </c>
      <c r="Q86" s="26">
        <v>411.3</v>
      </c>
      <c r="R86" s="26">
        <v>482.7</v>
      </c>
      <c r="S86" s="26">
        <v>380.9</v>
      </c>
      <c r="T86" s="52">
        <f t="shared" si="59"/>
        <v>2786.7000000000003</v>
      </c>
      <c r="U86" s="47">
        <f t="shared" si="48"/>
        <v>2173.7000000000003</v>
      </c>
      <c r="V86" s="26">
        <f>+U86/K86*100</f>
        <v>354.60032626427409</v>
      </c>
    </row>
    <row r="87" spans="2:22" ht="15.95" customHeight="1" x14ac:dyDescent="0.2">
      <c r="B87" s="78" t="s">
        <v>33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6">
        <f t="shared" si="60"/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52">
        <f t="shared" si="59"/>
        <v>0</v>
      </c>
      <c r="U87" s="83">
        <v>0</v>
      </c>
      <c r="V87" s="58">
        <v>0</v>
      </c>
    </row>
    <row r="88" spans="2:22" ht="15.95" customHeight="1" x14ac:dyDescent="0.2">
      <c r="B88" s="64" t="s">
        <v>91</v>
      </c>
      <c r="C88" s="18">
        <v>165.1</v>
      </c>
      <c r="D88" s="18">
        <v>122.1</v>
      </c>
      <c r="E88" s="18">
        <v>82.5</v>
      </c>
      <c r="F88" s="18">
        <v>116.1</v>
      </c>
      <c r="G88" s="18">
        <v>112.1</v>
      </c>
      <c r="H88" s="18">
        <v>80.2</v>
      </c>
      <c r="I88" s="18">
        <v>105</v>
      </c>
      <c r="J88" s="18">
        <v>88.1</v>
      </c>
      <c r="K88" s="18">
        <f t="shared" ref="K88:K93" si="61">SUM(C88:J88)</f>
        <v>871.2</v>
      </c>
      <c r="L88" s="18">
        <v>237.1</v>
      </c>
      <c r="M88" s="18">
        <v>78.8</v>
      </c>
      <c r="N88" s="18">
        <v>99.3</v>
      </c>
      <c r="O88" s="18">
        <v>101.4</v>
      </c>
      <c r="P88" s="18">
        <v>232.5</v>
      </c>
      <c r="Q88" s="18">
        <v>100.1</v>
      </c>
      <c r="R88" s="18">
        <v>114</v>
      </c>
      <c r="S88" s="18">
        <v>106.2</v>
      </c>
      <c r="T88" s="23">
        <f t="shared" si="59"/>
        <v>1069.4000000000001</v>
      </c>
      <c r="U88" s="19">
        <f t="shared" ref="U88:U105" si="62">+T88-K88</f>
        <v>198.20000000000005</v>
      </c>
      <c r="V88" s="18">
        <f>+U88/K88*100</f>
        <v>22.750229568411388</v>
      </c>
    </row>
    <row r="89" spans="2:22" ht="15.95" customHeight="1" x14ac:dyDescent="0.2">
      <c r="B89" s="84" t="s">
        <v>92</v>
      </c>
      <c r="C89" s="56">
        <v>101</v>
      </c>
      <c r="D89" s="56">
        <v>70.400000000000006</v>
      </c>
      <c r="E89" s="56">
        <v>71</v>
      </c>
      <c r="F89" s="56">
        <v>76.099999999999994</v>
      </c>
      <c r="G89" s="56">
        <v>69.2</v>
      </c>
      <c r="H89" s="56">
        <v>70.099999999999994</v>
      </c>
      <c r="I89" s="56">
        <v>78</v>
      </c>
      <c r="J89" s="56">
        <v>73.8</v>
      </c>
      <c r="K89" s="56">
        <f t="shared" si="61"/>
        <v>609.59999999999991</v>
      </c>
      <c r="L89" s="56">
        <v>88.7</v>
      </c>
      <c r="M89" s="56">
        <v>68.900000000000006</v>
      </c>
      <c r="N89" s="56">
        <v>85.4</v>
      </c>
      <c r="O89" s="56">
        <v>86.5</v>
      </c>
      <c r="P89" s="56">
        <v>84.3</v>
      </c>
      <c r="Q89" s="56">
        <v>80.900000000000006</v>
      </c>
      <c r="R89" s="73">
        <v>89</v>
      </c>
      <c r="S89" s="73">
        <v>86.3</v>
      </c>
      <c r="T89" s="73">
        <f t="shared" si="59"/>
        <v>670</v>
      </c>
      <c r="U89" s="74">
        <f t="shared" si="62"/>
        <v>60.400000000000091</v>
      </c>
      <c r="V89" s="74">
        <f>+U89/K89*100</f>
        <v>9.9081364829396481</v>
      </c>
    </row>
    <row r="90" spans="2:22" ht="15.75" customHeight="1" x14ac:dyDescent="0.2">
      <c r="B90" s="64" t="s">
        <v>93</v>
      </c>
      <c r="C90" s="18">
        <f t="shared" ref="C90:J90" si="63">SUM(C91:C93)</f>
        <v>740.69999999999993</v>
      </c>
      <c r="D90" s="18">
        <f t="shared" si="63"/>
        <v>1046.9000000000001</v>
      </c>
      <c r="E90" s="18">
        <f t="shared" si="63"/>
        <v>776</v>
      </c>
      <c r="F90" s="18">
        <f t="shared" si="63"/>
        <v>793.8</v>
      </c>
      <c r="G90" s="18">
        <f t="shared" si="63"/>
        <v>962</v>
      </c>
      <c r="H90" s="18">
        <f t="shared" si="63"/>
        <v>767.6</v>
      </c>
      <c r="I90" s="18">
        <f t="shared" ref="I90" si="64">SUM(I91:I93)</f>
        <v>769.1</v>
      </c>
      <c r="J90" s="18">
        <f t="shared" si="63"/>
        <v>1526</v>
      </c>
      <c r="K90" s="18">
        <f t="shared" si="61"/>
        <v>7382.1</v>
      </c>
      <c r="L90" s="18">
        <f t="shared" ref="L90:S90" si="65">SUM(L91:L93)</f>
        <v>1018.6999999999999</v>
      </c>
      <c r="M90" s="18">
        <f t="shared" si="65"/>
        <v>891.30000000000007</v>
      </c>
      <c r="N90" s="18">
        <f>SUM(N91:N93)</f>
        <v>1089.4000000000001</v>
      </c>
      <c r="O90" s="18">
        <f t="shared" si="65"/>
        <v>1466.5</v>
      </c>
      <c r="P90" s="18">
        <f t="shared" si="65"/>
        <v>990.30000000000007</v>
      </c>
      <c r="Q90" s="18">
        <f t="shared" si="65"/>
        <v>743</v>
      </c>
      <c r="R90" s="18">
        <f t="shared" si="65"/>
        <v>1016.3</v>
      </c>
      <c r="S90" s="18">
        <f t="shared" si="65"/>
        <v>814.90000000000009</v>
      </c>
      <c r="T90" s="18">
        <f t="shared" si="59"/>
        <v>8030.4</v>
      </c>
      <c r="U90" s="19">
        <f t="shared" si="62"/>
        <v>648.29999999999927</v>
      </c>
      <c r="V90" s="18">
        <f>+U90/K90*100</f>
        <v>8.7820538871052847</v>
      </c>
    </row>
    <row r="91" spans="2:22" s="45" customFormat="1" ht="15.95" customHeight="1" x14ac:dyDescent="0.2">
      <c r="B91" s="85" t="s">
        <v>94</v>
      </c>
      <c r="C91" s="42">
        <v>736.3</v>
      </c>
      <c r="D91" s="42">
        <v>1040.5</v>
      </c>
      <c r="E91" s="42">
        <v>766.8</v>
      </c>
      <c r="F91" s="42">
        <v>785.8</v>
      </c>
      <c r="G91" s="42">
        <v>959</v>
      </c>
      <c r="H91" s="42">
        <v>754.7</v>
      </c>
      <c r="I91" s="42">
        <v>760</v>
      </c>
      <c r="J91" s="42">
        <v>1012.4</v>
      </c>
      <c r="K91" s="26">
        <f t="shared" si="61"/>
        <v>6815.4999999999991</v>
      </c>
      <c r="L91" s="42">
        <v>1014.3</v>
      </c>
      <c r="M91" s="42">
        <v>883.2</v>
      </c>
      <c r="N91" s="42">
        <v>810.1</v>
      </c>
      <c r="O91" s="42">
        <v>806.8</v>
      </c>
      <c r="P91" s="42">
        <v>984.6</v>
      </c>
      <c r="Q91" s="42">
        <v>735.5</v>
      </c>
      <c r="R91" s="26">
        <v>1010</v>
      </c>
      <c r="S91" s="26">
        <v>810.7</v>
      </c>
      <c r="T91" s="43">
        <f t="shared" si="59"/>
        <v>7055.2</v>
      </c>
      <c r="U91" s="44">
        <f t="shared" si="62"/>
        <v>239.70000000000073</v>
      </c>
      <c r="V91" s="42">
        <f>+U91/K91*100</f>
        <v>3.5169833467830793</v>
      </c>
    </row>
    <row r="92" spans="2:22" s="45" customFormat="1" ht="15.95" customHeight="1" x14ac:dyDescent="0.2">
      <c r="B92" s="85" t="s">
        <v>95</v>
      </c>
      <c r="C92" s="42">
        <v>0</v>
      </c>
      <c r="D92" s="42">
        <v>0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v>0</v>
      </c>
      <c r="K92" s="26">
        <f t="shared" si="61"/>
        <v>0</v>
      </c>
      <c r="L92" s="42">
        <v>0</v>
      </c>
      <c r="M92" s="42">
        <v>0</v>
      </c>
      <c r="N92" s="42">
        <v>0</v>
      </c>
      <c r="O92" s="42">
        <v>0</v>
      </c>
      <c r="P92" s="42">
        <v>0</v>
      </c>
      <c r="Q92" s="42">
        <v>0</v>
      </c>
      <c r="R92" s="26">
        <v>0</v>
      </c>
      <c r="S92" s="26">
        <v>0</v>
      </c>
      <c r="T92" s="43">
        <f t="shared" si="59"/>
        <v>0</v>
      </c>
      <c r="U92" s="44">
        <f t="shared" si="62"/>
        <v>0</v>
      </c>
      <c r="V92" s="86">
        <v>0</v>
      </c>
    </row>
    <row r="93" spans="2:22" s="45" customFormat="1" ht="15.95" customHeight="1" x14ac:dyDescent="0.2">
      <c r="B93" s="78" t="s">
        <v>96</v>
      </c>
      <c r="C93" s="26">
        <v>4.4000000000000004</v>
      </c>
      <c r="D93" s="26">
        <v>6.4</v>
      </c>
      <c r="E93" s="26">
        <v>9.1999999999999993</v>
      </c>
      <c r="F93" s="26">
        <v>8</v>
      </c>
      <c r="G93" s="26">
        <v>3</v>
      </c>
      <c r="H93" s="26">
        <v>12.9</v>
      </c>
      <c r="I93" s="26">
        <v>9.1</v>
      </c>
      <c r="J93" s="26">
        <v>513.6</v>
      </c>
      <c r="K93" s="26">
        <f t="shared" si="61"/>
        <v>566.6</v>
      </c>
      <c r="L93" s="26">
        <v>4.4000000000000004</v>
      </c>
      <c r="M93" s="26">
        <v>8.1</v>
      </c>
      <c r="N93" s="26">
        <f>6+273.3</f>
        <v>279.3</v>
      </c>
      <c r="O93" s="26">
        <f>4.2+655.5</f>
        <v>659.7</v>
      </c>
      <c r="P93" s="26">
        <v>5.7</v>
      </c>
      <c r="Q93" s="26">
        <v>7.5</v>
      </c>
      <c r="R93" s="26">
        <v>6.3</v>
      </c>
      <c r="S93" s="26">
        <v>4.2</v>
      </c>
      <c r="T93" s="43">
        <f t="shared" si="59"/>
        <v>975.2</v>
      </c>
      <c r="U93" s="47">
        <f t="shared" si="62"/>
        <v>408.6</v>
      </c>
      <c r="V93" s="47">
        <f>+U93/K93*100</f>
        <v>72.114366396046591</v>
      </c>
    </row>
    <row r="94" spans="2:22" ht="15.95" customHeight="1" x14ac:dyDescent="0.2">
      <c r="B94" s="71" t="s">
        <v>97</v>
      </c>
      <c r="C94" s="18">
        <f t="shared" ref="C94:J94" si="66">+C98+C95</f>
        <v>877.5</v>
      </c>
      <c r="D94" s="18">
        <f t="shared" si="66"/>
        <v>0</v>
      </c>
      <c r="E94" s="18">
        <f t="shared" si="66"/>
        <v>1782.8</v>
      </c>
      <c r="F94" s="18">
        <f t="shared" si="66"/>
        <v>0</v>
      </c>
      <c r="G94" s="18">
        <f t="shared" si="66"/>
        <v>0</v>
      </c>
      <c r="H94" s="18">
        <f t="shared" si="66"/>
        <v>0</v>
      </c>
      <c r="I94" s="18">
        <f t="shared" si="66"/>
        <v>0</v>
      </c>
      <c r="J94" s="18">
        <f t="shared" si="66"/>
        <v>37.5</v>
      </c>
      <c r="K94" s="18">
        <f>+K98+K95</f>
        <v>2697.8</v>
      </c>
      <c r="L94" s="18">
        <f t="shared" ref="L94:S94" si="67">+L98+L95</f>
        <v>0</v>
      </c>
      <c r="M94" s="18">
        <f t="shared" si="67"/>
        <v>31.4</v>
      </c>
      <c r="N94" s="18">
        <f t="shared" si="67"/>
        <v>3.8</v>
      </c>
      <c r="O94" s="18">
        <f t="shared" si="67"/>
        <v>0</v>
      </c>
      <c r="P94" s="18">
        <f t="shared" si="67"/>
        <v>0</v>
      </c>
      <c r="Q94" s="18">
        <f t="shared" si="67"/>
        <v>26.5</v>
      </c>
      <c r="R94" s="18">
        <f t="shared" si="67"/>
        <v>0</v>
      </c>
      <c r="S94" s="18">
        <f t="shared" si="67"/>
        <v>0</v>
      </c>
      <c r="T94" s="23">
        <f>+T98+T95</f>
        <v>61.699999999999996</v>
      </c>
      <c r="U94" s="19">
        <f t="shared" si="62"/>
        <v>-2636.1000000000004</v>
      </c>
      <c r="V94" s="19">
        <f>+U94/K94*100</f>
        <v>-97.712951293646682</v>
      </c>
    </row>
    <row r="95" spans="2:22" ht="15.95" customHeight="1" x14ac:dyDescent="0.2">
      <c r="B95" s="87" t="s">
        <v>98</v>
      </c>
      <c r="C95" s="62">
        <f t="shared" ref="C95:J95" si="68">+C96+C97</f>
        <v>0</v>
      </c>
      <c r="D95" s="62">
        <f t="shared" si="68"/>
        <v>0</v>
      </c>
      <c r="E95" s="62">
        <f t="shared" si="68"/>
        <v>17.8</v>
      </c>
      <c r="F95" s="62">
        <f t="shared" si="68"/>
        <v>0</v>
      </c>
      <c r="G95" s="62">
        <f t="shared" si="68"/>
        <v>0</v>
      </c>
      <c r="H95" s="62">
        <f t="shared" si="68"/>
        <v>0</v>
      </c>
      <c r="I95" s="62">
        <f t="shared" si="68"/>
        <v>0</v>
      </c>
      <c r="J95" s="62">
        <f t="shared" si="68"/>
        <v>37.5</v>
      </c>
      <c r="K95" s="62">
        <f>+K96+K97</f>
        <v>55.3</v>
      </c>
      <c r="L95" s="62">
        <f t="shared" ref="L95:P95" si="69">+L96+L97</f>
        <v>0</v>
      </c>
      <c r="M95" s="62">
        <f t="shared" si="69"/>
        <v>31.4</v>
      </c>
      <c r="N95" s="62">
        <f t="shared" si="69"/>
        <v>3.8</v>
      </c>
      <c r="O95" s="62">
        <f t="shared" si="69"/>
        <v>0</v>
      </c>
      <c r="P95" s="62">
        <f t="shared" si="69"/>
        <v>0</v>
      </c>
      <c r="Q95" s="62">
        <f>+Q96</f>
        <v>26.5</v>
      </c>
      <c r="R95" s="62">
        <f>+R96</f>
        <v>0</v>
      </c>
      <c r="S95" s="62">
        <f>+S96</f>
        <v>0</v>
      </c>
      <c r="T95" s="62">
        <f>+T96+T97</f>
        <v>61.699999999999996</v>
      </c>
      <c r="U95" s="63">
        <f t="shared" si="62"/>
        <v>6.3999999999999986</v>
      </c>
      <c r="V95" s="63">
        <f>+U95/K95*100</f>
        <v>11.573236889692584</v>
      </c>
    </row>
    <row r="96" spans="2:22" ht="15" customHeight="1" x14ac:dyDescent="0.2">
      <c r="B96" s="78" t="s">
        <v>99</v>
      </c>
      <c r="C96" s="26">
        <v>0</v>
      </c>
      <c r="D96" s="26">
        <v>0</v>
      </c>
      <c r="E96" s="26">
        <v>17.8</v>
      </c>
      <c r="F96" s="26">
        <v>0</v>
      </c>
      <c r="G96" s="26">
        <v>0</v>
      </c>
      <c r="H96" s="26">
        <v>0</v>
      </c>
      <c r="I96" s="26">
        <v>0</v>
      </c>
      <c r="J96" s="26">
        <v>37.5</v>
      </c>
      <c r="K96" s="26">
        <f>SUM(C96:J96)</f>
        <v>55.3</v>
      </c>
      <c r="L96" s="26">
        <v>0</v>
      </c>
      <c r="M96" s="26">
        <v>31.4</v>
      </c>
      <c r="N96" s="26">
        <v>3.8</v>
      </c>
      <c r="O96" s="26">
        <v>0</v>
      </c>
      <c r="P96" s="26">
        <v>0</v>
      </c>
      <c r="Q96" s="26">
        <v>26.5</v>
      </c>
      <c r="R96" s="26">
        <v>0</v>
      </c>
      <c r="S96" s="26">
        <v>0</v>
      </c>
      <c r="T96" s="52">
        <f>SUM(L96:S96)</f>
        <v>61.699999999999996</v>
      </c>
      <c r="U96" s="47">
        <f t="shared" si="62"/>
        <v>6.3999999999999986</v>
      </c>
      <c r="V96" s="47">
        <f>+U96/K96*100</f>
        <v>11.573236889692584</v>
      </c>
    </row>
    <row r="97" spans="2:22" ht="15.95" customHeight="1" x14ac:dyDescent="0.2">
      <c r="B97" s="78" t="s">
        <v>100</v>
      </c>
      <c r="C97" s="26">
        <v>0</v>
      </c>
      <c r="D97" s="26">
        <v>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f>SUM(C97:J97)</f>
        <v>0</v>
      </c>
      <c r="L97" s="26">
        <v>0</v>
      </c>
      <c r="M97" s="26">
        <v>0</v>
      </c>
      <c r="N97" s="26">
        <v>0</v>
      </c>
      <c r="O97" s="26">
        <v>0</v>
      </c>
      <c r="P97" s="26">
        <v>0</v>
      </c>
      <c r="Q97" s="26">
        <v>0</v>
      </c>
      <c r="R97" s="26">
        <v>0</v>
      </c>
      <c r="S97" s="26">
        <v>0</v>
      </c>
      <c r="T97" s="52">
        <f>SUM(L97:S97)</f>
        <v>0</v>
      </c>
      <c r="U97" s="47">
        <f t="shared" si="62"/>
        <v>0</v>
      </c>
      <c r="V97" s="83">
        <v>0</v>
      </c>
    </row>
    <row r="98" spans="2:22" ht="15.95" customHeight="1" x14ac:dyDescent="0.2">
      <c r="B98" s="24" t="s">
        <v>101</v>
      </c>
      <c r="C98" s="26">
        <v>877.5</v>
      </c>
      <c r="D98" s="26">
        <v>0</v>
      </c>
      <c r="E98" s="26">
        <v>1765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f>SUM(C98:J98)</f>
        <v>2642.5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52">
        <f>SUM(L98:S98)</f>
        <v>0</v>
      </c>
      <c r="U98" s="47">
        <f t="shared" si="62"/>
        <v>-2642.5</v>
      </c>
      <c r="V98" s="47">
        <f>+U98/K98*100</f>
        <v>-100</v>
      </c>
    </row>
    <row r="99" spans="2:22" ht="20.25" customHeight="1" thickBot="1" x14ac:dyDescent="0.25">
      <c r="B99" s="88" t="s">
        <v>102</v>
      </c>
      <c r="C99" s="89">
        <f t="shared" ref="C99:J99" si="70">+C94+C8</f>
        <v>117020.3</v>
      </c>
      <c r="D99" s="89">
        <f t="shared" si="70"/>
        <v>87317.2</v>
      </c>
      <c r="E99" s="89">
        <f t="shared" si="70"/>
        <v>88382.2</v>
      </c>
      <c r="F99" s="89">
        <f t="shared" si="70"/>
        <v>119528.50000000001</v>
      </c>
      <c r="G99" s="89">
        <f t="shared" si="70"/>
        <v>92843.6</v>
      </c>
      <c r="H99" s="89">
        <f t="shared" si="70"/>
        <v>85726.8</v>
      </c>
      <c r="I99" s="89">
        <f t="shared" si="70"/>
        <v>123423.70000000001</v>
      </c>
      <c r="J99" s="89">
        <f t="shared" si="70"/>
        <v>103931.3</v>
      </c>
      <c r="K99" s="90">
        <f>SUM(C99:J99)</f>
        <v>818173.60000000009</v>
      </c>
      <c r="L99" s="89">
        <f t="shared" ref="L99:T99" si="71">+L94+L8</f>
        <v>108446.90000000001</v>
      </c>
      <c r="M99" s="89">
        <f t="shared" si="71"/>
        <v>88593.099999999991</v>
      </c>
      <c r="N99" s="89">
        <f t="shared" si="71"/>
        <v>92930</v>
      </c>
      <c r="O99" s="89">
        <f t="shared" si="71"/>
        <v>128071.8</v>
      </c>
      <c r="P99" s="89">
        <f t="shared" si="71"/>
        <v>105864.09999999999</v>
      </c>
      <c r="Q99" s="89">
        <f t="shared" si="71"/>
        <v>95783.599999999991</v>
      </c>
      <c r="R99" s="89">
        <f t="shared" si="71"/>
        <v>113589.59999999998</v>
      </c>
      <c r="S99" s="89">
        <f t="shared" si="71"/>
        <v>96898.5</v>
      </c>
      <c r="T99" s="89">
        <f t="shared" si="71"/>
        <v>830177.59999999986</v>
      </c>
      <c r="U99" s="91">
        <f t="shared" si="62"/>
        <v>12003.999999999767</v>
      </c>
      <c r="V99" s="91">
        <f>+U99/K99*100</f>
        <v>1.4671702924660202</v>
      </c>
    </row>
    <row r="100" spans="2:22" ht="15.95" customHeight="1" thickTop="1" x14ac:dyDescent="0.2">
      <c r="B100" s="22" t="s">
        <v>103</v>
      </c>
      <c r="C100" s="18">
        <v>92.1</v>
      </c>
      <c r="D100" s="18">
        <v>30.2</v>
      </c>
      <c r="E100" s="18">
        <v>39.4</v>
      </c>
      <c r="F100" s="18">
        <v>14.8</v>
      </c>
      <c r="G100" s="18">
        <v>107.3</v>
      </c>
      <c r="H100" s="18">
        <v>0.8</v>
      </c>
      <c r="I100" s="18">
        <v>133.5</v>
      </c>
      <c r="J100" s="18">
        <v>20.7</v>
      </c>
      <c r="K100" s="18">
        <f>SUM(C100:J100)</f>
        <v>438.8</v>
      </c>
      <c r="L100" s="18">
        <v>319.5</v>
      </c>
      <c r="M100" s="18">
        <v>4.3</v>
      </c>
      <c r="N100" s="18">
        <v>59.7</v>
      </c>
      <c r="O100" s="18">
        <v>14.4</v>
      </c>
      <c r="P100" s="18">
        <v>0</v>
      </c>
      <c r="Q100" s="18">
        <v>24.9</v>
      </c>
      <c r="R100" s="18">
        <v>14.5</v>
      </c>
      <c r="S100" s="18">
        <v>0.8</v>
      </c>
      <c r="T100" s="18">
        <f>SUM(L100:S100)</f>
        <v>438.09999999999997</v>
      </c>
      <c r="U100" s="19">
        <f t="shared" si="62"/>
        <v>-0.70000000000004547</v>
      </c>
      <c r="V100" s="92">
        <f>+U100/K100*100</f>
        <v>-0.15952597994531575</v>
      </c>
    </row>
    <row r="101" spans="2:22" ht="15.95" customHeight="1" x14ac:dyDescent="0.2">
      <c r="B101" s="93" t="s">
        <v>104</v>
      </c>
      <c r="C101" s="94">
        <f t="shared" ref="C101:O101" si="72">+C102+C105+C116</f>
        <v>67.3</v>
      </c>
      <c r="D101" s="94">
        <f t="shared" si="72"/>
        <v>54497.9</v>
      </c>
      <c r="E101" s="94">
        <f t="shared" si="72"/>
        <v>16165.300000000001</v>
      </c>
      <c r="F101" s="94">
        <f t="shared" si="72"/>
        <v>19349.800000000003</v>
      </c>
      <c r="G101" s="94">
        <f t="shared" si="72"/>
        <v>41041.4</v>
      </c>
      <c r="H101" s="94">
        <f t="shared" si="72"/>
        <v>176.5</v>
      </c>
      <c r="I101" s="94">
        <f t="shared" si="72"/>
        <v>120011</v>
      </c>
      <c r="J101" s="94">
        <f t="shared" si="72"/>
        <v>5230.8999999999996</v>
      </c>
      <c r="K101" s="94">
        <f>+K102+K105+K116</f>
        <v>256540.09999999998</v>
      </c>
      <c r="L101" s="94">
        <f t="shared" si="72"/>
        <v>15893.5</v>
      </c>
      <c r="M101" s="94">
        <f t="shared" si="72"/>
        <v>167826</v>
      </c>
      <c r="N101" s="94">
        <f t="shared" si="72"/>
        <v>4826.8999999999996</v>
      </c>
      <c r="O101" s="94">
        <f t="shared" si="72"/>
        <v>25623.399999999998</v>
      </c>
      <c r="P101" s="94">
        <f>+P102+P105+P116</f>
        <v>1392.7</v>
      </c>
      <c r="Q101" s="94">
        <f>+Q102+Q105+Q116</f>
        <v>2414.5</v>
      </c>
      <c r="R101" s="94">
        <f>+R102+R105+R116</f>
        <v>25331.200000000001</v>
      </c>
      <c r="S101" s="94">
        <f>+S102+S105+S116</f>
        <v>722.1</v>
      </c>
      <c r="T101" s="94">
        <f>+T102+T105+T116</f>
        <v>244030.29999999996</v>
      </c>
      <c r="U101" s="95">
        <f t="shared" si="62"/>
        <v>-12509.800000000017</v>
      </c>
      <c r="V101" s="94">
        <f>+U101/K101*100</f>
        <v>-4.8763526637745986</v>
      </c>
    </row>
    <row r="102" spans="2:22" ht="15.95" customHeight="1" x14ac:dyDescent="0.2">
      <c r="B102" s="96" t="s">
        <v>105</v>
      </c>
      <c r="C102" s="97">
        <f t="shared" ref="C102:O102" si="73">+C104+C103</f>
        <v>0</v>
      </c>
      <c r="D102" s="97">
        <f t="shared" si="73"/>
        <v>59.9</v>
      </c>
      <c r="E102" s="97">
        <f t="shared" si="73"/>
        <v>0</v>
      </c>
      <c r="F102" s="97">
        <f t="shared" si="73"/>
        <v>123.9</v>
      </c>
      <c r="G102" s="97">
        <f t="shared" si="73"/>
        <v>0</v>
      </c>
      <c r="H102" s="97">
        <f t="shared" si="73"/>
        <v>0</v>
      </c>
      <c r="I102" s="97">
        <f t="shared" si="73"/>
        <v>125.5</v>
      </c>
      <c r="J102" s="97">
        <f t="shared" si="73"/>
        <v>53.5</v>
      </c>
      <c r="K102" s="97">
        <f>+K104+K103</f>
        <v>362.8</v>
      </c>
      <c r="L102" s="97">
        <f t="shared" si="73"/>
        <v>24.9</v>
      </c>
      <c r="M102" s="97">
        <f t="shared" si="73"/>
        <v>6213.6</v>
      </c>
      <c r="N102" s="97">
        <f t="shared" si="73"/>
        <v>0</v>
      </c>
      <c r="O102" s="97">
        <f t="shared" si="73"/>
        <v>0</v>
      </c>
      <c r="P102" s="97">
        <f>+P104+P103</f>
        <v>120.2</v>
      </c>
      <c r="Q102" s="97">
        <f>+Q104+Q103</f>
        <v>1903.2</v>
      </c>
      <c r="R102" s="97">
        <f>+R104+R103</f>
        <v>1287</v>
      </c>
      <c r="S102" s="97">
        <f>+S104+S103</f>
        <v>0</v>
      </c>
      <c r="T102" s="97">
        <f>+T104+T103</f>
        <v>9548.9000000000015</v>
      </c>
      <c r="U102" s="97">
        <f t="shared" si="62"/>
        <v>9186.1000000000022</v>
      </c>
      <c r="V102" s="98">
        <v>0</v>
      </c>
    </row>
    <row r="103" spans="2:22" ht="15.95" customHeight="1" x14ac:dyDescent="0.2">
      <c r="B103" s="99" t="s">
        <v>106</v>
      </c>
      <c r="C103" s="100">
        <v>0</v>
      </c>
      <c r="D103" s="100">
        <v>0</v>
      </c>
      <c r="E103" s="100">
        <v>0</v>
      </c>
      <c r="F103" s="100">
        <v>0</v>
      </c>
      <c r="G103" s="100">
        <v>0</v>
      </c>
      <c r="H103" s="100">
        <v>0</v>
      </c>
      <c r="I103" s="100">
        <v>0</v>
      </c>
      <c r="J103" s="100">
        <v>0</v>
      </c>
      <c r="K103" s="100">
        <f>SUM(C103:J103)</f>
        <v>0</v>
      </c>
      <c r="L103" s="100">
        <v>0</v>
      </c>
      <c r="M103" s="100">
        <v>6186.3</v>
      </c>
      <c r="N103" s="100">
        <v>0</v>
      </c>
      <c r="O103" s="100">
        <v>0</v>
      </c>
      <c r="P103" s="100">
        <v>0</v>
      </c>
      <c r="Q103" s="100">
        <v>1768</v>
      </c>
      <c r="R103" s="100">
        <v>1230.9000000000001</v>
      </c>
      <c r="S103" s="100">
        <v>0</v>
      </c>
      <c r="T103" s="100">
        <f>SUM(L103:S103)</f>
        <v>9185.2000000000007</v>
      </c>
      <c r="U103" s="58">
        <f t="shared" si="62"/>
        <v>9185.2000000000007</v>
      </c>
      <c r="V103" s="58">
        <v>0</v>
      </c>
    </row>
    <row r="104" spans="2:22" ht="19.5" customHeight="1" x14ac:dyDescent="0.2">
      <c r="B104" s="99" t="s">
        <v>107</v>
      </c>
      <c r="C104" s="100">
        <v>0</v>
      </c>
      <c r="D104" s="100">
        <v>59.9</v>
      </c>
      <c r="E104" s="100">
        <v>0</v>
      </c>
      <c r="F104" s="100">
        <v>123.9</v>
      </c>
      <c r="G104" s="100">
        <v>0</v>
      </c>
      <c r="H104" s="100">
        <v>0</v>
      </c>
      <c r="I104" s="100">
        <v>125.5</v>
      </c>
      <c r="J104" s="100">
        <v>53.5</v>
      </c>
      <c r="K104" s="100">
        <f>SUM(C104:J104)</f>
        <v>362.8</v>
      </c>
      <c r="L104" s="100">
        <v>24.9</v>
      </c>
      <c r="M104" s="100">
        <v>27.3</v>
      </c>
      <c r="N104" s="100">
        <v>0</v>
      </c>
      <c r="O104" s="100">
        <v>0</v>
      </c>
      <c r="P104" s="100">
        <v>120.2</v>
      </c>
      <c r="Q104" s="100">
        <v>135.19999999999999</v>
      </c>
      <c r="R104" s="100">
        <v>56.1</v>
      </c>
      <c r="S104" s="100">
        <v>0</v>
      </c>
      <c r="T104" s="100">
        <f>SUM(L104:S104)</f>
        <v>363.70000000000005</v>
      </c>
      <c r="U104" s="101">
        <f t="shared" si="62"/>
        <v>0.90000000000003411</v>
      </c>
      <c r="V104" s="100">
        <f>+U104/K104*100</f>
        <v>0.24807056229328392</v>
      </c>
    </row>
    <row r="105" spans="2:22" ht="15.95" customHeight="1" x14ac:dyDescent="0.2">
      <c r="B105" s="96" t="s">
        <v>108</v>
      </c>
      <c r="C105" s="97">
        <f t="shared" ref="C105:J105" si="74">+C106+C108</f>
        <v>67.3</v>
      </c>
      <c r="D105" s="97">
        <f t="shared" si="74"/>
        <v>53692.2</v>
      </c>
      <c r="E105" s="97">
        <f t="shared" si="74"/>
        <v>15602.6</v>
      </c>
      <c r="F105" s="97">
        <f t="shared" si="74"/>
        <v>18514.7</v>
      </c>
      <c r="G105" s="97">
        <f t="shared" si="74"/>
        <v>40841.599999999999</v>
      </c>
      <c r="H105" s="97">
        <f t="shared" si="74"/>
        <v>176.5</v>
      </c>
      <c r="I105" s="97">
        <f t="shared" si="74"/>
        <v>119885.5</v>
      </c>
      <c r="J105" s="97">
        <f t="shared" si="74"/>
        <v>5177.3999999999996</v>
      </c>
      <c r="K105" s="97">
        <f>+K106+K108</f>
        <v>253957.8</v>
      </c>
      <c r="L105" s="97">
        <f t="shared" ref="L105:S105" si="75">+L106+L108</f>
        <v>15868.6</v>
      </c>
      <c r="M105" s="97">
        <f t="shared" si="75"/>
        <v>161612.4</v>
      </c>
      <c r="N105" s="97">
        <f t="shared" si="75"/>
        <v>4826.8999999999996</v>
      </c>
      <c r="O105" s="97">
        <f t="shared" si="75"/>
        <v>25623.399999999998</v>
      </c>
      <c r="P105" s="97">
        <f t="shared" si="75"/>
        <v>1272.5</v>
      </c>
      <c r="Q105" s="97">
        <f t="shared" si="75"/>
        <v>511.3</v>
      </c>
      <c r="R105" s="97">
        <f t="shared" si="75"/>
        <v>23307.7</v>
      </c>
      <c r="S105" s="97">
        <f t="shared" si="75"/>
        <v>722.1</v>
      </c>
      <c r="T105" s="97">
        <f>+T106+T108</f>
        <v>233744.89999999997</v>
      </c>
      <c r="U105" s="97">
        <f t="shared" si="62"/>
        <v>-20212.900000000023</v>
      </c>
      <c r="V105" s="102">
        <f>+U105/K105*100</f>
        <v>-7.959156993799767</v>
      </c>
    </row>
    <row r="106" spans="2:22" ht="15.95" customHeight="1" x14ac:dyDescent="0.2">
      <c r="B106" s="103" t="s">
        <v>109</v>
      </c>
      <c r="C106" s="104">
        <v>0</v>
      </c>
      <c r="D106" s="104">
        <f t="shared" ref="D106:U106" si="76">+D107</f>
        <v>0</v>
      </c>
      <c r="E106" s="104">
        <f t="shared" si="76"/>
        <v>0</v>
      </c>
      <c r="F106" s="104">
        <f t="shared" si="76"/>
        <v>0</v>
      </c>
      <c r="G106" s="104">
        <f t="shared" si="76"/>
        <v>0</v>
      </c>
      <c r="H106" s="104">
        <f t="shared" si="76"/>
        <v>0</v>
      </c>
      <c r="I106" s="104">
        <f t="shared" si="76"/>
        <v>0</v>
      </c>
      <c r="J106" s="104">
        <f t="shared" si="76"/>
        <v>0</v>
      </c>
      <c r="K106" s="104">
        <f>+K107</f>
        <v>0</v>
      </c>
      <c r="L106" s="104">
        <f t="shared" si="76"/>
        <v>0</v>
      </c>
      <c r="M106" s="104">
        <f t="shared" si="76"/>
        <v>0</v>
      </c>
      <c r="N106" s="104">
        <f t="shared" si="76"/>
        <v>0</v>
      </c>
      <c r="O106" s="104">
        <f t="shared" si="76"/>
        <v>0</v>
      </c>
      <c r="P106" s="104">
        <f t="shared" si="76"/>
        <v>0</v>
      </c>
      <c r="Q106" s="104">
        <f t="shared" si="76"/>
        <v>0</v>
      </c>
      <c r="R106" s="104">
        <f t="shared" si="76"/>
        <v>0</v>
      </c>
      <c r="S106" s="104">
        <f t="shared" si="76"/>
        <v>0</v>
      </c>
      <c r="T106" s="104">
        <f>+T107</f>
        <v>0</v>
      </c>
      <c r="U106" s="105">
        <f t="shared" si="76"/>
        <v>0</v>
      </c>
      <c r="V106" s="106">
        <v>0</v>
      </c>
    </row>
    <row r="107" spans="2:22" ht="15.95" customHeight="1" x14ac:dyDescent="0.2">
      <c r="B107" s="35" t="s">
        <v>110</v>
      </c>
      <c r="C107" s="100">
        <v>0</v>
      </c>
      <c r="D107" s="100">
        <v>0</v>
      </c>
      <c r="E107" s="100">
        <v>0</v>
      </c>
      <c r="F107" s="100">
        <v>0</v>
      </c>
      <c r="G107" s="100">
        <v>0</v>
      </c>
      <c r="H107" s="100">
        <v>0</v>
      </c>
      <c r="I107" s="100">
        <v>0</v>
      </c>
      <c r="J107" s="100">
        <v>0</v>
      </c>
      <c r="K107" s="100">
        <f>SUM(C107:J107)</f>
        <v>0</v>
      </c>
      <c r="L107" s="100">
        <v>0</v>
      </c>
      <c r="M107" s="100">
        <v>0</v>
      </c>
      <c r="N107" s="100">
        <v>0</v>
      </c>
      <c r="O107" s="100">
        <v>0</v>
      </c>
      <c r="P107" s="100">
        <v>0</v>
      </c>
      <c r="Q107" s="100">
        <v>0</v>
      </c>
      <c r="R107" s="100">
        <v>0</v>
      </c>
      <c r="S107" s="100">
        <v>0</v>
      </c>
      <c r="T107" s="100">
        <f>SUM(L107:S107)</f>
        <v>0</v>
      </c>
      <c r="U107" s="105">
        <f t="shared" ref="U107:U137" si="77">+T107-K107</f>
        <v>0</v>
      </c>
      <c r="V107" s="106">
        <v>0</v>
      </c>
    </row>
    <row r="108" spans="2:22" ht="15.95" customHeight="1" x14ac:dyDescent="0.2">
      <c r="B108" s="103" t="s">
        <v>111</v>
      </c>
      <c r="C108" s="107">
        <f t="shared" ref="C108:G108" si="78">+C110+C113+C109</f>
        <v>67.3</v>
      </c>
      <c r="D108" s="107">
        <f t="shared" si="78"/>
        <v>53692.2</v>
      </c>
      <c r="E108" s="107">
        <f t="shared" si="78"/>
        <v>15602.6</v>
      </c>
      <c r="F108" s="107">
        <f t="shared" si="78"/>
        <v>18514.7</v>
      </c>
      <c r="G108" s="107">
        <f t="shared" si="78"/>
        <v>40841.599999999999</v>
      </c>
      <c r="H108" s="107">
        <f>+H110+H113+H109</f>
        <v>176.5</v>
      </c>
      <c r="I108" s="107">
        <f>+I110+I113+I109</f>
        <v>119885.5</v>
      </c>
      <c r="J108" s="107">
        <f>+J110+J113+J109</f>
        <v>5177.3999999999996</v>
      </c>
      <c r="K108" s="107">
        <f>+K110+K113+K109</f>
        <v>253957.8</v>
      </c>
      <c r="L108" s="107">
        <f t="shared" ref="L108:S108" si="79">+L110+L113+L109</f>
        <v>15868.6</v>
      </c>
      <c r="M108" s="107">
        <f t="shared" si="79"/>
        <v>161612.4</v>
      </c>
      <c r="N108" s="107">
        <f t="shared" si="79"/>
        <v>4826.8999999999996</v>
      </c>
      <c r="O108" s="107">
        <f t="shared" si="79"/>
        <v>25623.399999999998</v>
      </c>
      <c r="P108" s="107">
        <f t="shared" si="79"/>
        <v>1272.5</v>
      </c>
      <c r="Q108" s="107">
        <f t="shared" si="79"/>
        <v>511.3</v>
      </c>
      <c r="R108" s="107">
        <f t="shared" si="79"/>
        <v>23307.7</v>
      </c>
      <c r="S108" s="107">
        <f t="shared" si="79"/>
        <v>722.1</v>
      </c>
      <c r="T108" s="107">
        <f>+T110+T113+T109</f>
        <v>233744.89999999997</v>
      </c>
      <c r="U108" s="108">
        <f t="shared" si="77"/>
        <v>-20212.900000000023</v>
      </c>
      <c r="V108" s="109">
        <f>+U108/K108*100</f>
        <v>-7.959156993799767</v>
      </c>
    </row>
    <row r="109" spans="2:22" ht="15.95" customHeight="1" x14ac:dyDescent="0.2">
      <c r="B109" s="110" t="s">
        <v>112</v>
      </c>
      <c r="C109" s="94">
        <v>0</v>
      </c>
      <c r="D109" s="94">
        <v>0</v>
      </c>
      <c r="E109" s="94">
        <v>0</v>
      </c>
      <c r="F109" s="94">
        <v>0</v>
      </c>
      <c r="G109" s="94">
        <v>0</v>
      </c>
      <c r="H109" s="94">
        <v>0</v>
      </c>
      <c r="I109" s="94">
        <v>0</v>
      </c>
      <c r="J109" s="94">
        <v>0</v>
      </c>
      <c r="K109" s="94">
        <f>SUM(C109:J109)</f>
        <v>0</v>
      </c>
      <c r="L109" s="94">
        <v>0</v>
      </c>
      <c r="M109" s="94">
        <v>0</v>
      </c>
      <c r="N109" s="94">
        <v>0</v>
      </c>
      <c r="O109" s="94">
        <v>0</v>
      </c>
      <c r="P109" s="94">
        <v>0</v>
      </c>
      <c r="Q109" s="94">
        <v>0</v>
      </c>
      <c r="R109" s="94">
        <v>0</v>
      </c>
      <c r="S109" s="94">
        <v>0</v>
      </c>
      <c r="T109" s="94">
        <f>SUM(L109:S109)</f>
        <v>0</v>
      </c>
      <c r="U109" s="111">
        <f t="shared" si="77"/>
        <v>0</v>
      </c>
      <c r="V109" s="112" t="s">
        <v>113</v>
      </c>
    </row>
    <row r="110" spans="2:22" ht="15.95" customHeight="1" x14ac:dyDescent="0.2">
      <c r="B110" s="110" t="s">
        <v>114</v>
      </c>
      <c r="C110" s="95">
        <f t="shared" ref="C110:J110" si="80">+C111+C112</f>
        <v>0</v>
      </c>
      <c r="D110" s="95">
        <f t="shared" si="80"/>
        <v>30000</v>
      </c>
      <c r="E110" s="95">
        <f t="shared" si="80"/>
        <v>15000</v>
      </c>
      <c r="F110" s="95">
        <f t="shared" si="80"/>
        <v>15000</v>
      </c>
      <c r="G110" s="95">
        <f t="shared" si="80"/>
        <v>40000</v>
      </c>
      <c r="H110" s="95">
        <f t="shared" si="80"/>
        <v>0</v>
      </c>
      <c r="I110" s="95">
        <f t="shared" si="80"/>
        <v>117904.3</v>
      </c>
      <c r="J110" s="95">
        <f t="shared" si="80"/>
        <v>0</v>
      </c>
      <c r="K110" s="95">
        <f>+K111+K112</f>
        <v>217904.3</v>
      </c>
      <c r="L110" s="95">
        <f t="shared" ref="L110:S110" si="81">+L111+L112</f>
        <v>0</v>
      </c>
      <c r="M110" s="95">
        <f t="shared" si="81"/>
        <v>157488.79999999999</v>
      </c>
      <c r="N110" s="95">
        <f t="shared" si="81"/>
        <v>0</v>
      </c>
      <c r="O110" s="95">
        <f t="shared" si="81"/>
        <v>153.80000000000001</v>
      </c>
      <c r="P110" s="95">
        <f t="shared" si="81"/>
        <v>103.1</v>
      </c>
      <c r="Q110" s="95">
        <f t="shared" si="81"/>
        <v>0</v>
      </c>
      <c r="R110" s="95">
        <f t="shared" si="81"/>
        <v>20000</v>
      </c>
      <c r="S110" s="95">
        <f t="shared" si="81"/>
        <v>0</v>
      </c>
      <c r="T110" s="95">
        <f>+T111+T112</f>
        <v>177745.69999999998</v>
      </c>
      <c r="U110" s="31">
        <f t="shared" si="77"/>
        <v>-40158.600000000006</v>
      </c>
      <c r="V110" s="94">
        <f>+U110/K110*100</f>
        <v>-18.42946651351075</v>
      </c>
    </row>
    <row r="111" spans="2:22" ht="15.95" customHeight="1" x14ac:dyDescent="0.2">
      <c r="B111" s="113" t="s">
        <v>115</v>
      </c>
      <c r="C111" s="100">
        <v>0</v>
      </c>
      <c r="D111" s="100">
        <v>30000</v>
      </c>
      <c r="E111" s="100">
        <v>15000</v>
      </c>
      <c r="F111" s="100">
        <v>15000</v>
      </c>
      <c r="G111" s="100">
        <v>40000</v>
      </c>
      <c r="H111" s="100">
        <v>0</v>
      </c>
      <c r="I111" s="100">
        <v>0</v>
      </c>
      <c r="J111" s="100">
        <v>0</v>
      </c>
      <c r="K111" s="100">
        <f>SUM(C111:J111)</f>
        <v>100000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v>0</v>
      </c>
      <c r="R111" s="100">
        <v>20000</v>
      </c>
      <c r="S111" s="100">
        <v>0</v>
      </c>
      <c r="T111" s="100">
        <f>SUM(L111:S111)</f>
        <v>20000</v>
      </c>
      <c r="U111" s="114">
        <f t="shared" si="77"/>
        <v>-80000</v>
      </c>
      <c r="V111" s="100">
        <f>+U111/K111*100</f>
        <v>-80</v>
      </c>
    </row>
    <row r="112" spans="2:22" ht="15.95" customHeight="1" x14ac:dyDescent="0.2">
      <c r="B112" s="113" t="s">
        <v>116</v>
      </c>
      <c r="C112" s="100">
        <v>0</v>
      </c>
      <c r="D112" s="100">
        <v>0</v>
      </c>
      <c r="E112" s="100">
        <v>0</v>
      </c>
      <c r="F112" s="100">
        <v>0</v>
      </c>
      <c r="G112" s="100">
        <v>0</v>
      </c>
      <c r="H112" s="100">
        <v>0</v>
      </c>
      <c r="I112" s="100">
        <v>117904.3</v>
      </c>
      <c r="J112" s="100">
        <v>0</v>
      </c>
      <c r="K112" s="100">
        <f>SUM(C112:J112)</f>
        <v>117904.3</v>
      </c>
      <c r="L112" s="100">
        <v>0</v>
      </c>
      <c r="M112" s="100">
        <v>157488.79999999999</v>
      </c>
      <c r="N112" s="100">
        <v>0</v>
      </c>
      <c r="O112" s="100">
        <v>153.80000000000001</v>
      </c>
      <c r="P112" s="100">
        <v>103.1</v>
      </c>
      <c r="Q112" s="100">
        <v>0</v>
      </c>
      <c r="R112" s="100">
        <v>0</v>
      </c>
      <c r="S112" s="100">
        <v>0</v>
      </c>
      <c r="T112" s="100">
        <f>SUM(L112:S112)</f>
        <v>157745.69999999998</v>
      </c>
      <c r="U112" s="114">
        <f t="shared" si="77"/>
        <v>39841.39999999998</v>
      </c>
      <c r="V112" s="58">
        <v>0</v>
      </c>
    </row>
    <row r="113" spans="2:22" ht="15.95" customHeight="1" x14ac:dyDescent="0.2">
      <c r="B113" s="110" t="s">
        <v>117</v>
      </c>
      <c r="C113" s="95">
        <f t="shared" ref="C113:J113" si="82">+C114+C115</f>
        <v>67.3</v>
      </c>
      <c r="D113" s="95">
        <f t="shared" si="82"/>
        <v>23692.2</v>
      </c>
      <c r="E113" s="95">
        <f t="shared" si="82"/>
        <v>602.6</v>
      </c>
      <c r="F113" s="95">
        <f t="shared" si="82"/>
        <v>3514.7</v>
      </c>
      <c r="G113" s="95">
        <f t="shared" si="82"/>
        <v>841.6</v>
      </c>
      <c r="H113" s="95">
        <f t="shared" si="82"/>
        <v>176.5</v>
      </c>
      <c r="I113" s="95">
        <f t="shared" si="82"/>
        <v>1981.2</v>
      </c>
      <c r="J113" s="95">
        <f t="shared" si="82"/>
        <v>5177.3999999999996</v>
      </c>
      <c r="K113" s="95">
        <f>+K114+K115</f>
        <v>36053.5</v>
      </c>
      <c r="L113" s="95">
        <f t="shared" ref="L113:S113" si="83">+L114+L115</f>
        <v>15868.6</v>
      </c>
      <c r="M113" s="95">
        <f t="shared" si="83"/>
        <v>4123.6000000000004</v>
      </c>
      <c r="N113" s="95">
        <f t="shared" si="83"/>
        <v>4826.8999999999996</v>
      </c>
      <c r="O113" s="95">
        <f t="shared" si="83"/>
        <v>25469.599999999999</v>
      </c>
      <c r="P113" s="95">
        <f t="shared" si="83"/>
        <v>1169.4000000000001</v>
      </c>
      <c r="Q113" s="95">
        <f t="shared" si="83"/>
        <v>511.3</v>
      </c>
      <c r="R113" s="95">
        <f t="shared" si="83"/>
        <v>3307.7</v>
      </c>
      <c r="S113" s="95">
        <f t="shared" si="83"/>
        <v>722.1</v>
      </c>
      <c r="T113" s="95">
        <f>+T114+T115</f>
        <v>55999.199999999997</v>
      </c>
      <c r="U113" s="31">
        <f t="shared" si="77"/>
        <v>19945.699999999997</v>
      </c>
      <c r="V113" s="30">
        <f>+U113/K113*100</f>
        <v>55.322506830127438</v>
      </c>
    </row>
    <row r="114" spans="2:22" ht="15.95" customHeight="1" x14ac:dyDescent="0.2">
      <c r="B114" s="113" t="s">
        <v>118</v>
      </c>
      <c r="C114" s="100">
        <v>0</v>
      </c>
      <c r="D114" s="100">
        <v>0</v>
      </c>
      <c r="E114" s="100">
        <v>0</v>
      </c>
      <c r="F114" s="100">
        <v>0</v>
      </c>
      <c r="G114" s="100">
        <v>0</v>
      </c>
      <c r="H114" s="100">
        <v>0</v>
      </c>
      <c r="I114" s="100">
        <v>0</v>
      </c>
      <c r="J114" s="100">
        <v>0</v>
      </c>
      <c r="K114" s="100">
        <f>SUM(C114:J114)</f>
        <v>0</v>
      </c>
      <c r="L114" s="100">
        <f>SUM(H114:K114)</f>
        <v>0</v>
      </c>
      <c r="M114" s="100">
        <v>0</v>
      </c>
      <c r="N114" s="100">
        <v>0</v>
      </c>
      <c r="O114" s="100">
        <v>0</v>
      </c>
      <c r="P114" s="100">
        <v>0</v>
      </c>
      <c r="Q114" s="100">
        <v>0</v>
      </c>
      <c r="R114" s="100">
        <v>0</v>
      </c>
      <c r="S114" s="100">
        <v>0</v>
      </c>
      <c r="T114" s="100">
        <f>SUM(L114:S114)</f>
        <v>0</v>
      </c>
      <c r="U114" s="83">
        <f t="shared" si="77"/>
        <v>0</v>
      </c>
      <c r="V114" s="106">
        <v>0</v>
      </c>
    </row>
    <row r="115" spans="2:22" ht="15.95" customHeight="1" x14ac:dyDescent="0.2">
      <c r="B115" s="113" t="s">
        <v>119</v>
      </c>
      <c r="C115" s="115">
        <v>67.3</v>
      </c>
      <c r="D115" s="101">
        <v>23692.2</v>
      </c>
      <c r="E115" s="101">
        <v>602.6</v>
      </c>
      <c r="F115" s="101">
        <v>3514.7</v>
      </c>
      <c r="G115" s="101">
        <v>841.6</v>
      </c>
      <c r="H115" s="101">
        <v>176.5</v>
      </c>
      <c r="I115" s="100">
        <v>1981.2</v>
      </c>
      <c r="J115" s="100">
        <v>5177.3999999999996</v>
      </c>
      <c r="K115" s="100">
        <f>SUM(C115:J115)</f>
        <v>36053.5</v>
      </c>
      <c r="L115" s="115">
        <v>15868.6</v>
      </c>
      <c r="M115" s="101">
        <v>4123.6000000000004</v>
      </c>
      <c r="N115" s="101">
        <v>4826.8999999999996</v>
      </c>
      <c r="O115" s="101">
        <v>25469.599999999999</v>
      </c>
      <c r="P115" s="101">
        <v>1169.4000000000001</v>
      </c>
      <c r="Q115" s="101">
        <v>511.3</v>
      </c>
      <c r="R115" s="100">
        <v>3307.7</v>
      </c>
      <c r="S115" s="100">
        <v>722.1</v>
      </c>
      <c r="T115" s="100">
        <f>SUM(L115:S115)</f>
        <v>55999.199999999997</v>
      </c>
      <c r="U115" s="114">
        <f t="shared" si="77"/>
        <v>19945.699999999997</v>
      </c>
      <c r="V115" s="116">
        <f>+U115/K115*100</f>
        <v>55.322506830127438</v>
      </c>
    </row>
    <row r="116" spans="2:22" ht="15.95" customHeight="1" x14ac:dyDescent="0.2">
      <c r="B116" s="96" t="s">
        <v>120</v>
      </c>
      <c r="C116" s="94">
        <f t="shared" ref="C116:J116" si="84">+C117+C120</f>
        <v>0</v>
      </c>
      <c r="D116" s="94">
        <f t="shared" si="84"/>
        <v>745.8</v>
      </c>
      <c r="E116" s="94">
        <f t="shared" si="84"/>
        <v>562.70000000000005</v>
      </c>
      <c r="F116" s="94">
        <f t="shared" si="84"/>
        <v>711.2</v>
      </c>
      <c r="G116" s="94">
        <f t="shared" si="84"/>
        <v>199.8</v>
      </c>
      <c r="H116" s="94">
        <f t="shared" si="84"/>
        <v>0</v>
      </c>
      <c r="I116" s="94">
        <f t="shared" si="84"/>
        <v>0</v>
      </c>
      <c r="J116" s="94">
        <f t="shared" si="84"/>
        <v>0</v>
      </c>
      <c r="K116" s="94">
        <f>+K117+K120</f>
        <v>2219.5</v>
      </c>
      <c r="L116" s="94">
        <f t="shared" ref="L116:S116" si="85">+L117+L120</f>
        <v>0</v>
      </c>
      <c r="M116" s="94">
        <f t="shared" si="85"/>
        <v>0</v>
      </c>
      <c r="N116" s="94">
        <f t="shared" si="85"/>
        <v>0</v>
      </c>
      <c r="O116" s="94">
        <f t="shared" si="85"/>
        <v>0</v>
      </c>
      <c r="P116" s="94">
        <f t="shared" si="85"/>
        <v>0</v>
      </c>
      <c r="Q116" s="94">
        <f t="shared" si="85"/>
        <v>0</v>
      </c>
      <c r="R116" s="94">
        <f t="shared" si="85"/>
        <v>736.5</v>
      </c>
      <c r="S116" s="94">
        <f t="shared" si="85"/>
        <v>0</v>
      </c>
      <c r="T116" s="94">
        <f>+T117+T120</f>
        <v>736.5</v>
      </c>
      <c r="U116" s="31">
        <f t="shared" si="77"/>
        <v>-1483</v>
      </c>
      <c r="V116" s="30">
        <f>+U116/K116*100</f>
        <v>-66.816850642036499</v>
      </c>
    </row>
    <row r="117" spans="2:22" ht="15.95" customHeight="1" x14ac:dyDescent="0.2">
      <c r="B117" s="110" t="s">
        <v>121</v>
      </c>
      <c r="C117" s="94">
        <f t="shared" ref="C117:J117" si="86">+C118+C119</f>
        <v>0</v>
      </c>
      <c r="D117" s="94">
        <f t="shared" si="86"/>
        <v>745.8</v>
      </c>
      <c r="E117" s="94">
        <f t="shared" si="86"/>
        <v>445.1</v>
      </c>
      <c r="F117" s="94">
        <f t="shared" si="86"/>
        <v>475.9</v>
      </c>
      <c r="G117" s="94">
        <f t="shared" si="86"/>
        <v>199.8</v>
      </c>
      <c r="H117" s="94">
        <f t="shared" si="86"/>
        <v>0</v>
      </c>
      <c r="I117" s="94">
        <f t="shared" si="86"/>
        <v>0</v>
      </c>
      <c r="J117" s="94">
        <f t="shared" si="86"/>
        <v>0</v>
      </c>
      <c r="K117" s="94">
        <f>+K118+K119</f>
        <v>1866.6000000000001</v>
      </c>
      <c r="L117" s="94">
        <f t="shared" ref="L117:S117" si="87">+L118+L119</f>
        <v>0</v>
      </c>
      <c r="M117" s="94">
        <f t="shared" si="87"/>
        <v>0</v>
      </c>
      <c r="N117" s="94">
        <f t="shared" si="87"/>
        <v>0</v>
      </c>
      <c r="O117" s="94">
        <f t="shared" si="87"/>
        <v>0</v>
      </c>
      <c r="P117" s="94">
        <f t="shared" si="87"/>
        <v>0</v>
      </c>
      <c r="Q117" s="94">
        <f t="shared" si="87"/>
        <v>0</v>
      </c>
      <c r="R117" s="94">
        <f t="shared" si="87"/>
        <v>736.5</v>
      </c>
      <c r="S117" s="94">
        <f t="shared" si="87"/>
        <v>0</v>
      </c>
      <c r="T117" s="94">
        <f>+T118+T119</f>
        <v>736.5</v>
      </c>
      <c r="U117" s="31">
        <f t="shared" si="77"/>
        <v>-1130.1000000000001</v>
      </c>
      <c r="V117" s="30">
        <f>+U117/K117*100</f>
        <v>-60.543233686917397</v>
      </c>
    </row>
    <row r="118" spans="2:22" ht="15.95" customHeight="1" x14ac:dyDescent="0.2">
      <c r="B118" s="117" t="s">
        <v>122</v>
      </c>
      <c r="C118" s="100">
        <v>0</v>
      </c>
      <c r="D118" s="100">
        <v>745.8</v>
      </c>
      <c r="E118" s="100">
        <v>445.1</v>
      </c>
      <c r="F118" s="100">
        <v>475.9</v>
      </c>
      <c r="G118" s="100">
        <v>199.8</v>
      </c>
      <c r="H118" s="100">
        <v>0</v>
      </c>
      <c r="I118" s="100">
        <v>0</v>
      </c>
      <c r="J118" s="100">
        <v>0</v>
      </c>
      <c r="K118" s="100">
        <f>SUM(C118:J118)</f>
        <v>1866.6000000000001</v>
      </c>
      <c r="L118" s="100">
        <v>0</v>
      </c>
      <c r="M118" s="100">
        <v>0</v>
      </c>
      <c r="N118" s="100">
        <v>0</v>
      </c>
      <c r="O118" s="100">
        <v>0</v>
      </c>
      <c r="P118" s="100">
        <v>0</v>
      </c>
      <c r="Q118" s="100">
        <v>0</v>
      </c>
      <c r="R118" s="100">
        <v>736.5</v>
      </c>
      <c r="S118" s="100">
        <v>0</v>
      </c>
      <c r="T118" s="100">
        <f>SUM(L118:S118)</f>
        <v>736.5</v>
      </c>
      <c r="U118" s="114">
        <f t="shared" si="77"/>
        <v>-1130.1000000000001</v>
      </c>
      <c r="V118" s="116">
        <f>+U118/K118*100</f>
        <v>-60.543233686917397</v>
      </c>
    </row>
    <row r="119" spans="2:22" ht="15.95" customHeight="1" x14ac:dyDescent="0.2">
      <c r="B119" s="117" t="s">
        <v>123</v>
      </c>
      <c r="C119" s="118">
        <v>0</v>
      </c>
      <c r="D119" s="118">
        <v>0</v>
      </c>
      <c r="E119" s="118">
        <v>0</v>
      </c>
      <c r="F119" s="118">
        <v>0</v>
      </c>
      <c r="G119" s="118">
        <v>0</v>
      </c>
      <c r="H119" s="118">
        <v>0</v>
      </c>
      <c r="I119" s="119">
        <v>0</v>
      </c>
      <c r="J119" s="119">
        <v>0</v>
      </c>
      <c r="K119" s="100">
        <f>SUM(C119:J119)</f>
        <v>0</v>
      </c>
      <c r="L119" s="118">
        <v>0</v>
      </c>
      <c r="M119" s="118">
        <v>0</v>
      </c>
      <c r="N119" s="118">
        <v>0</v>
      </c>
      <c r="O119" s="118">
        <v>0</v>
      </c>
      <c r="P119" s="118">
        <v>0</v>
      </c>
      <c r="Q119" s="118">
        <v>0</v>
      </c>
      <c r="R119" s="119">
        <v>0</v>
      </c>
      <c r="S119" s="119">
        <v>0</v>
      </c>
      <c r="T119" s="100">
        <f>SUM(L119:S119)</f>
        <v>0</v>
      </c>
      <c r="U119" s="70">
        <f t="shared" si="77"/>
        <v>0</v>
      </c>
      <c r="V119" s="58">
        <v>0</v>
      </c>
    </row>
    <row r="120" spans="2:22" ht="15.95" customHeight="1" x14ac:dyDescent="0.2">
      <c r="B120" s="110" t="s">
        <v>124</v>
      </c>
      <c r="C120" s="94">
        <f t="shared" ref="C120:J120" si="88">+C121+C122</f>
        <v>0</v>
      </c>
      <c r="D120" s="94">
        <f t="shared" si="88"/>
        <v>0</v>
      </c>
      <c r="E120" s="94">
        <f t="shared" si="88"/>
        <v>117.6</v>
      </c>
      <c r="F120" s="94">
        <f t="shared" si="88"/>
        <v>235.3</v>
      </c>
      <c r="G120" s="94">
        <f t="shared" si="88"/>
        <v>0</v>
      </c>
      <c r="H120" s="94">
        <f t="shared" si="88"/>
        <v>0</v>
      </c>
      <c r="I120" s="94">
        <f t="shared" si="88"/>
        <v>0</v>
      </c>
      <c r="J120" s="94">
        <f t="shared" si="88"/>
        <v>0</v>
      </c>
      <c r="K120" s="94">
        <f>+K121+K122</f>
        <v>352.9</v>
      </c>
      <c r="L120" s="94">
        <f t="shared" ref="L120:S120" si="89">+L121+L122</f>
        <v>0</v>
      </c>
      <c r="M120" s="94">
        <f t="shared" si="89"/>
        <v>0</v>
      </c>
      <c r="N120" s="94">
        <f t="shared" si="89"/>
        <v>0</v>
      </c>
      <c r="O120" s="94">
        <f t="shared" si="89"/>
        <v>0</v>
      </c>
      <c r="P120" s="94">
        <f t="shared" si="89"/>
        <v>0</v>
      </c>
      <c r="Q120" s="94">
        <f t="shared" si="89"/>
        <v>0</v>
      </c>
      <c r="R120" s="94">
        <f t="shared" si="89"/>
        <v>0</v>
      </c>
      <c r="S120" s="94">
        <f t="shared" si="89"/>
        <v>0</v>
      </c>
      <c r="T120" s="94">
        <f>+T121+T122</f>
        <v>0</v>
      </c>
      <c r="U120" s="31">
        <f t="shared" si="77"/>
        <v>-352.9</v>
      </c>
      <c r="V120" s="30">
        <f>+U120/K120*100</f>
        <v>-100</v>
      </c>
    </row>
    <row r="121" spans="2:22" ht="15.95" customHeight="1" x14ac:dyDescent="0.2">
      <c r="B121" s="117" t="s">
        <v>125</v>
      </c>
      <c r="C121" s="100">
        <v>0</v>
      </c>
      <c r="D121" s="100">
        <v>0</v>
      </c>
      <c r="E121" s="100">
        <v>117.6</v>
      </c>
      <c r="F121" s="100">
        <v>235.3</v>
      </c>
      <c r="G121" s="100">
        <v>0</v>
      </c>
      <c r="H121" s="100">
        <v>0</v>
      </c>
      <c r="I121" s="100">
        <v>0</v>
      </c>
      <c r="J121" s="100">
        <v>0</v>
      </c>
      <c r="K121" s="100">
        <f>SUM(C121:J121)</f>
        <v>352.9</v>
      </c>
      <c r="L121" s="100">
        <v>0</v>
      </c>
      <c r="M121" s="100">
        <v>0</v>
      </c>
      <c r="N121" s="100">
        <v>0</v>
      </c>
      <c r="O121" s="100">
        <v>0</v>
      </c>
      <c r="P121" s="100">
        <v>0</v>
      </c>
      <c r="Q121" s="100">
        <v>0</v>
      </c>
      <c r="R121" s="100">
        <v>0</v>
      </c>
      <c r="S121" s="100">
        <v>0</v>
      </c>
      <c r="T121" s="100">
        <f>SUM(L121:S121)</f>
        <v>0</v>
      </c>
      <c r="U121" s="114">
        <f t="shared" si="77"/>
        <v>-352.9</v>
      </c>
      <c r="V121" s="116">
        <f>+U121/K121*100</f>
        <v>-100</v>
      </c>
    </row>
    <row r="122" spans="2:22" ht="15.95" customHeight="1" x14ac:dyDescent="0.2">
      <c r="B122" s="117" t="s">
        <v>126</v>
      </c>
      <c r="C122" s="100">
        <v>0</v>
      </c>
      <c r="D122" s="100">
        <v>0</v>
      </c>
      <c r="E122" s="100">
        <v>0</v>
      </c>
      <c r="F122" s="100">
        <v>0</v>
      </c>
      <c r="G122" s="100">
        <v>0</v>
      </c>
      <c r="H122" s="100">
        <v>0</v>
      </c>
      <c r="I122" s="100">
        <v>0</v>
      </c>
      <c r="J122" s="100">
        <v>0</v>
      </c>
      <c r="K122" s="100">
        <f>SUM(C122:J122)</f>
        <v>0</v>
      </c>
      <c r="L122" s="100">
        <v>0</v>
      </c>
      <c r="M122" s="100">
        <v>0</v>
      </c>
      <c r="N122" s="100">
        <v>0</v>
      </c>
      <c r="O122" s="100">
        <v>0</v>
      </c>
      <c r="P122" s="100">
        <v>0</v>
      </c>
      <c r="Q122" s="100">
        <v>0</v>
      </c>
      <c r="R122" s="100">
        <v>0</v>
      </c>
      <c r="S122" s="100">
        <v>0</v>
      </c>
      <c r="T122" s="100">
        <f>SUM(L122:S122)</f>
        <v>0</v>
      </c>
      <c r="U122" s="114">
        <f t="shared" si="77"/>
        <v>0</v>
      </c>
      <c r="V122" s="58">
        <v>0</v>
      </c>
    </row>
    <row r="123" spans="2:22" ht="30" customHeight="1" x14ac:dyDescent="0.2">
      <c r="B123" s="120" t="s">
        <v>127</v>
      </c>
      <c r="C123" s="121">
        <v>104</v>
      </c>
      <c r="D123" s="121">
        <v>52.4</v>
      </c>
      <c r="E123" s="121">
        <v>225.2</v>
      </c>
      <c r="F123" s="121">
        <v>564.1</v>
      </c>
      <c r="G123" s="121">
        <v>59.4</v>
      </c>
      <c r="H123" s="121">
        <v>29.4</v>
      </c>
      <c r="I123" s="121">
        <v>123.8</v>
      </c>
      <c r="J123" s="121">
        <v>198.7</v>
      </c>
      <c r="K123" s="121">
        <f>SUM(C123:J123)</f>
        <v>1357</v>
      </c>
      <c r="L123" s="122">
        <v>410.3</v>
      </c>
      <c r="M123" s="122">
        <v>13.8</v>
      </c>
      <c r="N123" s="122">
        <v>83.5</v>
      </c>
      <c r="O123" s="122">
        <v>109.9</v>
      </c>
      <c r="P123" s="122">
        <v>19.600000000000001</v>
      </c>
      <c r="Q123" s="122">
        <v>12.7</v>
      </c>
      <c r="R123" s="122">
        <v>211.7</v>
      </c>
      <c r="S123" s="122">
        <v>45.3</v>
      </c>
      <c r="T123" s="121">
        <f>SUM(L123:S123)</f>
        <v>906.8</v>
      </c>
      <c r="U123" s="123">
        <f t="shared" si="77"/>
        <v>-450.20000000000005</v>
      </c>
      <c r="V123" s="124">
        <f t="shared" ref="V123:V128" si="90">+U123/K123*100</f>
        <v>-33.176123802505529</v>
      </c>
    </row>
    <row r="124" spans="2:22" ht="18.75" customHeight="1" thickBot="1" x14ac:dyDescent="0.25">
      <c r="B124" s="125" t="s">
        <v>102</v>
      </c>
      <c r="C124" s="126">
        <f t="shared" ref="C124:O124" si="91">+C123+C101+C100+C99</f>
        <v>117283.7</v>
      </c>
      <c r="D124" s="126">
        <f t="shared" si="91"/>
        <v>141897.70000000001</v>
      </c>
      <c r="E124" s="126">
        <f t="shared" si="91"/>
        <v>104812.1</v>
      </c>
      <c r="F124" s="126">
        <f t="shared" si="91"/>
        <v>139457.20000000001</v>
      </c>
      <c r="G124" s="126">
        <f t="shared" si="91"/>
        <v>134051.70000000001</v>
      </c>
      <c r="H124" s="126">
        <f t="shared" si="91"/>
        <v>85933.5</v>
      </c>
      <c r="I124" s="126">
        <f t="shared" si="91"/>
        <v>243692</v>
      </c>
      <c r="J124" s="126">
        <f t="shared" si="91"/>
        <v>109381.6</v>
      </c>
      <c r="K124" s="127">
        <f>+K123+K101+K100+K99</f>
        <v>1076509.5</v>
      </c>
      <c r="L124" s="126">
        <f t="shared" si="91"/>
        <v>125070.20000000001</v>
      </c>
      <c r="M124" s="126">
        <f t="shared" si="91"/>
        <v>256437.19999999995</v>
      </c>
      <c r="N124" s="126">
        <f t="shared" si="91"/>
        <v>97900.1</v>
      </c>
      <c r="O124" s="126">
        <f t="shared" si="91"/>
        <v>153819.5</v>
      </c>
      <c r="P124" s="126">
        <f>+P123+P101+P100+P99</f>
        <v>107276.4</v>
      </c>
      <c r="Q124" s="126">
        <f>+Q123+Q101+Q100+Q99</f>
        <v>98235.7</v>
      </c>
      <c r="R124" s="126">
        <f>+R123+R101+R100+R99</f>
        <v>139146.99999999997</v>
      </c>
      <c r="S124" s="126">
        <f>+S123+S101+S100+S99</f>
        <v>97666.7</v>
      </c>
      <c r="T124" s="127">
        <f>+T123+T101+T100+T99</f>
        <v>1075552.7999999998</v>
      </c>
      <c r="U124" s="128">
        <f t="shared" si="77"/>
        <v>-956.70000000018626</v>
      </c>
      <c r="V124" s="126">
        <f t="shared" si="90"/>
        <v>-8.8870558039681607E-2</v>
      </c>
    </row>
    <row r="125" spans="2:22" ht="15.95" customHeight="1" thickTop="1" x14ac:dyDescent="0.2">
      <c r="B125" s="129" t="s">
        <v>128</v>
      </c>
      <c r="C125" s="130">
        <f>SUM(C126:C135)</f>
        <v>785.6</v>
      </c>
      <c r="D125" s="130">
        <f t="shared" ref="D125:O125" si="92">SUM(D126:D135)</f>
        <v>567.70000000000005</v>
      </c>
      <c r="E125" s="130">
        <f t="shared" si="92"/>
        <v>671.9000000000002</v>
      </c>
      <c r="F125" s="130">
        <f t="shared" si="92"/>
        <v>2548.7999999999997</v>
      </c>
      <c r="G125" s="130">
        <f t="shared" si="92"/>
        <v>881.70000000000016</v>
      </c>
      <c r="H125" s="130">
        <f t="shared" si="92"/>
        <v>691.50000000000011</v>
      </c>
      <c r="I125" s="130">
        <f t="shared" si="92"/>
        <v>788</v>
      </c>
      <c r="J125" s="130">
        <f t="shared" si="92"/>
        <v>699.80000000000007</v>
      </c>
      <c r="K125" s="130">
        <f>SUM(K126:K135)</f>
        <v>7635</v>
      </c>
      <c r="L125" s="130">
        <f t="shared" si="92"/>
        <v>691.9</v>
      </c>
      <c r="M125" s="130">
        <f t="shared" si="92"/>
        <v>634.4</v>
      </c>
      <c r="N125" s="130">
        <f t="shared" si="92"/>
        <v>734.6</v>
      </c>
      <c r="O125" s="130">
        <f t="shared" si="92"/>
        <v>2832.4</v>
      </c>
      <c r="P125" s="130">
        <f>SUM(P126:P135)</f>
        <v>870.3</v>
      </c>
      <c r="Q125" s="130">
        <f>SUM(Q126:Q135)</f>
        <v>746.30000000000018</v>
      </c>
      <c r="R125" s="130">
        <f>SUM(R126:R135)</f>
        <v>849</v>
      </c>
      <c r="S125" s="130">
        <f>SUM(S126:S135)</f>
        <v>2119.1000000000004</v>
      </c>
      <c r="T125" s="123">
        <f t="shared" ref="T125:T136" si="93">SUM(L125:S125)</f>
        <v>9478</v>
      </c>
      <c r="U125" s="123">
        <f t="shared" si="77"/>
        <v>1843</v>
      </c>
      <c r="V125" s="121">
        <f t="shared" si="90"/>
        <v>24.138834315651607</v>
      </c>
    </row>
    <row r="126" spans="2:22" ht="17.25" customHeight="1" x14ac:dyDescent="0.25">
      <c r="B126" s="131" t="s">
        <v>129</v>
      </c>
      <c r="C126" s="132">
        <v>508.3</v>
      </c>
      <c r="D126" s="132">
        <v>467.6</v>
      </c>
      <c r="E126" s="132">
        <v>510.5</v>
      </c>
      <c r="F126" s="132">
        <v>513.9</v>
      </c>
      <c r="G126" s="132">
        <v>546.20000000000005</v>
      </c>
      <c r="H126" s="132">
        <v>498.2</v>
      </c>
      <c r="I126" s="132">
        <v>518.20000000000005</v>
      </c>
      <c r="J126" s="132">
        <v>504.6</v>
      </c>
      <c r="K126" s="132">
        <f t="shared" ref="K126:K135" si="94">SUM(C126:J126)</f>
        <v>4067.4999999999995</v>
      </c>
      <c r="L126" s="132">
        <v>538.29999999999995</v>
      </c>
      <c r="M126" s="132">
        <v>521</v>
      </c>
      <c r="N126" s="132">
        <v>561.20000000000005</v>
      </c>
      <c r="O126" s="132">
        <v>545.70000000000005</v>
      </c>
      <c r="P126" s="132">
        <v>603.79999999999995</v>
      </c>
      <c r="Q126" s="132">
        <v>567</v>
      </c>
      <c r="R126" s="132">
        <v>572.79999999999995</v>
      </c>
      <c r="S126" s="132">
        <v>559.9</v>
      </c>
      <c r="T126" s="133">
        <f t="shared" si="93"/>
        <v>4469.7</v>
      </c>
      <c r="U126" s="133">
        <f t="shared" si="77"/>
        <v>402.20000000000027</v>
      </c>
      <c r="V126" s="132">
        <f t="shared" si="90"/>
        <v>9.8881376767056004</v>
      </c>
    </row>
    <row r="127" spans="2:22" ht="17.25" customHeight="1" x14ac:dyDescent="0.2">
      <c r="B127" s="134" t="s">
        <v>130</v>
      </c>
      <c r="C127" s="132">
        <v>113.8</v>
      </c>
      <c r="D127" s="132">
        <v>36</v>
      </c>
      <c r="E127" s="132">
        <v>47.7</v>
      </c>
      <c r="F127" s="132">
        <v>42</v>
      </c>
      <c r="G127" s="132">
        <v>69.5</v>
      </c>
      <c r="H127" s="132">
        <v>33.9</v>
      </c>
      <c r="I127" s="132">
        <v>64.8</v>
      </c>
      <c r="J127" s="132">
        <v>79.5</v>
      </c>
      <c r="K127" s="132">
        <f t="shared" si="94"/>
        <v>487.2</v>
      </c>
      <c r="L127" s="132">
        <v>35.6</v>
      </c>
      <c r="M127" s="132">
        <v>53.3</v>
      </c>
      <c r="N127" s="132">
        <v>63.7</v>
      </c>
      <c r="O127" s="132">
        <v>55.6</v>
      </c>
      <c r="P127" s="132">
        <v>58.5</v>
      </c>
      <c r="Q127" s="132">
        <v>53</v>
      </c>
      <c r="R127" s="132">
        <v>70.7</v>
      </c>
      <c r="S127" s="132">
        <v>60.8</v>
      </c>
      <c r="T127" s="133">
        <f t="shared" si="93"/>
        <v>451.20000000000005</v>
      </c>
      <c r="U127" s="133">
        <f t="shared" si="77"/>
        <v>-35.999999999999943</v>
      </c>
      <c r="V127" s="132">
        <f t="shared" si="90"/>
        <v>-7.3891625615763425</v>
      </c>
    </row>
    <row r="128" spans="2:22" ht="17.25" customHeight="1" x14ac:dyDescent="0.2">
      <c r="B128" s="134" t="s">
        <v>131</v>
      </c>
      <c r="C128" s="132">
        <v>64.3</v>
      </c>
      <c r="D128" s="132">
        <v>25</v>
      </c>
      <c r="E128" s="132">
        <v>42.7</v>
      </c>
      <c r="F128" s="132">
        <v>14.9</v>
      </c>
      <c r="G128" s="132">
        <v>35.9</v>
      </c>
      <c r="H128" s="132">
        <v>15.7</v>
      </c>
      <c r="I128" s="132">
        <v>29.6</v>
      </c>
      <c r="J128" s="132">
        <v>10</v>
      </c>
      <c r="K128" s="132">
        <f t="shared" si="94"/>
        <v>238.1</v>
      </c>
      <c r="L128" s="132">
        <v>14</v>
      </c>
      <c r="M128" s="132">
        <v>16.100000000000001</v>
      </c>
      <c r="N128" s="132">
        <v>21.8</v>
      </c>
      <c r="O128" s="132">
        <v>25.1</v>
      </c>
      <c r="P128" s="132">
        <v>15.4</v>
      </c>
      <c r="Q128" s="132">
        <v>39.6</v>
      </c>
      <c r="R128" s="132">
        <v>32.9</v>
      </c>
      <c r="S128" s="132">
        <v>17.100000000000001</v>
      </c>
      <c r="T128" s="133">
        <f t="shared" si="93"/>
        <v>182</v>
      </c>
      <c r="U128" s="133">
        <f t="shared" si="77"/>
        <v>-56.099999999999994</v>
      </c>
      <c r="V128" s="132">
        <f t="shared" si="90"/>
        <v>-23.561528769424608</v>
      </c>
    </row>
    <row r="129" spans="2:22" ht="17.25" customHeight="1" x14ac:dyDescent="0.2">
      <c r="B129" s="134" t="s">
        <v>132</v>
      </c>
      <c r="C129" s="135">
        <v>0</v>
      </c>
      <c r="D129" s="135">
        <v>0</v>
      </c>
      <c r="E129" s="135">
        <v>0</v>
      </c>
      <c r="F129" s="135">
        <v>0</v>
      </c>
      <c r="G129" s="135">
        <v>0</v>
      </c>
      <c r="H129" s="135">
        <v>0</v>
      </c>
      <c r="I129" s="135">
        <v>0</v>
      </c>
      <c r="J129" s="135">
        <v>0</v>
      </c>
      <c r="K129" s="132">
        <f t="shared" si="94"/>
        <v>0</v>
      </c>
      <c r="L129" s="135">
        <v>0</v>
      </c>
      <c r="M129" s="135">
        <v>0</v>
      </c>
      <c r="N129" s="135">
        <v>0</v>
      </c>
      <c r="O129" s="135">
        <v>0</v>
      </c>
      <c r="P129" s="135">
        <v>0.1</v>
      </c>
      <c r="Q129" s="135">
        <v>0.2</v>
      </c>
      <c r="R129" s="135">
        <v>0</v>
      </c>
      <c r="S129" s="135">
        <v>0</v>
      </c>
      <c r="T129" s="133">
        <f t="shared" si="93"/>
        <v>0.30000000000000004</v>
      </c>
      <c r="U129" s="133">
        <f t="shared" si="77"/>
        <v>0.30000000000000004</v>
      </c>
      <c r="V129" s="132">
        <v>0</v>
      </c>
    </row>
    <row r="130" spans="2:22" ht="17.25" customHeight="1" x14ac:dyDescent="0.2">
      <c r="B130" s="134" t="s">
        <v>133</v>
      </c>
      <c r="C130" s="132">
        <v>0</v>
      </c>
      <c r="D130" s="42">
        <v>0</v>
      </c>
      <c r="E130" s="42">
        <v>0</v>
      </c>
      <c r="F130" s="42">
        <v>0</v>
      </c>
      <c r="G130" s="42">
        <v>17.7</v>
      </c>
      <c r="H130" s="42">
        <v>0</v>
      </c>
      <c r="I130" s="42">
        <v>0</v>
      </c>
      <c r="J130" s="42">
        <v>0</v>
      </c>
      <c r="K130" s="132">
        <f t="shared" si="94"/>
        <v>17.7</v>
      </c>
      <c r="L130" s="132">
        <v>0</v>
      </c>
      <c r="M130" s="132">
        <v>0</v>
      </c>
      <c r="N130" s="132">
        <v>0</v>
      </c>
      <c r="O130" s="132">
        <v>0</v>
      </c>
      <c r="P130" s="132">
        <v>0</v>
      </c>
      <c r="Q130" s="132">
        <v>0</v>
      </c>
      <c r="R130" s="132">
        <v>0</v>
      </c>
      <c r="S130" s="132">
        <v>0</v>
      </c>
      <c r="T130" s="133">
        <f t="shared" si="93"/>
        <v>0</v>
      </c>
      <c r="U130" s="136">
        <f t="shared" si="77"/>
        <v>-17.7</v>
      </c>
      <c r="V130" s="132">
        <f t="shared" ref="V130:V137" si="95">+U130/K130*100</f>
        <v>-100</v>
      </c>
    </row>
    <row r="131" spans="2:22" ht="17.25" customHeight="1" x14ac:dyDescent="0.2">
      <c r="B131" s="134" t="s">
        <v>134</v>
      </c>
      <c r="C131" s="42">
        <v>0</v>
      </c>
      <c r="D131" s="42">
        <v>0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v>0</v>
      </c>
      <c r="K131" s="132">
        <f t="shared" si="94"/>
        <v>0</v>
      </c>
      <c r="L131" s="137">
        <v>0</v>
      </c>
      <c r="M131" s="137">
        <v>0</v>
      </c>
      <c r="N131" s="137">
        <v>0</v>
      </c>
      <c r="O131" s="137">
        <v>0</v>
      </c>
      <c r="P131" s="137">
        <v>0</v>
      </c>
      <c r="Q131" s="137">
        <v>0</v>
      </c>
      <c r="R131" s="137">
        <v>0</v>
      </c>
      <c r="S131" s="132">
        <v>1428</v>
      </c>
      <c r="T131" s="133">
        <f t="shared" ref="T131" si="96">SUM(L131:S131)</f>
        <v>1428</v>
      </c>
      <c r="U131" s="136">
        <f t="shared" si="77"/>
        <v>1428</v>
      </c>
      <c r="V131" s="132">
        <v>0</v>
      </c>
    </row>
    <row r="132" spans="2:22" ht="17.25" customHeight="1" x14ac:dyDescent="0.2">
      <c r="B132" s="134" t="s">
        <v>135</v>
      </c>
      <c r="C132" s="138">
        <v>4.0999999999999996</v>
      </c>
      <c r="D132" s="138">
        <v>3.4</v>
      </c>
      <c r="E132" s="138">
        <v>4</v>
      </c>
      <c r="F132" s="138">
        <v>3.8</v>
      </c>
      <c r="G132" s="138">
        <v>4</v>
      </c>
      <c r="H132" s="138">
        <v>4.3</v>
      </c>
      <c r="I132" s="138">
        <v>4.0999999999999996</v>
      </c>
      <c r="J132" s="138">
        <v>4.2</v>
      </c>
      <c r="K132" s="132">
        <f t="shared" si="94"/>
        <v>31.900000000000002</v>
      </c>
      <c r="L132" s="138">
        <v>3.4</v>
      </c>
      <c r="M132" s="138">
        <v>4.0999999999999996</v>
      </c>
      <c r="N132" s="138">
        <v>4</v>
      </c>
      <c r="O132" s="138">
        <v>4.4000000000000004</v>
      </c>
      <c r="P132" s="138">
        <v>3.7</v>
      </c>
      <c r="Q132" s="138">
        <v>4.2</v>
      </c>
      <c r="R132" s="138">
        <v>4.5</v>
      </c>
      <c r="S132" s="138">
        <v>3.8</v>
      </c>
      <c r="T132" s="133">
        <f t="shared" si="93"/>
        <v>32.1</v>
      </c>
      <c r="U132" s="133">
        <f t="shared" si="77"/>
        <v>0.19999999999999929</v>
      </c>
      <c r="V132" s="116">
        <f t="shared" si="95"/>
        <v>0.62695924764890054</v>
      </c>
    </row>
    <row r="133" spans="2:22" ht="17.25" customHeight="1" x14ac:dyDescent="0.2">
      <c r="B133" s="134" t="s">
        <v>136</v>
      </c>
      <c r="C133" s="132">
        <v>75.099999999999994</v>
      </c>
      <c r="D133" s="132">
        <v>23.1</v>
      </c>
      <c r="E133" s="132">
        <v>53.2</v>
      </c>
      <c r="F133" s="132">
        <v>1957.6</v>
      </c>
      <c r="G133" s="132">
        <v>188.6</v>
      </c>
      <c r="H133" s="132">
        <v>65.5</v>
      </c>
      <c r="I133" s="132">
        <v>149.80000000000001</v>
      </c>
      <c r="J133" s="132">
        <v>37.299999999999997</v>
      </c>
      <c r="K133" s="132">
        <f t="shared" si="94"/>
        <v>2550.2000000000003</v>
      </c>
      <c r="L133" s="132">
        <v>81</v>
      </c>
      <c r="M133" s="132">
        <v>29.1</v>
      </c>
      <c r="N133" s="132">
        <v>69.400000000000006</v>
      </c>
      <c r="O133" s="132">
        <v>2190</v>
      </c>
      <c r="P133" s="132">
        <v>174.8</v>
      </c>
      <c r="Q133" s="132">
        <v>67.5</v>
      </c>
      <c r="R133" s="132">
        <v>153.9</v>
      </c>
      <c r="S133" s="132">
        <v>40.4</v>
      </c>
      <c r="T133" s="133">
        <f t="shared" si="93"/>
        <v>2806.1000000000004</v>
      </c>
      <c r="U133" s="133">
        <f t="shared" si="77"/>
        <v>255.90000000000009</v>
      </c>
      <c r="V133" s="132">
        <f t="shared" si="95"/>
        <v>10.034507097482553</v>
      </c>
    </row>
    <row r="134" spans="2:22" ht="17.25" customHeight="1" x14ac:dyDescent="0.2">
      <c r="B134" s="134" t="s">
        <v>137</v>
      </c>
      <c r="C134" s="138">
        <v>1.7</v>
      </c>
      <c r="D134" s="138">
        <v>1.7</v>
      </c>
      <c r="E134" s="138">
        <v>1.7</v>
      </c>
      <c r="F134" s="138">
        <v>1.7</v>
      </c>
      <c r="G134" s="138">
        <v>3.2</v>
      </c>
      <c r="H134" s="138">
        <v>3.7</v>
      </c>
      <c r="I134" s="138">
        <v>1.7</v>
      </c>
      <c r="J134" s="138">
        <v>4</v>
      </c>
      <c r="K134" s="132">
        <f t="shared" si="94"/>
        <v>19.399999999999999</v>
      </c>
      <c r="L134" s="138">
        <v>2.5</v>
      </c>
      <c r="M134" s="138">
        <v>2.5</v>
      </c>
      <c r="N134" s="138">
        <v>1.6</v>
      </c>
      <c r="O134" s="138">
        <v>1.6</v>
      </c>
      <c r="P134" s="138">
        <v>1.6</v>
      </c>
      <c r="Q134" s="138">
        <v>1.6</v>
      </c>
      <c r="R134" s="138">
        <v>5</v>
      </c>
      <c r="S134" s="138">
        <v>0</v>
      </c>
      <c r="T134" s="133">
        <f t="shared" si="93"/>
        <v>16.399999999999999</v>
      </c>
      <c r="U134" s="133">
        <f t="shared" si="77"/>
        <v>-3</v>
      </c>
      <c r="V134" s="116">
        <f t="shared" si="95"/>
        <v>-15.463917525773196</v>
      </c>
    </row>
    <row r="135" spans="2:22" ht="16.5" customHeight="1" thickBot="1" x14ac:dyDescent="0.25">
      <c r="B135" s="139" t="s">
        <v>138</v>
      </c>
      <c r="C135" s="140">
        <v>18.3</v>
      </c>
      <c r="D135" s="140">
        <v>10.9</v>
      </c>
      <c r="E135" s="140">
        <v>12.1</v>
      </c>
      <c r="F135" s="140">
        <v>14.9</v>
      </c>
      <c r="G135" s="140">
        <v>16.600000000000001</v>
      </c>
      <c r="H135" s="140">
        <v>70.2</v>
      </c>
      <c r="I135" s="141">
        <v>19.8</v>
      </c>
      <c r="J135" s="141">
        <v>60.2</v>
      </c>
      <c r="K135" s="132">
        <f t="shared" si="94"/>
        <v>223</v>
      </c>
      <c r="L135" s="140">
        <v>17.100000000000001</v>
      </c>
      <c r="M135" s="140">
        <v>8.3000000000000007</v>
      </c>
      <c r="N135" s="140">
        <v>12.9</v>
      </c>
      <c r="O135" s="140">
        <v>10</v>
      </c>
      <c r="P135" s="140">
        <v>12.4</v>
      </c>
      <c r="Q135" s="140">
        <v>13.2</v>
      </c>
      <c r="R135" s="141">
        <v>9.1999999999999993</v>
      </c>
      <c r="S135" s="141">
        <v>9.1</v>
      </c>
      <c r="T135" s="133">
        <f t="shared" si="93"/>
        <v>92.2</v>
      </c>
      <c r="U135" s="142">
        <f t="shared" si="77"/>
        <v>-130.80000000000001</v>
      </c>
      <c r="V135" s="143">
        <f t="shared" si="95"/>
        <v>-58.654708520179376</v>
      </c>
    </row>
    <row r="136" spans="2:22" ht="19.5" customHeight="1" thickTop="1" x14ac:dyDescent="0.2">
      <c r="B136" s="144" t="s">
        <v>139</v>
      </c>
      <c r="C136" s="145">
        <f t="shared" ref="C136:O136" si="97">+C125+C124</f>
        <v>118069.3</v>
      </c>
      <c r="D136" s="146">
        <f t="shared" si="97"/>
        <v>142465.40000000002</v>
      </c>
      <c r="E136" s="146">
        <f t="shared" si="97"/>
        <v>105484</v>
      </c>
      <c r="F136" s="146">
        <f t="shared" si="97"/>
        <v>142006</v>
      </c>
      <c r="G136" s="146">
        <f t="shared" si="97"/>
        <v>134933.40000000002</v>
      </c>
      <c r="H136" s="146">
        <f t="shared" si="97"/>
        <v>86625</v>
      </c>
      <c r="I136" s="146">
        <f t="shared" si="97"/>
        <v>244480</v>
      </c>
      <c r="J136" s="146">
        <f t="shared" si="97"/>
        <v>110081.40000000001</v>
      </c>
      <c r="K136" s="145">
        <f>+K125+K124</f>
        <v>1084144.5</v>
      </c>
      <c r="L136" s="147">
        <f t="shared" si="97"/>
        <v>125762.1</v>
      </c>
      <c r="M136" s="147">
        <f t="shared" si="97"/>
        <v>257071.59999999995</v>
      </c>
      <c r="N136" s="147">
        <f>+N125+N124</f>
        <v>98634.700000000012</v>
      </c>
      <c r="O136" s="147">
        <f t="shared" si="97"/>
        <v>156651.9</v>
      </c>
      <c r="P136" s="147">
        <f>+P125+P124</f>
        <v>108146.7</v>
      </c>
      <c r="Q136" s="147">
        <f>+Q125+Q124</f>
        <v>98982</v>
      </c>
      <c r="R136" s="147">
        <f>+R125+R124</f>
        <v>139995.99999999997</v>
      </c>
      <c r="S136" s="147">
        <f>+S125+S124</f>
        <v>99785.8</v>
      </c>
      <c r="T136" s="147">
        <f t="shared" si="93"/>
        <v>1085030.7999999998</v>
      </c>
      <c r="U136" s="148">
        <f t="shared" si="77"/>
        <v>886.29999999981374</v>
      </c>
      <c r="V136" s="145">
        <f t="shared" si="95"/>
        <v>8.175109498778195E-2</v>
      </c>
    </row>
    <row r="137" spans="2:22" ht="19.5" customHeight="1" x14ac:dyDescent="0.2">
      <c r="B137" s="149" t="s">
        <v>140</v>
      </c>
      <c r="C137" s="150">
        <f>+'[1]cut presupuestaria'!C34</f>
        <v>3412.1</v>
      </c>
      <c r="D137" s="150">
        <f>+'[1]cut presupuestaria'!D34</f>
        <v>2945</v>
      </c>
      <c r="E137" s="150">
        <f>+'[1]cut presupuestaria'!E34</f>
        <v>2090.6999999999998</v>
      </c>
      <c r="F137" s="150">
        <f>+'[1]cut presupuestaria'!F34</f>
        <v>2773.3999999999996</v>
      </c>
      <c r="G137" s="150">
        <f>+'[1]cut presupuestaria'!G34</f>
        <v>2620.9</v>
      </c>
      <c r="H137" s="150">
        <f>+'[1]cut presupuestaria'!H34</f>
        <v>1901.4999999999998</v>
      </c>
      <c r="I137" s="150">
        <f>+'[1]cut presupuestaria'!J34</f>
        <v>3442.1000000000004</v>
      </c>
      <c r="J137" s="150">
        <f>+'[1]cut presupuestaria'!K34</f>
        <v>21719.9</v>
      </c>
      <c r="K137" s="150">
        <f>+'[1]cut presupuestaria'!L34</f>
        <v>2406.3000000000002</v>
      </c>
      <c r="L137" s="150">
        <f>+'[1]cut presupuestaria'!L34</f>
        <v>2406.3000000000002</v>
      </c>
      <c r="M137" s="150">
        <f>+'[1]cut presupuestaria'!M34</f>
        <v>2341.2000000000003</v>
      </c>
      <c r="N137" s="150">
        <f>+'[1]cut presupuestaria'!N34</f>
        <v>2385.4000000000005</v>
      </c>
      <c r="O137" s="150">
        <f>+'[1]cut presupuestaria'!O34</f>
        <v>2426.1</v>
      </c>
      <c r="P137" s="150">
        <f>+'[1]cut presupuestaria'!P34</f>
        <v>2935.2000000000007</v>
      </c>
      <c r="Q137" s="150">
        <f>+'[1]cut presupuestaria'!Q34</f>
        <v>2740.9</v>
      </c>
      <c r="R137" s="150">
        <f>+'[1]cut presupuestaria'!Q34</f>
        <v>2740.9</v>
      </c>
      <c r="S137" s="150">
        <f>+'[1]cut presupuestaria'!S34</f>
        <v>3636</v>
      </c>
      <c r="T137" s="150">
        <f>+'[1]cut presupuestaria'!T34</f>
        <v>22144.1</v>
      </c>
      <c r="U137" s="151">
        <f t="shared" si="77"/>
        <v>19737.8</v>
      </c>
      <c r="V137" s="151">
        <f t="shared" si="95"/>
        <v>820.25516352906948</v>
      </c>
    </row>
    <row r="138" spans="2:22" ht="16.5" customHeight="1" x14ac:dyDescent="0.2">
      <c r="B138" s="152" t="s">
        <v>145</v>
      </c>
      <c r="C138" s="153"/>
      <c r="D138" s="153"/>
      <c r="E138" s="153"/>
      <c r="F138" s="153"/>
      <c r="G138" s="153"/>
      <c r="H138" s="153"/>
      <c r="I138" s="153"/>
      <c r="J138" s="153"/>
      <c r="K138" s="154"/>
      <c r="L138" s="153"/>
      <c r="M138" s="153"/>
      <c r="N138" s="153"/>
      <c r="O138" s="153"/>
      <c r="P138" s="153"/>
      <c r="Q138" s="153"/>
      <c r="R138" s="153"/>
      <c r="S138" s="153"/>
      <c r="T138" s="153"/>
      <c r="U138" s="155"/>
      <c r="V138" s="156"/>
    </row>
    <row r="139" spans="2:22" ht="15" customHeight="1" x14ac:dyDescent="0.2">
      <c r="B139" s="157" t="s">
        <v>141</v>
      </c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9"/>
    </row>
    <row r="140" spans="2:22" s="163" customFormat="1" ht="12.75" customHeight="1" x14ac:dyDescent="0.2">
      <c r="B140" s="160" t="s">
        <v>142</v>
      </c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2"/>
    </row>
    <row r="141" spans="2:22" s="163" customFormat="1" ht="14.25" customHeight="1" x14ac:dyDescent="0.2">
      <c r="B141" s="160" t="s">
        <v>143</v>
      </c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61"/>
      <c r="V141" s="162"/>
    </row>
    <row r="142" spans="2:22" ht="13.5" customHeight="1" x14ac:dyDescent="0.2">
      <c r="B142" s="164" t="s">
        <v>144</v>
      </c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5"/>
    </row>
    <row r="143" spans="2:22" ht="12.75" customHeight="1" x14ac:dyDescent="0.2"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61"/>
      <c r="V143" s="166"/>
    </row>
    <row r="144" spans="2:22" x14ac:dyDescent="0.2">
      <c r="B144" s="167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6"/>
    </row>
    <row r="145" spans="2:22" x14ac:dyDescent="0.2">
      <c r="B145" s="167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61"/>
      <c r="V145" s="168"/>
    </row>
    <row r="146" spans="2:22" x14ac:dyDescent="0.2">
      <c r="B146" s="159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2"/>
    </row>
    <row r="147" spans="2:22" x14ac:dyDescent="0.2">
      <c r="B147" s="169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9"/>
    </row>
    <row r="148" spans="2:22" x14ac:dyDescent="0.2">
      <c r="B148" s="169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  <c r="S148" s="170"/>
      <c r="T148" s="170"/>
      <c r="U148" s="161"/>
      <c r="V148" s="169"/>
    </row>
    <row r="149" spans="2:22" x14ac:dyDescent="0.2">
      <c r="B149" s="169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  <c r="S149" s="170"/>
      <c r="T149" s="170"/>
      <c r="U149" s="161"/>
      <c r="V149" s="162"/>
    </row>
    <row r="150" spans="2:22" x14ac:dyDescent="0.2">
      <c r="B150" s="169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  <c r="S150" s="170"/>
      <c r="T150" s="170"/>
      <c r="U150" s="161"/>
      <c r="V150" s="169"/>
    </row>
    <row r="151" spans="2:22" x14ac:dyDescent="0.2">
      <c r="B151" s="169"/>
      <c r="C151" s="161"/>
      <c r="D151" s="161"/>
      <c r="E151" s="161"/>
      <c r="F151" s="161"/>
      <c r="G151" s="161"/>
      <c r="H151" s="161"/>
      <c r="I151" s="161"/>
      <c r="J151" s="161"/>
      <c r="K151" s="161"/>
      <c r="L151" s="170"/>
      <c r="M151" s="170"/>
      <c r="N151" s="170"/>
      <c r="O151" s="170"/>
      <c r="P151" s="170"/>
      <c r="Q151" s="170"/>
      <c r="R151" s="170"/>
      <c r="S151" s="170"/>
      <c r="T151" s="170"/>
      <c r="U151" s="171"/>
      <c r="V151" s="169"/>
    </row>
    <row r="152" spans="2:22" x14ac:dyDescent="0.2">
      <c r="B152" s="169"/>
      <c r="C152" s="161"/>
      <c r="D152" s="161"/>
      <c r="E152" s="161"/>
      <c r="F152" s="161"/>
      <c r="G152" s="161"/>
      <c r="H152" s="161"/>
      <c r="I152" s="161"/>
      <c r="J152" s="161"/>
      <c r="K152" s="161"/>
      <c r="L152" s="170"/>
      <c r="M152" s="170"/>
      <c r="N152" s="170"/>
      <c r="O152" s="170"/>
      <c r="P152" s="170"/>
      <c r="Q152" s="170"/>
      <c r="R152" s="170"/>
      <c r="S152" s="170"/>
      <c r="T152" s="170"/>
      <c r="U152" s="171"/>
      <c r="V152" s="169"/>
    </row>
    <row r="153" spans="2:22" x14ac:dyDescent="0.2">
      <c r="B153" s="169"/>
      <c r="C153" s="161"/>
      <c r="D153" s="161"/>
      <c r="E153" s="161"/>
      <c r="F153" s="161"/>
      <c r="G153" s="161"/>
      <c r="H153" s="161"/>
      <c r="I153" s="161"/>
      <c r="J153" s="161"/>
      <c r="K153" s="161"/>
      <c r="L153" s="158"/>
      <c r="M153" s="158"/>
      <c r="N153" s="158"/>
      <c r="O153" s="158"/>
      <c r="P153" s="158"/>
      <c r="Q153" s="158"/>
      <c r="R153" s="158"/>
      <c r="S153" s="158"/>
      <c r="T153" s="158"/>
      <c r="U153" s="171"/>
      <c r="V153" s="169"/>
    </row>
    <row r="154" spans="2:22" x14ac:dyDescent="0.2">
      <c r="C154" s="161"/>
      <c r="D154" s="161"/>
      <c r="E154" s="161"/>
      <c r="F154" s="161"/>
      <c r="G154" s="161"/>
      <c r="K154" s="161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</row>
    <row r="155" spans="2:22" x14ac:dyDescent="0.2">
      <c r="C155" s="161"/>
      <c r="D155" s="161"/>
      <c r="E155" s="161"/>
      <c r="F155" s="161"/>
      <c r="G155" s="161"/>
      <c r="K155" s="161"/>
      <c r="L155" s="158"/>
      <c r="M155" s="158"/>
      <c r="N155" s="158"/>
      <c r="O155" s="158"/>
      <c r="P155" s="158"/>
      <c r="Q155" s="158"/>
      <c r="R155" s="158"/>
      <c r="S155" s="158"/>
      <c r="T155" s="158"/>
      <c r="U155" s="50"/>
    </row>
    <row r="156" spans="2:22" x14ac:dyDescent="0.2">
      <c r="C156" s="161"/>
      <c r="D156" s="161"/>
      <c r="E156" s="161"/>
      <c r="F156" s="161"/>
      <c r="G156" s="161"/>
      <c r="K156" s="161"/>
      <c r="L156" s="158"/>
      <c r="M156" s="158"/>
      <c r="N156" s="158"/>
      <c r="O156" s="158"/>
      <c r="P156" s="158"/>
      <c r="Q156" s="158"/>
      <c r="R156" s="158"/>
      <c r="S156" s="158"/>
      <c r="T156" s="158"/>
      <c r="U156" s="50"/>
    </row>
    <row r="157" spans="2:22" x14ac:dyDescent="0.2">
      <c r="C157" s="161"/>
      <c r="D157" s="161"/>
      <c r="E157" s="161"/>
      <c r="F157" s="161"/>
      <c r="G157" s="161"/>
      <c r="K157" s="161"/>
      <c r="L157" s="158"/>
      <c r="M157" s="158"/>
      <c r="N157" s="158"/>
      <c r="O157" s="158"/>
      <c r="P157" s="158"/>
      <c r="Q157" s="158"/>
      <c r="R157" s="158"/>
      <c r="S157" s="158"/>
      <c r="T157" s="158"/>
      <c r="U157" s="50"/>
    </row>
    <row r="158" spans="2:22" x14ac:dyDescent="0.2">
      <c r="C158" s="161"/>
      <c r="D158" s="161"/>
      <c r="E158" s="161"/>
      <c r="F158" s="161"/>
      <c r="G158" s="161"/>
      <c r="K158" s="161"/>
      <c r="L158" s="172"/>
      <c r="M158" s="172"/>
      <c r="N158" s="172"/>
      <c r="O158" s="173"/>
      <c r="P158" s="173"/>
      <c r="Q158" s="173"/>
      <c r="R158" s="173"/>
      <c r="S158" s="173"/>
      <c r="T158" s="174"/>
      <c r="U158" s="50"/>
    </row>
    <row r="159" spans="2:22" x14ac:dyDescent="0.2">
      <c r="C159" s="161"/>
      <c r="D159" s="161"/>
      <c r="E159" s="161"/>
      <c r="F159" s="161"/>
      <c r="G159" s="161"/>
      <c r="K159" s="161"/>
      <c r="L159" s="172"/>
      <c r="M159" s="172"/>
      <c r="N159" s="172"/>
      <c r="O159" s="173"/>
      <c r="P159" s="173"/>
      <c r="Q159" s="173"/>
      <c r="R159" s="173"/>
      <c r="S159" s="173"/>
      <c r="T159" s="173"/>
      <c r="U159" s="50"/>
    </row>
    <row r="160" spans="2:22" x14ac:dyDescent="0.2">
      <c r="C160" s="161"/>
      <c r="D160" s="161"/>
      <c r="E160" s="161"/>
      <c r="F160" s="161"/>
      <c r="G160" s="161"/>
      <c r="K160" s="161"/>
      <c r="L160" s="172"/>
      <c r="M160" s="172"/>
      <c r="N160" s="172"/>
      <c r="O160" s="172"/>
      <c r="P160" s="172"/>
      <c r="Q160" s="172"/>
      <c r="R160" s="172"/>
      <c r="S160" s="172"/>
      <c r="T160" s="172"/>
      <c r="U160" s="175"/>
    </row>
    <row r="161" spans="3:21" x14ac:dyDescent="0.2">
      <c r="C161" s="161"/>
      <c r="D161" s="161"/>
      <c r="E161" s="161"/>
      <c r="F161" s="161"/>
      <c r="G161" s="161"/>
      <c r="K161" s="161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</row>
    <row r="162" spans="3:21" x14ac:dyDescent="0.2">
      <c r="C162" s="161"/>
      <c r="D162" s="161"/>
      <c r="E162" s="161"/>
      <c r="F162" s="161"/>
      <c r="G162" s="161"/>
      <c r="K162" s="161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</row>
    <row r="163" spans="3:21" ht="18" customHeight="1" x14ac:dyDescent="0.2">
      <c r="C163" s="161"/>
      <c r="D163" s="161"/>
      <c r="E163" s="161"/>
      <c r="F163" s="161"/>
      <c r="G163" s="161"/>
      <c r="K163" s="161"/>
      <c r="L163" s="176"/>
      <c r="M163" s="176"/>
      <c r="N163" s="176"/>
      <c r="O163" s="176"/>
      <c r="P163" s="176"/>
      <c r="Q163" s="176"/>
      <c r="R163" s="176"/>
      <c r="S163" s="176"/>
      <c r="T163" s="177"/>
      <c r="U163" s="175"/>
    </row>
    <row r="164" spans="3:21" ht="21" customHeight="1" x14ac:dyDescent="0.2">
      <c r="C164" s="161"/>
      <c r="D164" s="161"/>
      <c r="E164" s="161"/>
      <c r="F164" s="161"/>
      <c r="G164" s="161"/>
      <c r="K164" s="161"/>
      <c r="L164" s="176"/>
      <c r="M164" s="176"/>
      <c r="N164" s="176"/>
      <c r="O164" s="176"/>
      <c r="P164" s="176"/>
      <c r="Q164" s="176"/>
      <c r="R164" s="176"/>
      <c r="S164" s="176"/>
      <c r="T164" s="177"/>
      <c r="U164" s="50"/>
    </row>
    <row r="165" spans="3:21" ht="17.25" customHeight="1" x14ac:dyDescent="0.2">
      <c r="C165" s="158"/>
      <c r="D165" s="158"/>
      <c r="E165" s="158"/>
      <c r="F165" s="158"/>
      <c r="G165" s="158"/>
      <c r="K165" s="158"/>
      <c r="L165" s="176"/>
      <c r="M165" s="176"/>
      <c r="N165" s="176"/>
      <c r="O165" s="176"/>
      <c r="P165" s="176"/>
      <c r="Q165" s="176"/>
      <c r="R165" s="176"/>
      <c r="S165" s="176"/>
      <c r="T165" s="177"/>
      <c r="U165" s="50"/>
    </row>
    <row r="166" spans="3:21" ht="20.25" customHeight="1" x14ac:dyDescent="0.2">
      <c r="C166" s="158"/>
      <c r="D166" s="158"/>
      <c r="E166" s="158"/>
      <c r="F166" s="158"/>
      <c r="G166" s="158"/>
      <c r="K166" s="158"/>
      <c r="L166" s="176"/>
      <c r="M166" s="176"/>
      <c r="N166" s="176"/>
      <c r="O166" s="176"/>
      <c r="P166" s="176"/>
      <c r="Q166" s="176"/>
      <c r="R166" s="176"/>
      <c r="S166" s="176"/>
      <c r="T166" s="177"/>
      <c r="U166" s="176"/>
    </row>
    <row r="167" spans="3:21" ht="24.75" customHeight="1" x14ac:dyDescent="0.2">
      <c r="C167" s="158"/>
      <c r="D167" s="158"/>
      <c r="E167" s="158"/>
      <c r="F167" s="158"/>
      <c r="G167" s="158"/>
      <c r="K167" s="158"/>
      <c r="L167" s="176"/>
      <c r="M167" s="176"/>
      <c r="N167" s="176"/>
      <c r="O167" s="176"/>
      <c r="P167" s="176"/>
      <c r="Q167" s="176"/>
      <c r="R167" s="176"/>
      <c r="S167" s="176"/>
      <c r="T167" s="177"/>
      <c r="U167" s="50"/>
    </row>
    <row r="168" spans="3:21" ht="21.75" customHeight="1" x14ac:dyDescent="0.2">
      <c r="C168" s="158"/>
      <c r="D168" s="158"/>
      <c r="E168" s="158"/>
      <c r="F168" s="158"/>
      <c r="G168" s="158"/>
      <c r="K168" s="158"/>
      <c r="L168" s="176"/>
      <c r="M168" s="176"/>
      <c r="N168" s="176"/>
      <c r="O168" s="176"/>
      <c r="P168" s="176"/>
      <c r="Q168" s="176"/>
      <c r="R168" s="176"/>
      <c r="S168" s="176"/>
      <c r="T168" s="177"/>
      <c r="U168" s="50"/>
    </row>
    <row r="169" spans="3:21" ht="33.75" customHeight="1" x14ac:dyDescent="0.2">
      <c r="C169" s="158"/>
      <c r="D169" s="158"/>
      <c r="E169" s="158"/>
      <c r="F169" s="158"/>
      <c r="G169" s="158"/>
      <c r="K169" s="158"/>
      <c r="L169" s="176"/>
      <c r="M169" s="176"/>
      <c r="N169" s="176"/>
      <c r="O169" s="176"/>
      <c r="P169" s="176"/>
      <c r="Q169" s="176"/>
      <c r="R169" s="176"/>
      <c r="S169" s="176"/>
      <c r="T169" s="177"/>
      <c r="U169" s="50"/>
    </row>
    <row r="170" spans="3:21" ht="29.25" customHeight="1" x14ac:dyDescent="0.2">
      <c r="C170" s="158"/>
      <c r="D170" s="158"/>
      <c r="E170" s="158"/>
      <c r="F170" s="158"/>
      <c r="G170" s="158"/>
      <c r="K170" s="158"/>
      <c r="L170" s="178"/>
      <c r="M170" s="178"/>
      <c r="N170" s="178"/>
      <c r="O170" s="178"/>
      <c r="P170" s="178"/>
      <c r="Q170" s="178"/>
      <c r="R170" s="178"/>
      <c r="S170" s="178"/>
      <c r="T170" s="178"/>
      <c r="U170" s="50"/>
    </row>
    <row r="171" spans="3:21" x14ac:dyDescent="0.2">
      <c r="C171" s="158"/>
      <c r="D171" s="158"/>
      <c r="E171" s="158"/>
      <c r="F171" s="158"/>
      <c r="G171" s="158"/>
      <c r="K171" s="158"/>
      <c r="L171" s="158"/>
      <c r="M171" s="158"/>
      <c r="N171" s="158"/>
    </row>
    <row r="172" spans="3:21" x14ac:dyDescent="0.2">
      <c r="C172" s="158"/>
      <c r="D172" s="158"/>
      <c r="E172" s="158"/>
      <c r="F172" s="158"/>
      <c r="G172" s="158"/>
      <c r="K172" s="158"/>
      <c r="L172" s="158"/>
      <c r="M172" s="158"/>
      <c r="N172" s="158"/>
    </row>
    <row r="173" spans="3:21" x14ac:dyDescent="0.2">
      <c r="C173" s="158"/>
      <c r="D173" s="158"/>
      <c r="E173" s="158"/>
      <c r="F173" s="158"/>
      <c r="G173" s="158"/>
      <c r="K173" s="158"/>
      <c r="L173" s="158"/>
      <c r="M173" s="158"/>
      <c r="N173" s="158"/>
    </row>
    <row r="174" spans="3:21" x14ac:dyDescent="0.2">
      <c r="C174" s="158"/>
      <c r="D174" s="158"/>
      <c r="E174" s="158"/>
      <c r="F174" s="158"/>
      <c r="G174" s="158"/>
      <c r="K174" s="158"/>
      <c r="L174" s="158"/>
      <c r="M174" s="158"/>
      <c r="N174" s="158"/>
    </row>
    <row r="175" spans="3:21" x14ac:dyDescent="0.2">
      <c r="C175" s="158"/>
      <c r="D175" s="158"/>
      <c r="E175" s="158"/>
      <c r="F175" s="158"/>
      <c r="G175" s="158"/>
      <c r="K175" s="158"/>
      <c r="L175" s="158"/>
      <c r="M175" s="158"/>
      <c r="N175" s="158"/>
    </row>
    <row r="176" spans="3:21" x14ac:dyDescent="0.2">
      <c r="C176" s="158"/>
      <c r="D176" s="158"/>
      <c r="E176" s="158"/>
      <c r="F176" s="158"/>
      <c r="G176" s="158"/>
      <c r="K176" s="158"/>
      <c r="L176" s="158"/>
      <c r="M176" s="158"/>
      <c r="N176" s="158"/>
    </row>
    <row r="177" spans="3:16" x14ac:dyDescent="0.2">
      <c r="C177" s="158"/>
      <c r="D177" s="158"/>
      <c r="E177" s="158"/>
      <c r="F177" s="158"/>
      <c r="G177" s="158"/>
      <c r="K177" s="158"/>
      <c r="L177" s="158"/>
      <c r="M177" s="158"/>
      <c r="N177" s="158"/>
    </row>
    <row r="178" spans="3:16" x14ac:dyDescent="0.2">
      <c r="C178" s="158"/>
      <c r="D178" s="158"/>
      <c r="E178" s="158"/>
      <c r="F178" s="158"/>
      <c r="G178" s="158"/>
      <c r="K178" s="158"/>
      <c r="L178" s="158"/>
      <c r="M178" s="158"/>
      <c r="N178" s="158"/>
    </row>
    <row r="179" spans="3:16" x14ac:dyDescent="0.2">
      <c r="C179" s="158"/>
      <c r="D179" s="158"/>
      <c r="E179" s="158"/>
      <c r="F179" s="158"/>
      <c r="G179" s="158"/>
      <c r="K179" s="158"/>
      <c r="L179" s="158"/>
      <c r="M179" s="158"/>
      <c r="N179" s="158"/>
    </row>
    <row r="180" spans="3:16" x14ac:dyDescent="0.2">
      <c r="C180" s="158"/>
      <c r="D180" s="158"/>
      <c r="E180" s="158"/>
      <c r="F180" s="158"/>
      <c r="G180" s="158"/>
      <c r="K180" s="158"/>
      <c r="L180" s="158"/>
      <c r="M180" s="158"/>
      <c r="N180" s="158"/>
    </row>
    <row r="181" spans="3:16" x14ac:dyDescent="0.2">
      <c r="C181" s="158"/>
      <c r="D181" s="158"/>
      <c r="E181" s="158"/>
      <c r="F181" s="158"/>
      <c r="G181" s="158"/>
      <c r="K181" s="158"/>
      <c r="L181" s="158"/>
      <c r="M181" s="158"/>
      <c r="N181" s="158"/>
    </row>
    <row r="182" spans="3:16" x14ac:dyDescent="0.2">
      <c r="C182" s="158"/>
      <c r="D182" s="158"/>
      <c r="E182" s="158"/>
      <c r="F182" s="158"/>
      <c r="G182" s="158"/>
      <c r="K182" s="158"/>
      <c r="L182" s="158"/>
      <c r="M182" s="158"/>
      <c r="N182" s="158"/>
    </row>
    <row r="183" spans="3:16" x14ac:dyDescent="0.2"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</row>
    <row r="184" spans="3:16" x14ac:dyDescent="0.2"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</row>
    <row r="185" spans="3:16" x14ac:dyDescent="0.2"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</row>
    <row r="186" spans="3:16" x14ac:dyDescent="0.2"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</row>
    <row r="187" spans="3:16" x14ac:dyDescent="0.2"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</row>
    <row r="188" spans="3:16" x14ac:dyDescent="0.2"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</row>
    <row r="189" spans="3:16" x14ac:dyDescent="0.2"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</row>
    <row r="190" spans="3:16" x14ac:dyDescent="0.2"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</row>
    <row r="191" spans="3:16" x14ac:dyDescent="0.2"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</row>
    <row r="192" spans="3:16" x14ac:dyDescent="0.2"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</row>
    <row r="193" spans="3:16" x14ac:dyDescent="0.2"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</row>
    <row r="194" spans="3:16" x14ac:dyDescent="0.2"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</row>
    <row r="195" spans="3:16" x14ac:dyDescent="0.2"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</row>
    <row r="196" spans="3:16" x14ac:dyDescent="0.2"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</row>
  </sheetData>
  <mergeCells count="10">
    <mergeCell ref="B1:V1"/>
    <mergeCell ref="B3:V3"/>
    <mergeCell ref="B4:V4"/>
    <mergeCell ref="B5:V5"/>
    <mergeCell ref="B6:B7"/>
    <mergeCell ref="C6:H6"/>
    <mergeCell ref="K6:K7"/>
    <mergeCell ref="L6:Q6"/>
    <mergeCell ref="T6:T7"/>
    <mergeCell ref="U6:V6"/>
  </mergeCells>
  <printOptions horizontalCentered="1"/>
  <pageMargins left="0" right="0" top="0" bottom="0" header="0" footer="0"/>
  <pageSetup scale="60" fitToHeight="2" orientation="landscape" r:id="rId1"/>
  <headerFooter alignWithMargins="0"/>
  <ignoredErrors>
    <ignoredError sqref="C83:S83" formulaRange="1"/>
    <ignoredError sqref="T108:T1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</vt:lpstr>
      <vt:lpstr>PP!Área_de_impresión</vt:lpstr>
      <vt:lpstr>PP!Títulos_a_imprimir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2025-10-02T20:11:59Z</dcterms:created>
  <dcterms:modified xsi:type="dcterms:W3CDTF">2025-10-02T20:18:44Z</dcterms:modified>
</cp:coreProperties>
</file>