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"/>
    </mc:Choice>
  </mc:AlternateContent>
  <xr:revisionPtr revIDLastSave="0" documentId="13_ncr:1_{07F8D61D-B904-477C-9591-B76916AFFD1C}" xr6:coauthVersionLast="47" xr6:coauthVersionMax="47" xr10:uidLastSave="{00000000-0000-0000-0000-000000000000}"/>
  <bookViews>
    <workbookView xWindow="-120" yWindow="-120" windowWidth="29040" windowHeight="15720" xr2:uid="{5FF087CA-4FC0-424B-AEC2-D6BC422E9CDA}"/>
  </bookViews>
  <sheets>
    <sheet name="PP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0">#N/A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#N/A</definedName>
    <definedName name="\Ñ">#REF!</definedName>
    <definedName name="\O">#N/A</definedName>
    <definedName name="\P">#REF!</definedName>
    <definedName name="\q">#N/A</definedName>
    <definedName name="\R">#N/A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ROS1">#N/A</definedName>
    <definedName name="__________ROS2">#N/A</definedName>
    <definedName name="__________ROS3">#N/A</definedName>
    <definedName name="__________ROS4">#N/A</definedName>
    <definedName name="_________ROS1">#N/A</definedName>
    <definedName name="_________ROS2">#N/A</definedName>
    <definedName name="_________ROS3">#N/A</definedName>
    <definedName name="_________ROS4">#N/A</definedName>
    <definedName name="________ROS1">#N/A</definedName>
    <definedName name="________ROS2">#N/A</definedName>
    <definedName name="________ROS3">#N/A</definedName>
    <definedName name="________ROS4">#N/A</definedName>
    <definedName name="_______FAL4">#N/A</definedName>
    <definedName name="_______FAL6">#N/A</definedName>
    <definedName name="_______FAL7">#N/A</definedName>
    <definedName name="_______ROS1">#N/A</definedName>
    <definedName name="_______ROS2">#N/A</definedName>
    <definedName name="_______ROS3">#N/A</definedName>
    <definedName name="_______ROS4">#N/A</definedName>
    <definedName name="______AUS1">#N/A</definedName>
    <definedName name="______DEG1">#N/A</definedName>
    <definedName name="______DKR1">#N/A</definedName>
    <definedName name="______ECU1">#N/A</definedName>
    <definedName name="______ESC1">#N/A</definedName>
    <definedName name="______FAL2">#N/A</definedName>
    <definedName name="______FAL3">#N/A</definedName>
    <definedName name="______FAL4">#N/A</definedName>
    <definedName name="______FAL5">#N/A</definedName>
    <definedName name="______FAL6">#N/A</definedName>
    <definedName name="______FAL7">#N/A</definedName>
    <definedName name="______FMK1">#N/A</definedName>
    <definedName name="______IKR1">#N/A</definedName>
    <definedName name="______IRP1">#N/A</definedName>
    <definedName name="______LIT1">#N/A</definedName>
    <definedName name="______MEX1">#N/A</definedName>
    <definedName name="______PTA1">#N/A</definedName>
    <definedName name="______ROS1">#N/A</definedName>
    <definedName name="______ROS2">#N/A</definedName>
    <definedName name="______ROS3">#N/A</definedName>
    <definedName name="______ROS4">#N/A</definedName>
    <definedName name="______SAR1">#N/A</definedName>
    <definedName name="_____AUS1">#N/A</definedName>
    <definedName name="_____DEG1">#N/A</definedName>
    <definedName name="_____DKR1">#N/A</definedName>
    <definedName name="_____ECU1">#N/A</definedName>
    <definedName name="_____ESC1">#N/A</definedName>
    <definedName name="_____FAL2">#N/A</definedName>
    <definedName name="_____FAL3">#N/A</definedName>
    <definedName name="_____FAL4">#N/A</definedName>
    <definedName name="_____FAL5">#N/A</definedName>
    <definedName name="_____FAL6">#N/A</definedName>
    <definedName name="_____FAL7">#N/A</definedName>
    <definedName name="_____FMK1">#N/A</definedName>
    <definedName name="_____IKR1">#N/A</definedName>
    <definedName name="_____IRP1">#N/A</definedName>
    <definedName name="_____LIT1">#N/A</definedName>
    <definedName name="_____MEX1">#N/A</definedName>
    <definedName name="_____PTA1">#N/A</definedName>
    <definedName name="_____ROS1">#N/A</definedName>
    <definedName name="_____ROS2">#N/A</definedName>
    <definedName name="_____ROS3">#N/A</definedName>
    <definedName name="_____ROS4">#N/A</definedName>
    <definedName name="_____SAR1">#N/A</definedName>
    <definedName name="____AUS1">#N/A</definedName>
    <definedName name="____DEG1">#N/A</definedName>
    <definedName name="____DKR1">#N/A</definedName>
    <definedName name="____ECU1">#N/A</definedName>
    <definedName name="____ESC1">#N/A</definedName>
    <definedName name="____FAL2">#N/A</definedName>
    <definedName name="____FAL3">#N/A</definedName>
    <definedName name="____FAL4">#N/A</definedName>
    <definedName name="____FAL5">#N/A</definedName>
    <definedName name="____FAL6">#N/A</definedName>
    <definedName name="____FAL7">#N/A</definedName>
    <definedName name="____FMK1">#N/A</definedName>
    <definedName name="____IKR1">#N/A</definedName>
    <definedName name="____IRP1">#N/A</definedName>
    <definedName name="____LIT1">#N/A</definedName>
    <definedName name="____MEX1">#N/A</definedName>
    <definedName name="____PTA1">#N/A</definedName>
    <definedName name="____ROS1">#N/A</definedName>
    <definedName name="____ROS2">#N/A</definedName>
    <definedName name="____ROS3">#N/A</definedName>
    <definedName name="____ROS4">#N/A</definedName>
    <definedName name="____SAR1">#N/A</definedName>
    <definedName name="___AUS1">#N/A</definedName>
    <definedName name="___DEG1">#N/A</definedName>
    <definedName name="___DKR1">#N/A</definedName>
    <definedName name="___ECU1">#N/A</definedName>
    <definedName name="___ESC1">#N/A</definedName>
    <definedName name="___FAL2">#N/A</definedName>
    <definedName name="___FAL3">#N/A</definedName>
    <definedName name="___FAL4">#N/A</definedName>
    <definedName name="___FAL5">#N/A</definedName>
    <definedName name="___FAL6">#N/A</definedName>
    <definedName name="___FAL7">#N/A</definedName>
    <definedName name="___FMK1">#N/A</definedName>
    <definedName name="___IKR1">#N/A</definedName>
    <definedName name="___IRP1">#N/A</definedName>
    <definedName name="___LIT1">#N/A</definedName>
    <definedName name="___MEX1">#N/A</definedName>
    <definedName name="___PTA1">#N/A</definedName>
    <definedName name="___ROS1">#N/A</definedName>
    <definedName name="___ROS2">#N/A</definedName>
    <definedName name="___ROS3">#N/A</definedName>
    <definedName name="___ROS4">#N/A</definedName>
    <definedName name="___SAR1">#N/A</definedName>
    <definedName name="__10FA_L">#REF!</definedName>
    <definedName name="__11GAZ_LIABS">#REF!</definedName>
    <definedName name="__123Graph_A" hidden="1">'[2]Crédito SPNF (fiscal)'!#REF!</definedName>
    <definedName name="__123Graph_AChart1" hidden="1">'[3]Cable 2'!#REF!</definedName>
    <definedName name="__123Graph_AChart2" hidden="1">'[3]Cable 2'!#REF!</definedName>
    <definedName name="__123Graph_AChart3" hidden="1">'[3]Cable 2'!#REF!</definedName>
    <definedName name="__123Graph_AChart4" hidden="1">'[3]Cable 2'!#REF!</definedName>
    <definedName name="__123Graph_AChart5" hidden="1">'[3]Cable 2'!#REF!</definedName>
    <definedName name="__123Graph_AChart6" hidden="1">'[3]Cable 2'!#REF!</definedName>
    <definedName name="__123Graph_AChart7" hidden="1">'[3]Cable 2'!#REF!</definedName>
    <definedName name="__123Graph_ACurrent" hidden="1">'[3]Cable 2'!#REF!</definedName>
    <definedName name="__123Graph_AREER" hidden="1">[4]ER!#REF!</definedName>
    <definedName name="__123Graph_B" hidden="1">[5]FLUJO!$B$7929:$C$7929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REER" hidden="1">[4]ER!#REF!</definedName>
    <definedName name="__123Graph_C" hidden="1">[5]FLUJO!$B$7936:$C$7936</definedName>
    <definedName name="__123Graph_CREER" hidden="1">[4]ER!#REF!</definedName>
    <definedName name="__123Graph_D" hidden="1">[5]FLUJO!$B$7942:$C$7942</definedName>
    <definedName name="__123Graph_E" hidden="1">[6]PFMON!#REF!</definedName>
    <definedName name="__123Graph_F" hidden="1">#N/A</definedName>
    <definedName name="__123Graph_X" hidden="1">[5]FLUJO!$B$7906:$C$7906</definedName>
    <definedName name="__12INT_RESERVES">#REF!</definedName>
    <definedName name="__1r">#REF!</definedName>
    <definedName name="__2Macros_Import_.qbop">[7]!'[Macros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'[8]A 11'!#REF!</definedName>
    <definedName name="__AUS1">#N/A</definedName>
    <definedName name="__BOP2">[9]BoP!#REF!</definedName>
    <definedName name="__DEG1">#N/A</definedName>
    <definedName name="__DKR1">#N/A</definedName>
    <definedName name="__ECU1">#N/A</definedName>
    <definedName name="__END94">#REF!</definedName>
    <definedName name="__ESC1">#N/A</definedName>
    <definedName name="__FAL2">#N/A</definedName>
    <definedName name="__FAL3">#N/A</definedName>
    <definedName name="__FAL4">#N/A</definedName>
    <definedName name="__FAL5">#N/A</definedName>
    <definedName name="__FAL6">#N/A</definedName>
    <definedName name="__FAL7">#N/A</definedName>
    <definedName name="__FMK1">#N/A</definedName>
    <definedName name="__IKR1">#N/A</definedName>
    <definedName name="__IRP1">#N/A</definedName>
    <definedName name="__LIT1">#N/A</definedName>
    <definedName name="__MEX1">#N/A</definedName>
    <definedName name="__PTA1">#N/A</definedName>
    <definedName name="__RES2">[9]RES!#REF!</definedName>
    <definedName name="__ROS1">#N/A</definedName>
    <definedName name="__ROS2">#N/A</definedName>
    <definedName name="__ROS3">#N/A</definedName>
    <definedName name="__ROS4">#N/A</definedName>
    <definedName name="__SAR1">#N/A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>#N/A</definedName>
    <definedName name="_10__123Graph_AWB_ADJ_PRJ" hidden="1">[10]WB!$Q$255:$AK$255</definedName>
    <definedName name="_10FA_L">#REF!</definedName>
    <definedName name="_11__123Graph_BCPI_ER_LOG" hidden="1">[10]ER!#REF!</definedName>
    <definedName name="_11GAZ_LIABS">#REF!</definedName>
    <definedName name="_12__123Graph_BIBA_IBRD" hidden="1">[10]WB!#REF!</definedName>
    <definedName name="_12INT_RESERVES">#REF!</definedName>
    <definedName name="_15Macros_Import_.qbop">[7]!'[Macros Import].qbop'</definedName>
    <definedName name="_16__123Graph_BWB_ADJ_PRJ" hidden="1">[10]WB!$Q$257:$AK$257</definedName>
    <definedName name="_1987">#N/A</definedName>
    <definedName name="_1IMPRESION">#REF!</definedName>
    <definedName name="_1Macros_Import_.qbop">#N/A</definedName>
    <definedName name="_1r">#REF!</definedName>
    <definedName name="_2">#N/A</definedName>
    <definedName name="_2__123Graph_ACPI_ER_LOG" hidden="1">[10]ER!#REF!</definedName>
    <definedName name="_20__123Graph_XREALEX_WAGE" hidden="1">[11]PRIVATE!#REF!</definedName>
    <definedName name="_24Macros_Import_.qbop">[12]!'[Macros Import].qbop'</definedName>
    <definedName name="_25__123Graph_ACPI_ER_LOG" hidden="1">[13]ER!#REF!</definedName>
    <definedName name="_26__123Graph_BCPI_ER_LOG" hidden="1">[13]ER!#REF!</definedName>
    <definedName name="_27__123Graph_ACPI_ER_LOG" hidden="1">[4]ER!#REF!</definedName>
    <definedName name="_27__123Graph_BIBA_IBRD" hidden="1">[13]WB!#REF!</definedName>
    <definedName name="_27_0CUADRO_N__4.">[14]monthly!#REF!</definedName>
    <definedName name="_28B.2_B.3">#REF!</definedName>
    <definedName name="_29B.4___5">#REF!</definedName>
    <definedName name="_2IMPRESION">#REF!</definedName>
    <definedName name="_2Macros_Import_.qbop">[15]!'[Macros Import].qbop'</definedName>
    <definedName name="_3">#N/A</definedName>
    <definedName name="_3.__No_club_de_París__Después_del_30_Jun_84">#N/A</definedName>
    <definedName name="_3__123Graph_ACPI_ER_LOG" hidden="1">[4]ER!#REF!</definedName>
    <definedName name="_30CONSOL_B2">#REF!</definedName>
    <definedName name="_31_0GRÁFICO_N_10.2">[14]monthly!#REF!</definedName>
    <definedName name="_31CONSOL_DEPOSITS">'[16]A 11'!#REF!</definedName>
    <definedName name="_32FA_L">#REF!</definedName>
    <definedName name="_33GAZ_LIABS">#REF!</definedName>
    <definedName name="_34INT_RESERVES">#REF!</definedName>
    <definedName name="_39__123Graph_BCPI_ER_LOG" hidden="1">[4]ER!#REF!</definedName>
    <definedName name="_4">#N/A</definedName>
    <definedName name="_4__123Graph_BCPI_ER_LOG" hidden="1">[4]ER!#REF!</definedName>
    <definedName name="_5">#N/A</definedName>
    <definedName name="_5__123Graph_BIBA_IBRD" hidden="1">[4]WB!#REF!</definedName>
    <definedName name="_51__123Graph_BIBA_IBRD" hidden="1">[4]WB!#REF!</definedName>
    <definedName name="_52B.2_B.3">#REF!</definedName>
    <definedName name="_53B.4___5">#REF!</definedName>
    <definedName name="_54CONSOL_B2">#REF!</definedName>
    <definedName name="_6">#N/A</definedName>
    <definedName name="_6__123Graph_AIBA_IBRD" hidden="1">[10]WB!$Q$62:$AK$62</definedName>
    <definedName name="_68CONSOL_DEPOSITS">'[8]A 11'!#REF!</definedName>
    <definedName name="_69FA_L">#REF!</definedName>
    <definedName name="_6B.2_B.3">#REF!</definedName>
    <definedName name="_7">#N/A</definedName>
    <definedName name="_70GAZ_LIABS">#REF!</definedName>
    <definedName name="_71INT_RESERVES">#REF!</definedName>
    <definedName name="_7B.4___5">#REF!</definedName>
    <definedName name="_8">#N/A</definedName>
    <definedName name="_8CONSOL_B2">#REF!</definedName>
    <definedName name="_9CONSOL_DEPOSITS">'[17]A 11'!#REF!</definedName>
    <definedName name="_AUS1">#N/A</definedName>
    <definedName name="_BOP2">[18]BoP!#REF!</definedName>
    <definedName name="_D">#REF!</definedName>
    <definedName name="_DEG1">#N/A</definedName>
    <definedName name="_DKR1">#N/A</definedName>
    <definedName name="_ECU1">#N/A</definedName>
    <definedName name="_END94">#REF!</definedName>
    <definedName name="_ESC1">#N/A</definedName>
    <definedName name="_FAL1">#N/A</definedName>
    <definedName name="_FAL2">#N/A</definedName>
    <definedName name="_FAL3">#N/A</definedName>
    <definedName name="_FAL4">#N/A</definedName>
    <definedName name="_FAL5">#N/A</definedName>
    <definedName name="_FAL6">#N/A</definedName>
    <definedName name="_FAL7">#N/A</definedName>
    <definedName name="_Fill" hidden="1">'[19]shared data'!$A$4:$A$642</definedName>
    <definedName name="_FMK1">#N/A</definedName>
    <definedName name="_ftnref1">#REF!</definedName>
    <definedName name="_IKR1">#N/A</definedName>
    <definedName name="_IRP1">#N/A</definedName>
    <definedName name="_Key1" hidden="1">#N/A</definedName>
    <definedName name="_LIT1">#N/A</definedName>
    <definedName name="_MEX1">#N/A</definedName>
    <definedName name="_Order1" hidden="1">255</definedName>
    <definedName name="_Order2" hidden="1">0</definedName>
    <definedName name="_P">#REF!</definedName>
    <definedName name="_Parse_Out" hidden="1">#REF!</definedName>
    <definedName name="_PTA1">#N/A</definedName>
    <definedName name="_Regression_Out" hidden="1">#REF!</definedName>
    <definedName name="_Regression_X" hidden="1">#REF!</definedName>
    <definedName name="_Regression_Y" hidden="1">#REF!</definedName>
    <definedName name="_RES2">[18]RES!#REF!</definedName>
    <definedName name="_ROS1">#N/A</definedName>
    <definedName name="_ROS2">#N/A</definedName>
    <definedName name="_ROS3">#N/A</definedName>
    <definedName name="_ROS4">#N/A</definedName>
    <definedName name="_SAR1">#N/A</definedName>
    <definedName name="_Sort" hidden="1">#N/A</definedName>
    <definedName name="_SUM2">#REF!</definedName>
    <definedName name="_t7">[20]R7!$A$1:$G$31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'[19]shared data'!$A$1:$G$71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[21]!'[Macros Import].qbop'</definedName>
    <definedName name="A_impresión_IM">'[22]ponder a y p '!$A$1:$N$50</definedName>
    <definedName name="AAA">#REF!</definedName>
    <definedName name="AccessDatabase" hidden="1">"\\De2kp-42538\BOLETIN\Claga\CLAGA2000.mdb"</definedName>
    <definedName name="ACTIVATE">#REF!</definedName>
    <definedName name="ACUMULADO">#N/A</definedName>
    <definedName name="ALL">'[1]Imp:DSA output'!$C$9:$R$464</definedName>
    <definedName name="AMORTI">#N/A</definedName>
    <definedName name="ANEXO2">[23]BCP!#REF!</definedName>
    <definedName name="ANEXO3">#N/A</definedName>
    <definedName name="ANEXO4">#N/A</definedName>
    <definedName name="ANEXO5">#N/A</definedName>
    <definedName name="ANEXO6">#N/A</definedName>
    <definedName name="_xlnm.Print_Area" localSheetId="0">PP!$B$6:$R$143</definedName>
    <definedName name="_xlnm.Print_Area">'[24]Table 1'!#REF!</definedName>
    <definedName name="AREACONSTRUCCIO">#REF!</definedName>
    <definedName name="ASAU">#N/A</definedName>
    <definedName name="ASAU1">#N/A</definedName>
    <definedName name="asd">'[25]SPNF Acuerdo Incl. Int.'!asd</definedName>
    <definedName name="ASO">#REF!</definedName>
    <definedName name="atrade">[7]!atrade</definedName>
    <definedName name="AUS">#N/A</definedName>
    <definedName name="AVISO">#N/A</definedName>
    <definedName name="B">#N/A</definedName>
    <definedName name="BAL">#REF!</definedName>
    <definedName name="BANCOS">#N/A</definedName>
    <definedName name="_xlnm.Database">#REF!</definedName>
    <definedName name="Batumi_debt">#REF!</definedName>
    <definedName name="bb">#N/A</definedName>
    <definedName name="BBB">#REF!</definedName>
    <definedName name="bc" hidden="1">'[2]Crédito SPNF (fiscal)'!#REF!</definedName>
    <definedName name="BCA">#N/A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os_Com_20G">#REF!</definedName>
    <definedName name="Bcos_Com20R">#REF!</definedName>
    <definedName name="BCRD15" hidden="1">'[2]Crédito SPNF (fiscal)'!#REF!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[26]!BFLD_DF</definedName>
    <definedName name="BFLD_DF1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[27]Q6!$E$28:$AH$28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ETIN">[23]BCP!#REF!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S">#N/A</definedName>
    <definedName name="BS1A">#N/A</definedName>
    <definedName name="BTR">#REF!</definedName>
    <definedName name="BTRG">#REF!</definedName>
    <definedName name="Button_13">"CLAGA2000_Consolidado_2001_List"</definedName>
    <definedName name="BX">#REF!</definedName>
    <definedName name="BXG">[27]Q6!$E$26:$AH$26</definedName>
    <definedName name="BXS">#REF!</definedName>
    <definedName name="C.2">#REF!</definedName>
    <definedName name="C_">#N/A</definedName>
    <definedName name="CAD">#N/A</definedName>
    <definedName name="calcNGS_NGDP">#N/A</definedName>
    <definedName name="CAMARON">#REF!</definedName>
    <definedName name="CCC">#REF!</definedName>
    <definedName name="CD">#N/A</definedName>
    <definedName name="CD1A">#N/A</definedName>
    <definedName name="CEMENTO">#REF!</definedName>
    <definedName name="CHF">#N/A</definedName>
    <definedName name="CHK5.1">#REF!</definedName>
    <definedName name="cirr">#REF!</definedName>
    <definedName name="CLUB91">#N/A</definedName>
    <definedName name="CMD">[23]BCP!#REF!</definedName>
    <definedName name="CN">#N/A</definedName>
    <definedName name="CN1A">#N/A</definedName>
    <definedName name="COM">#REF!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REDITOBCH">#REF!</definedName>
    <definedName name="CREDITORSB">#REF!</definedName>
    <definedName name="CRUZ">#N/A</definedName>
    <definedName name="CRUZ1">#N/A</definedName>
    <definedName name="CS">#N/A</definedName>
    <definedName name="CS1A">#N/A</definedName>
    <definedName name="CUENTASMON">[23]BCP!#REF!</definedName>
    <definedName name="CYEAR2021">[28]Coal!$B$583:$J$583</definedName>
    <definedName name="CYEAR2022">[28]Coal!$K$583:$V$583</definedName>
    <definedName name="CYEAR2023">[28]Coal!$W$583:$AH$583</definedName>
    <definedName name="CYEAR2024">[28]Coal!$AI$583:$AT$583</definedName>
    <definedName name="CYEAR2025">[28]Coal!$AU$583:$AX$583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'[19]shared data'!$S$8:$S$155</definedName>
    <definedName name="DATES_A">'[19]shared data'!$D$2:$AC$2</definedName>
    <definedName name="Dates1">#REF!</definedName>
    <definedName name="DB">#REF!</definedName>
    <definedName name="DBproj">#N/A</definedName>
    <definedName name="DDD">#N/A</definedName>
    <definedName name="DEBRIEF">#REF!</definedName>
    <definedName name="DEBT">#REF!</definedName>
    <definedName name="DEFL">#REF!</definedName>
    <definedName name="DEG">#N/A</definedName>
    <definedName name="DEMEURO">#N/A</definedName>
    <definedName name="DES">#REF!</definedName>
    <definedName name="DG">#REF!</definedName>
    <definedName name="DG_S">#REF!</definedName>
    <definedName name="DGproj">#N/A</definedName>
    <definedName name="Discount_IDA">[29]NPV!$B$28</definedName>
    <definedName name="Discount_NC">[29]NPV!#REF!</definedName>
    <definedName name="DiscountRate">#REF!</definedName>
    <definedName name="DIVISOR">#N/A</definedName>
    <definedName name="DIVISOR1">#N/A</definedName>
    <definedName name="DKK">#N/A</definedName>
    <definedName name="DKR">#N/A</definedName>
    <definedName name="DM">#N/A</definedName>
    <definedName name="DM1A">#N/A</definedName>
    <definedName name="DO">#REF!</definedName>
    <definedName name="Dproj">#N/A</definedName>
    <definedName name="DR">#N/A</definedName>
    <definedName name="DR1A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Y">#N/A</definedName>
    <definedName name="DY1A">#N/A</definedName>
    <definedName name="EBRD">#REF!</definedName>
    <definedName name="ECU">#N/A</definedName>
    <definedName name="EDNA">#N/A</definedName>
    <definedName name="EMISION">[23]BCP!#REF!</definedName>
    <definedName name="empty">#REF!</definedName>
    <definedName name="ENDA">#N/A</definedName>
    <definedName name="ESAF_QUAR_GDP">#REF!</definedName>
    <definedName name="esafr">#REF!</definedName>
    <definedName name="ESC">#N/A</definedName>
    <definedName name="EURO">#N/A</definedName>
    <definedName name="EURO1">#N/A</definedName>
    <definedName name="ExitWRS">[30]Main!$AB$25</definedName>
    <definedName name="FAL">#N/A</definedName>
    <definedName name="FB">#N/A</definedName>
    <definedName name="FB1A">#N/A</definedName>
    <definedName name="FF">#N/A</definedName>
    <definedName name="FF1A">#N/A</definedName>
    <definedName name="FFNN">#REF!</definedName>
    <definedName name="Fisc">#REF!</definedName>
    <definedName name="FMI">[23]BCP!#REF!</definedName>
    <definedName name="FMK">#N/A</definedName>
    <definedName name="FORMATO">#N/A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FEURO">#N/A</definedName>
    <definedName name="FS">#N/A</definedName>
    <definedName name="FS1A">#N/A</definedName>
    <definedName name="FT">#N/A</definedName>
    <definedName name="FT1A">#N/A</definedName>
    <definedName name="FUENTE">#REF!</definedName>
    <definedName name="fuente1">#REF!</definedName>
    <definedName name="Fuent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BP">#N/A</definedName>
    <definedName name="GCB_NGDP">#N/A</definedName>
    <definedName name="GDP">'[31]Empresas Publicas detalle'!#REF!</definedName>
    <definedName name="GGB_NGDP">#N/A</definedName>
    <definedName name="GL_Z">#REF!</definedName>
    <definedName name="GOB">#N/A</definedName>
    <definedName name="Grace_IDA">[29]NPV!$B$25</definedName>
    <definedName name="Grace_NC">[29]NPV!#REF!</definedName>
    <definedName name="GUIL">#N/A</definedName>
    <definedName name="GUIL1">#N/A</definedName>
    <definedName name="GYEAR2021">[28]Gold!$B$583:$J$583</definedName>
    <definedName name="GYEAR2022">[28]Gold!$K$583:$U$583</definedName>
    <definedName name="HEADING">#REF!</definedName>
    <definedName name="Heading39">'[19]shared data'!$A$1:$G$5</definedName>
    <definedName name="hhh">#N/A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DAr">#REF!</definedName>
    <definedName name="IDB">#N/A</definedName>
    <definedName name="IFSASSETS">#REF!</definedName>
    <definedName name="IFSLIABS">#REF!</definedName>
    <definedName name="IKR">#N/A</definedName>
    <definedName name="IM">#REF!</definedName>
    <definedName name="IMF">#REF!</definedName>
    <definedName name="INDICEPRODUCCIO">#REF!</definedName>
    <definedName name="INFOGER">[23]BCP!#REF!</definedName>
    <definedName name="INGRESOS">#REF!</definedName>
    <definedName name="INPUT_2">[9]Input!#REF!</definedName>
    <definedName name="INPUT_4">[9]Input!#REF!</definedName>
    <definedName name="INTERES">#N/A</definedName>
    <definedName name="Interest_IDA">[29]NPV!$B$27</definedName>
    <definedName name="Interest_NC">[29]NPV!#REF!</definedName>
    <definedName name="InterestRate">#REF!</definedName>
    <definedName name="IPC">[32]ipc!#REF!</definedName>
    <definedName name="IRLS">#N/A</definedName>
    <definedName name="IRLS1">#N/A</definedName>
    <definedName name="IRP">#N/A</definedName>
    <definedName name="JA">#N/A</definedName>
    <definedName name="JJ">#N/A</definedName>
    <definedName name="JPY">#N/A</definedName>
    <definedName name="KD">#N/A</definedName>
    <definedName name="KD1A">#N/A</definedName>
    <definedName name="LD">#N/A</definedName>
    <definedName name="LD1A">#N/A</definedName>
    <definedName name="LE">#N/A</definedName>
    <definedName name="LE1A">#N/A</definedName>
    <definedName name="LINES">#REF!</definedName>
    <definedName name="LIT">#N/A</definedName>
    <definedName name="LITEURO">#N/A</definedName>
    <definedName name="LP">#N/A</definedName>
    <definedName name="LP1A">#N/A</definedName>
    <definedName name="LTcirr">#REF!</definedName>
    <definedName name="LTr">#REF!</definedName>
    <definedName name="LUR">#N/A</definedName>
    <definedName name="LUXF">#N/A</definedName>
    <definedName name="LUXF1">#N/A</definedName>
    <definedName name="MACRO">#REF!</definedName>
    <definedName name="MACRO_ASSUMP_2006">#REF!</definedName>
    <definedName name="MALAX">#N/A</definedName>
    <definedName name="MALAX1">#N/A</definedName>
    <definedName name="Maturity_IDA">[29]NPV!$B$26</definedName>
    <definedName name="Maturity_NC">[29]NPV!#REF!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X">#N/A</definedName>
    <definedName name="mflowsa">[7]!mflowsa</definedName>
    <definedName name="mflowsq">[7]!mflowsq</definedName>
    <definedName name="MIDDLE">#REF!</definedName>
    <definedName name="MISC4">[9]OUTPUT!#REF!</definedName>
    <definedName name="MN">[23]BCP!#REF!</definedName>
    <definedName name="MNP">[23]BCP!#REF!</definedName>
    <definedName name="MPETROLEO">#REF!</definedName>
    <definedName name="mstocksa">[7]!mstocksa</definedName>
    <definedName name="mstocksq">[7]!mstocksq</definedName>
    <definedName name="n">#REF!</definedName>
    <definedName name="names">'[19]shared data'!$B$7:$O$7</definedName>
    <definedName name="NAMES_A">'[19]shared data'!$B$5:$B$223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BlankRow">[33]QEDS!$11:$11</definedName>
    <definedName name="nmColumnHeader">[33]QEDS!$2:$2</definedName>
    <definedName name="nmData">[33]QEDS!$B$3:$F$9</definedName>
    <definedName name="NMG_RG">#N/A</definedName>
    <definedName name="nmIndexTable">[33]QEDS!$13:$13</definedName>
    <definedName name="nmReportFooter">[33]QEDS!$10:$10</definedName>
    <definedName name="nmReportHeader">[33]QEDS!$1:$1</definedName>
    <definedName name="nmRowHeader">[33]QEDS!$A$3:$A$9</definedName>
    <definedName name="nmScale">[33]QEDS!$12:$12</definedName>
    <definedName name="NNN">#REF!</definedName>
    <definedName name="no" hidden="1">'[2]Crédito SPNF (fiscal)'!#REF!</definedName>
    <definedName name="NOCLUB">#N/A</definedName>
    <definedName name="NOK">#N/A</definedName>
    <definedName name="nombrenuevo">#N/A</definedName>
    <definedName name="NOTA_EXPLICATIV">#REF!</definedName>
    <definedName name="Notes">[34]UPLOAD!#REF!</definedName>
    <definedName name="NOTITLES">#REF!</definedName>
    <definedName name="NTDD_RG">[26]!NTDD_RG</definedName>
    <definedName name="NX">#N/A</definedName>
    <definedName name="NX_R">#N/A</definedName>
    <definedName name="NXG_RG">#N/A</definedName>
    <definedName name="NYEAR2021">[28]Nickel!$B$583:$J$583</definedName>
    <definedName name="NYEAR2022">[28]Nickel!$K$583:$V$583</definedName>
    <definedName name="NYEAR2023">[28]Nickel!$W$583:$AH$583</definedName>
    <definedName name="NYEAR2024">[28]Nickel!$AI$583:$AT$583</definedName>
    <definedName name="NYEAR2025">[28]Nickel!$AU$583:$BF$583</definedName>
    <definedName name="OCTUBRE">#N/A</definedName>
    <definedName name="OECD_Table">#REF!</definedName>
    <definedName name="OnShow">'[25]SPNF Acuerdo Incl. Int.'!OnShow</definedName>
    <definedName name="Otr_Inst_Banc_40G">#REF!</definedName>
    <definedName name="Pan_Bancario_50G">#REF!</definedName>
    <definedName name="Pan_Monet_30G">#REF!</definedName>
    <definedName name="Path_Data">'[19]shared data'!$B$8</definedName>
    <definedName name="Path_System">'[19]shared data'!$B$7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">#REF!</definedName>
    <definedName name="PFP">#REF!</definedName>
    <definedName name="pfp_table1">#REF!</definedName>
    <definedName name="PK">#REF!</definedName>
    <definedName name="PLATA">#REF!</definedName>
    <definedName name="POLLO">#REF!</definedName>
    <definedName name="POTENCIAL">#N/A</definedName>
    <definedName name="PP">#N/A</definedName>
    <definedName name="PPPWGT">#N/A</definedName>
    <definedName name="PRECIOCIFBANANO">#REF!</definedName>
    <definedName name="PRICE">#REF!</definedName>
    <definedName name="PRICETAB">#REF!</definedName>
    <definedName name="Print_Area_MI">#N/A</definedName>
    <definedName name="PRINTMACRO">#REF!</definedName>
    <definedName name="PrintThis_Links">[30]Links!$A$1:$F$33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MONTH">#REF!</definedName>
    <definedName name="prn">[29]FSUOUT!$B$2:$V$32</definedName>
    <definedName name="Prog1998">'[35]2003'!#REF!</definedName>
    <definedName name="PRYEAR">#REF!</definedName>
    <definedName name="PTA">#N/A</definedName>
    <definedName name="PTAEURO">#N/A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_5">#REF!</definedName>
    <definedName name="Q_6">#REF!</definedName>
    <definedName name="Q_7">#REF!</definedName>
    <definedName name="QFISCAL">'[36]Quarterly Raw Data'!#REF!</definedName>
    <definedName name="qqq" localSheetId="0" hidden="1">{#N/A,#N/A,FALSE,"EXTRABUDGT"}</definedName>
    <definedName name="qqq" hidden="1">{#N/A,#N/A,FALSE,"EXTRABUDGT"}</definedName>
    <definedName name="QTAB7">'[36]Quarterly MacroFlow'!#REF!</definedName>
    <definedName name="QTAB7A">'[36]Quarterly MacroFlow'!#REF!</definedName>
    <definedName name="R_">#N/A</definedName>
    <definedName name="RA">#N/A</definedName>
    <definedName name="RD">#N/A</definedName>
    <definedName name="RD1A">#N/A</definedName>
    <definedName name="RE">#N/A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SERVAS">#REF!</definedName>
    <definedName name="RESUMEN">#REF!</definedName>
    <definedName name="RESUMEN2">#N/A</definedName>
    <definedName name="RESUMEN3">#N/A</definedName>
    <definedName name="RESUMEN4">#N/A</definedName>
    <definedName name="RESUMEN5">#N/A</definedName>
    <definedName name="right">#REF!</definedName>
    <definedName name="RIN">#REF!</definedName>
    <definedName name="rindex">#REF!</definedName>
    <definedName name="rita">[37]Hoja2!$1:$1048576</definedName>
    <definedName name="rngErrorSort">[30]ErrCheck!$A$4</definedName>
    <definedName name="rngLastSave">[30]Main!$G$19</definedName>
    <definedName name="rngLastSent">[30]Main!$G$18</definedName>
    <definedName name="rngLastUpdate">[30]Links!$D$2</definedName>
    <definedName name="rngNeedsUpdate">[30]Links!$E$2</definedName>
    <definedName name="rngQuestChecked">[30]ErrCheck!$A$3</definedName>
    <definedName name="ROS">#N/A</definedName>
    <definedName name="Rows_Table">#REF!</definedName>
    <definedName name="RR">#N/A</definedName>
    <definedName name="RS">#N/A</definedName>
    <definedName name="RS1A">#N/A</definedName>
    <definedName name="RSB">#REF!</definedName>
    <definedName name="RSB_AHAP_40R">#REF!</definedName>
    <definedName name="RSB_Bcos_Des_40R">#REF!</definedName>
    <definedName name="RSB_SOCFIN_40R">#REF!</definedName>
    <definedName name="RUIZ">#N/A</definedName>
    <definedName name="S_">#N/A</definedName>
    <definedName name="S_1A">#N/A</definedName>
    <definedName name="SA_Tab">#REF!</definedName>
    <definedName name="SAR">#N/A</definedName>
    <definedName name="SCHILL">#N/A</definedName>
    <definedName name="SCHILL1">#N/A</definedName>
    <definedName name="sds_gdp_exp_lari">#REF!</definedName>
    <definedName name="sds_gdp_origin">#REF!</definedName>
    <definedName name="sds_gpd_exp_gdp">#REF!</definedName>
    <definedName name="SEK">#N/A</definedName>
    <definedName name="sencount" hidden="1">2</definedName>
    <definedName name="SING">#N/A</definedName>
    <definedName name="SING1">#N/A</definedName>
    <definedName name="SPN">#N/A</definedName>
    <definedName name="spnf">'[25]SPNF Acuerdo Incl. Int.'!spnf</definedName>
    <definedName name="START">#REF!</definedName>
    <definedName name="STFQTAB">#REF!</definedName>
    <definedName name="STOP">#REF!</definedName>
    <definedName name="SUM">[4]BoP!$E$313:$BE$365</definedName>
    <definedName name="SUPLI">#N/A</definedName>
    <definedName name="SUPLIDORES">#N/A</definedName>
    <definedName name="Tab25a">#REF!</definedName>
    <definedName name="Tab25b">#REF!</definedName>
    <definedName name="Table__47">[38]RED47!$A$1:$I$53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8">'[19]shared data'!$A$1:$E$32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SA">#N/A</definedName>
    <definedName name="TASAS">#N/A</definedName>
    <definedName name="Tasas_Interes_06R">[39]A!$A$1:$T$54</definedName>
    <definedName name="tblChecks">[30]ErrCheck!$A$3:$E$5</definedName>
    <definedName name="tblLinks">[30]Links!$A$4:$F$33</definedName>
    <definedName name="tc">#VALUE!</definedName>
    <definedName name="TD">#N/A</definedName>
    <definedName name="TD1A">#N/A</definedName>
    <definedName name="TELAS">#REF!</definedName>
    <definedName name="Template_Table">#REF!</definedName>
    <definedName name="TIPOCAMBIO">#REF!</definedName>
    <definedName name="TITLES">#REF!</definedName>
    <definedName name="_xlnm.Print_Titles" localSheetId="0">PP!$1:$7</definedName>
    <definedName name="_xlnm.Print_Titles">#REF!,#REF!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[27]Q5!$E$23:$AH$23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[40]BCC!$A$1:$N$821,[40]BCC!$A$822:$N$1624</definedName>
    <definedName name="TOTAL">#N/A</definedName>
    <definedName name="Trade">#REF!</definedName>
    <definedName name="TRADE3">[9]Trade!#REF!</definedName>
    <definedName name="TRIGO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AED">#N/A</definedName>
    <definedName name="UAED1">#N/A</definedName>
    <definedName name="UC">#N/A</definedName>
    <definedName name="UC1A">#N/A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ENEZU">#N/A</definedName>
    <definedName name="VIAAEREA">#REF!</definedName>
    <definedName name="VTITLES">#REF!</definedName>
    <definedName name="wage_govt_sector">#REF!</definedName>
    <definedName name="WAPR">#REF!</definedName>
    <definedName name="WEO">#REF!</definedName>
    <definedName name="will">'[25]SPNF Acuerdo Incl. Int.'!will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XBANANO">#REF!</definedName>
    <definedName name="XCAFE">#REF!</definedName>
    <definedName name="XGS">#REF!</definedName>
    <definedName name="XMENSUALES">#REF!</definedName>
    <definedName name="xxWRS_1">'[19]shared data'!$A$1:$A$77</definedName>
    <definedName name="xxWRS_2">#REF!</definedName>
    <definedName name="xxWRS_3">#REF!</definedName>
    <definedName name="xxWRS_4">[29]Q5!$A$1:$A$104</definedName>
    <definedName name="xxWRS_5">[29]Q6!$A$1:$A$160</definedName>
    <definedName name="xxWRS_6">[29]Q7!$A$1:$A$59</definedName>
    <definedName name="xxWRS_7">[29]Q5!$A$1:$A$109</definedName>
    <definedName name="xxWRS_8">[29]Q6!$A$1:$A$162</definedName>
    <definedName name="xxWRS_9">[29]Q7!$A$1:$A$61</definedName>
    <definedName name="XXX">#REF!</definedName>
    <definedName name="XXX1">#REF!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>#N/A</definedName>
    <definedName name="YY1A">#N/A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8" i="5" l="1"/>
  <c r="R143" i="5"/>
  <c r="S143" i="5" s="1"/>
  <c r="T143" i="5" s="1"/>
  <c r="J143" i="5"/>
  <c r="R141" i="5"/>
  <c r="S141" i="5" s="1"/>
  <c r="T141" i="5" s="1"/>
  <c r="J141" i="5"/>
  <c r="R140" i="5"/>
  <c r="S140" i="5" s="1"/>
  <c r="T140" i="5" s="1"/>
  <c r="J140" i="5"/>
  <c r="R139" i="5"/>
  <c r="J139" i="5"/>
  <c r="S139" i="5" s="1"/>
  <c r="T139" i="5" s="1"/>
  <c r="T138" i="5"/>
  <c r="S138" i="5"/>
  <c r="R138" i="5"/>
  <c r="J138" i="5"/>
  <c r="R137" i="5"/>
  <c r="S137" i="5" s="1"/>
  <c r="J137" i="5"/>
  <c r="S136" i="5"/>
  <c r="R136" i="5"/>
  <c r="J136" i="5"/>
  <c r="R135" i="5"/>
  <c r="S135" i="5" s="1"/>
  <c r="J135" i="5"/>
  <c r="R134" i="5"/>
  <c r="S134" i="5" s="1"/>
  <c r="T134" i="5" s="1"/>
  <c r="J134" i="5"/>
  <c r="S133" i="5"/>
  <c r="T133" i="5" s="1"/>
  <c r="R133" i="5"/>
  <c r="J133" i="5"/>
  <c r="R132" i="5"/>
  <c r="S132" i="5" s="1"/>
  <c r="T132" i="5" s="1"/>
  <c r="J132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S129" i="5"/>
  <c r="T129" i="5" s="1"/>
  <c r="R129" i="5"/>
  <c r="J129" i="5"/>
  <c r="R128" i="5"/>
  <c r="S128" i="5" s="1"/>
  <c r="J128" i="5"/>
  <c r="R127" i="5"/>
  <c r="R126" i="5" s="1"/>
  <c r="J127" i="5"/>
  <c r="Q126" i="5"/>
  <c r="P126" i="5"/>
  <c r="P122" i="5" s="1"/>
  <c r="O126" i="5"/>
  <c r="N126" i="5"/>
  <c r="M126" i="5"/>
  <c r="L126" i="5"/>
  <c r="K126" i="5"/>
  <c r="J126" i="5"/>
  <c r="I126" i="5"/>
  <c r="H126" i="5"/>
  <c r="G126" i="5"/>
  <c r="F126" i="5"/>
  <c r="E126" i="5"/>
  <c r="D126" i="5"/>
  <c r="D122" i="5" s="1"/>
  <c r="C126" i="5"/>
  <c r="R125" i="5"/>
  <c r="S125" i="5" s="1"/>
  <c r="J125" i="5"/>
  <c r="R124" i="5"/>
  <c r="J124" i="5"/>
  <c r="J123" i="5" s="1"/>
  <c r="Q123" i="5"/>
  <c r="P123" i="5"/>
  <c r="O123" i="5"/>
  <c r="N123" i="5"/>
  <c r="N122" i="5" s="1"/>
  <c r="N107" i="5" s="1"/>
  <c r="M123" i="5"/>
  <c r="L123" i="5"/>
  <c r="L122" i="5" s="1"/>
  <c r="K123" i="5"/>
  <c r="I123" i="5"/>
  <c r="I122" i="5" s="1"/>
  <c r="I107" i="5" s="1"/>
  <c r="H123" i="5"/>
  <c r="G123" i="5"/>
  <c r="F123" i="5"/>
  <c r="F122" i="5" s="1"/>
  <c r="E123" i="5"/>
  <c r="D123" i="5"/>
  <c r="C123" i="5"/>
  <c r="C122" i="5" s="1"/>
  <c r="C107" i="5" s="1"/>
  <c r="Q122" i="5"/>
  <c r="M122" i="5"/>
  <c r="K122" i="5"/>
  <c r="H122" i="5"/>
  <c r="H107" i="5" s="1"/>
  <c r="G122" i="5"/>
  <c r="E122" i="5"/>
  <c r="O121" i="5"/>
  <c r="R121" i="5" s="1"/>
  <c r="S121" i="5" s="1"/>
  <c r="T121" i="5" s="1"/>
  <c r="J121" i="5"/>
  <c r="K120" i="5"/>
  <c r="R120" i="5" s="1"/>
  <c r="C120" i="5"/>
  <c r="J120" i="5" s="1"/>
  <c r="J119" i="5" s="1"/>
  <c r="Q119" i="5"/>
  <c r="Q114" i="5" s="1"/>
  <c r="Q111" i="5" s="1"/>
  <c r="Q107" i="5" s="1"/>
  <c r="P119" i="5"/>
  <c r="O119" i="5"/>
  <c r="N119" i="5"/>
  <c r="M119" i="5"/>
  <c r="L119" i="5"/>
  <c r="K119" i="5"/>
  <c r="K114" i="5" s="1"/>
  <c r="K111" i="5" s="1"/>
  <c r="K107" i="5" s="1"/>
  <c r="I119" i="5"/>
  <c r="H119" i="5"/>
  <c r="G119" i="5"/>
  <c r="F119" i="5"/>
  <c r="F114" i="5" s="1"/>
  <c r="E119" i="5"/>
  <c r="D119" i="5"/>
  <c r="C119" i="5"/>
  <c r="L118" i="5"/>
  <c r="L116" i="5" s="1"/>
  <c r="L114" i="5" s="1"/>
  <c r="J118" i="5"/>
  <c r="R117" i="5"/>
  <c r="J117" i="5"/>
  <c r="Q116" i="5"/>
  <c r="P116" i="5"/>
  <c r="O116" i="5"/>
  <c r="N116" i="5"/>
  <c r="N114" i="5" s="1"/>
  <c r="N111" i="5" s="1"/>
  <c r="M116" i="5"/>
  <c r="M114" i="5" s="1"/>
  <c r="K116" i="5"/>
  <c r="J116" i="5"/>
  <c r="I116" i="5"/>
  <c r="H116" i="5"/>
  <c r="H114" i="5" s="1"/>
  <c r="H111" i="5" s="1"/>
  <c r="G116" i="5"/>
  <c r="G114" i="5" s="1"/>
  <c r="F116" i="5"/>
  <c r="E116" i="5"/>
  <c r="D116" i="5"/>
  <c r="C116" i="5"/>
  <c r="R115" i="5"/>
  <c r="S115" i="5" s="1"/>
  <c r="J115" i="5"/>
  <c r="P114" i="5"/>
  <c r="P111" i="5" s="1"/>
  <c r="O114" i="5"/>
  <c r="J114" i="5"/>
  <c r="J111" i="5" s="1"/>
  <c r="I114" i="5"/>
  <c r="E114" i="5"/>
  <c r="E111" i="5" s="1"/>
  <c r="E107" i="5" s="1"/>
  <c r="D114" i="5"/>
  <c r="D111" i="5" s="1"/>
  <c r="C114" i="5"/>
  <c r="R113" i="5"/>
  <c r="S113" i="5" s="1"/>
  <c r="J113" i="5"/>
  <c r="S112" i="5"/>
  <c r="R112" i="5"/>
  <c r="Q112" i="5"/>
  <c r="P112" i="5"/>
  <c r="O112" i="5"/>
  <c r="N112" i="5"/>
  <c r="M112" i="5"/>
  <c r="M111" i="5" s="1"/>
  <c r="M107" i="5" s="1"/>
  <c r="L112" i="5"/>
  <c r="L111" i="5" s="1"/>
  <c r="L107" i="5" s="1"/>
  <c r="K112" i="5"/>
  <c r="J112" i="5"/>
  <c r="I112" i="5"/>
  <c r="H112" i="5"/>
  <c r="G112" i="5"/>
  <c r="G111" i="5" s="1"/>
  <c r="G107" i="5" s="1"/>
  <c r="F112" i="5"/>
  <c r="E112" i="5"/>
  <c r="D112" i="5"/>
  <c r="C112" i="5"/>
  <c r="O111" i="5"/>
  <c r="I111" i="5"/>
  <c r="F111" i="5"/>
  <c r="F107" i="5" s="1"/>
  <c r="C111" i="5"/>
  <c r="S110" i="5"/>
  <c r="T110" i="5" s="1"/>
  <c r="R110" i="5"/>
  <c r="R108" i="5" s="1"/>
  <c r="J110" i="5"/>
  <c r="R109" i="5"/>
  <c r="J109" i="5"/>
  <c r="S109" i="5" s="1"/>
  <c r="T109" i="5" s="1"/>
  <c r="Q108" i="5"/>
  <c r="P108" i="5"/>
  <c r="O108" i="5"/>
  <c r="N108" i="5"/>
  <c r="M108" i="5"/>
  <c r="L108" i="5"/>
  <c r="K108" i="5"/>
  <c r="I108" i="5"/>
  <c r="H108" i="5"/>
  <c r="G108" i="5"/>
  <c r="F108" i="5"/>
  <c r="E108" i="5"/>
  <c r="D108" i="5"/>
  <c r="C108" i="5"/>
  <c r="R106" i="5"/>
  <c r="S106" i="5" s="1"/>
  <c r="T106" i="5" s="1"/>
  <c r="J106" i="5"/>
  <c r="R104" i="5"/>
  <c r="J104" i="5"/>
  <c r="J100" i="5" s="1"/>
  <c r="R103" i="5"/>
  <c r="S103" i="5" s="1"/>
  <c r="J103" i="5"/>
  <c r="R102" i="5"/>
  <c r="R101" i="5" s="1"/>
  <c r="S101" i="5" s="1"/>
  <c r="T101" i="5" s="1"/>
  <c r="J102" i="5"/>
  <c r="Q101" i="5"/>
  <c r="Q100" i="5" s="1"/>
  <c r="P101" i="5"/>
  <c r="O101" i="5"/>
  <c r="N101" i="5"/>
  <c r="M101" i="5"/>
  <c r="L101" i="5"/>
  <c r="K101" i="5"/>
  <c r="K100" i="5" s="1"/>
  <c r="J101" i="5"/>
  <c r="I101" i="5"/>
  <c r="H101" i="5"/>
  <c r="F101" i="5"/>
  <c r="E101" i="5"/>
  <c r="D101" i="5"/>
  <c r="D100" i="5" s="1"/>
  <c r="C101" i="5"/>
  <c r="P100" i="5"/>
  <c r="O100" i="5"/>
  <c r="N100" i="5"/>
  <c r="M100" i="5"/>
  <c r="L100" i="5"/>
  <c r="I100" i="5"/>
  <c r="H100" i="5"/>
  <c r="G100" i="5"/>
  <c r="F100" i="5"/>
  <c r="E100" i="5"/>
  <c r="C100" i="5"/>
  <c r="R99" i="5"/>
  <c r="S99" i="5" s="1"/>
  <c r="T99" i="5" s="1"/>
  <c r="J99" i="5"/>
  <c r="R98" i="5"/>
  <c r="S98" i="5" s="1"/>
  <c r="J98" i="5"/>
  <c r="R97" i="5"/>
  <c r="S97" i="5" s="1"/>
  <c r="J97" i="5"/>
  <c r="T96" i="5"/>
  <c r="S96" i="5"/>
  <c r="R96" i="5"/>
  <c r="J96" i="5"/>
  <c r="Q95" i="5"/>
  <c r="Q87" i="5" s="1"/>
  <c r="P95" i="5"/>
  <c r="O95" i="5"/>
  <c r="N95" i="5"/>
  <c r="M95" i="5"/>
  <c r="L95" i="5"/>
  <c r="L87" i="5" s="1"/>
  <c r="K95" i="5"/>
  <c r="K87" i="5" s="1"/>
  <c r="I95" i="5"/>
  <c r="H95" i="5"/>
  <c r="G95" i="5"/>
  <c r="F95" i="5"/>
  <c r="F87" i="5" s="1"/>
  <c r="E95" i="5"/>
  <c r="E87" i="5" s="1"/>
  <c r="D95" i="5"/>
  <c r="C95" i="5"/>
  <c r="J95" i="5" s="1"/>
  <c r="R94" i="5"/>
  <c r="J94" i="5"/>
  <c r="R93" i="5"/>
  <c r="S93" i="5" s="1"/>
  <c r="T93" i="5" s="1"/>
  <c r="J93" i="5"/>
  <c r="R92" i="5"/>
  <c r="J92" i="5"/>
  <c r="R91" i="5"/>
  <c r="S91" i="5" s="1"/>
  <c r="T91" i="5" s="1"/>
  <c r="J91" i="5"/>
  <c r="S90" i="5"/>
  <c r="T90" i="5" s="1"/>
  <c r="R90" i="5"/>
  <c r="J90" i="5"/>
  <c r="R89" i="5"/>
  <c r="J89" i="5"/>
  <c r="Q88" i="5"/>
  <c r="P88" i="5"/>
  <c r="O88" i="5"/>
  <c r="O87" i="5" s="1"/>
  <c r="N88" i="5"/>
  <c r="N87" i="5" s="1"/>
  <c r="M88" i="5"/>
  <c r="L88" i="5"/>
  <c r="K88" i="5"/>
  <c r="I88" i="5"/>
  <c r="H88" i="5"/>
  <c r="G88" i="5"/>
  <c r="F88" i="5"/>
  <c r="E88" i="5"/>
  <c r="D88" i="5"/>
  <c r="C88" i="5"/>
  <c r="C87" i="5" s="1"/>
  <c r="P87" i="5"/>
  <c r="M87" i="5"/>
  <c r="I87" i="5"/>
  <c r="H87" i="5"/>
  <c r="G87" i="5"/>
  <c r="D87" i="5"/>
  <c r="S86" i="5"/>
  <c r="R86" i="5"/>
  <c r="J86" i="5"/>
  <c r="R85" i="5"/>
  <c r="J85" i="5"/>
  <c r="R84" i="5"/>
  <c r="J84" i="5"/>
  <c r="Q83" i="5"/>
  <c r="P83" i="5"/>
  <c r="O83" i="5"/>
  <c r="N83" i="5"/>
  <c r="M83" i="5"/>
  <c r="L83" i="5"/>
  <c r="K83" i="5"/>
  <c r="I83" i="5"/>
  <c r="H83" i="5"/>
  <c r="G83" i="5"/>
  <c r="F83" i="5"/>
  <c r="E83" i="5"/>
  <c r="D83" i="5"/>
  <c r="C83" i="5"/>
  <c r="S82" i="5"/>
  <c r="T82" i="5" s="1"/>
  <c r="R82" i="5"/>
  <c r="J82" i="5"/>
  <c r="R81" i="5"/>
  <c r="J81" i="5"/>
  <c r="S80" i="5"/>
  <c r="T80" i="5" s="1"/>
  <c r="R80" i="5"/>
  <c r="J80" i="5"/>
  <c r="J79" i="5" s="1"/>
  <c r="Q79" i="5"/>
  <c r="P79" i="5"/>
  <c r="O79" i="5"/>
  <c r="N79" i="5"/>
  <c r="M79" i="5"/>
  <c r="L79" i="5"/>
  <c r="K79" i="5"/>
  <c r="I79" i="5"/>
  <c r="H79" i="5"/>
  <c r="G79" i="5"/>
  <c r="F79" i="5"/>
  <c r="E79" i="5"/>
  <c r="D79" i="5"/>
  <c r="C79" i="5"/>
  <c r="S78" i="5"/>
  <c r="T78" i="5" s="1"/>
  <c r="R78" i="5"/>
  <c r="J78" i="5"/>
  <c r="R77" i="5"/>
  <c r="J77" i="5"/>
  <c r="S76" i="5"/>
  <c r="T76" i="5" s="1"/>
  <c r="R76" i="5"/>
  <c r="J76" i="5"/>
  <c r="J75" i="5" s="1"/>
  <c r="Q75" i="5"/>
  <c r="P75" i="5"/>
  <c r="O75" i="5"/>
  <c r="N75" i="5"/>
  <c r="N68" i="5" s="1"/>
  <c r="N67" i="5" s="1"/>
  <c r="M75" i="5"/>
  <c r="M68" i="5" s="1"/>
  <c r="L75" i="5"/>
  <c r="K75" i="5"/>
  <c r="I75" i="5"/>
  <c r="H75" i="5"/>
  <c r="H68" i="5" s="1"/>
  <c r="H67" i="5" s="1"/>
  <c r="G75" i="5"/>
  <c r="G68" i="5" s="1"/>
  <c r="G67" i="5" s="1"/>
  <c r="F75" i="5"/>
  <c r="E75" i="5"/>
  <c r="D75" i="5"/>
  <c r="C75" i="5"/>
  <c r="S74" i="5"/>
  <c r="T74" i="5" s="1"/>
  <c r="R74" i="5"/>
  <c r="J74" i="5"/>
  <c r="R73" i="5"/>
  <c r="J73" i="5"/>
  <c r="S72" i="5"/>
  <c r="T72" i="5" s="1"/>
  <c r="R72" i="5"/>
  <c r="J72" i="5"/>
  <c r="T71" i="5"/>
  <c r="S71" i="5"/>
  <c r="R71" i="5"/>
  <c r="J71" i="5"/>
  <c r="J70" i="5" s="1"/>
  <c r="J69" i="5" s="1"/>
  <c r="R70" i="5"/>
  <c r="S70" i="5" s="1"/>
  <c r="T70" i="5" s="1"/>
  <c r="Q70" i="5"/>
  <c r="Q69" i="5" s="1"/>
  <c r="Q68" i="5" s="1"/>
  <c r="Q67" i="5" s="1"/>
  <c r="P70" i="5"/>
  <c r="O70" i="5"/>
  <c r="N70" i="5"/>
  <c r="M70" i="5"/>
  <c r="L70" i="5"/>
  <c r="L69" i="5" s="1"/>
  <c r="L68" i="5" s="1"/>
  <c r="L67" i="5" s="1"/>
  <c r="L8" i="5" s="1"/>
  <c r="L105" i="5" s="1"/>
  <c r="K70" i="5"/>
  <c r="K69" i="5" s="1"/>
  <c r="K68" i="5" s="1"/>
  <c r="K67" i="5" s="1"/>
  <c r="I70" i="5"/>
  <c r="H70" i="5"/>
  <c r="G70" i="5"/>
  <c r="F70" i="5"/>
  <c r="F69" i="5" s="1"/>
  <c r="F68" i="5" s="1"/>
  <c r="F67" i="5" s="1"/>
  <c r="E70" i="5"/>
  <c r="E69" i="5" s="1"/>
  <c r="E68" i="5" s="1"/>
  <c r="E67" i="5" s="1"/>
  <c r="D70" i="5"/>
  <c r="C70" i="5"/>
  <c r="P69" i="5"/>
  <c r="O69" i="5"/>
  <c r="N69" i="5"/>
  <c r="M69" i="5"/>
  <c r="I69" i="5"/>
  <c r="H69" i="5"/>
  <c r="G69" i="5"/>
  <c r="D69" i="5"/>
  <c r="C69" i="5"/>
  <c r="P68" i="5"/>
  <c r="O68" i="5"/>
  <c r="I68" i="5"/>
  <c r="D68" i="5"/>
  <c r="C68" i="5"/>
  <c r="P67" i="5"/>
  <c r="O67" i="5"/>
  <c r="I67" i="5"/>
  <c r="D67" i="5"/>
  <c r="C67" i="5"/>
  <c r="R66" i="5"/>
  <c r="J66" i="5"/>
  <c r="R65" i="5"/>
  <c r="S65" i="5" s="1"/>
  <c r="T65" i="5" s="1"/>
  <c r="J65" i="5"/>
  <c r="T64" i="5"/>
  <c r="S64" i="5"/>
  <c r="R64" i="5"/>
  <c r="J64" i="5"/>
  <c r="R63" i="5"/>
  <c r="S63" i="5" s="1"/>
  <c r="T63" i="5" s="1"/>
  <c r="J63" i="5"/>
  <c r="R62" i="5"/>
  <c r="S62" i="5" s="1"/>
  <c r="T62" i="5" s="1"/>
  <c r="J62" i="5"/>
  <c r="R61" i="5"/>
  <c r="J61" i="5"/>
  <c r="R60" i="5"/>
  <c r="J60" i="5"/>
  <c r="Q59" i="5"/>
  <c r="P59" i="5"/>
  <c r="O59" i="5"/>
  <c r="O58" i="5" s="1"/>
  <c r="N59" i="5"/>
  <c r="N58" i="5" s="1"/>
  <c r="M59" i="5"/>
  <c r="L59" i="5"/>
  <c r="K59" i="5"/>
  <c r="I59" i="5"/>
  <c r="I58" i="5" s="1"/>
  <c r="H59" i="5"/>
  <c r="H58" i="5" s="1"/>
  <c r="H8" i="5" s="1"/>
  <c r="G59" i="5"/>
  <c r="F59" i="5"/>
  <c r="E59" i="5"/>
  <c r="D59" i="5"/>
  <c r="C59" i="5"/>
  <c r="C58" i="5" s="1"/>
  <c r="Q58" i="5"/>
  <c r="P58" i="5"/>
  <c r="M58" i="5"/>
  <c r="L58" i="5"/>
  <c r="K58" i="5"/>
  <c r="G58" i="5"/>
  <c r="F58" i="5"/>
  <c r="E58" i="5"/>
  <c r="D58" i="5"/>
  <c r="S57" i="5"/>
  <c r="R57" i="5"/>
  <c r="J57" i="5"/>
  <c r="R56" i="5"/>
  <c r="S56" i="5" s="1"/>
  <c r="T56" i="5" s="1"/>
  <c r="J56" i="5"/>
  <c r="Q55" i="5"/>
  <c r="P55" i="5"/>
  <c r="O55" i="5"/>
  <c r="N55" i="5"/>
  <c r="M55" i="5"/>
  <c r="L55" i="5"/>
  <c r="K55" i="5"/>
  <c r="R55" i="5" s="1"/>
  <c r="I55" i="5"/>
  <c r="H55" i="5"/>
  <c r="G55" i="5"/>
  <c r="F55" i="5"/>
  <c r="E55" i="5"/>
  <c r="D55" i="5"/>
  <c r="J55" i="5" s="1"/>
  <c r="C55" i="5"/>
  <c r="R54" i="5"/>
  <c r="S54" i="5" s="1"/>
  <c r="T54" i="5" s="1"/>
  <c r="J54" i="5"/>
  <c r="S53" i="5"/>
  <c r="T53" i="5" s="1"/>
  <c r="R53" i="5"/>
  <c r="J53" i="5"/>
  <c r="R52" i="5"/>
  <c r="J52" i="5"/>
  <c r="J49" i="5" s="1"/>
  <c r="R51" i="5"/>
  <c r="S51" i="5" s="1"/>
  <c r="T51" i="5" s="1"/>
  <c r="J51" i="5"/>
  <c r="T50" i="5"/>
  <c r="S50" i="5"/>
  <c r="R50" i="5"/>
  <c r="J50" i="5"/>
  <c r="Q49" i="5"/>
  <c r="Q46" i="5" s="1"/>
  <c r="P49" i="5"/>
  <c r="O49" i="5"/>
  <c r="N49" i="5"/>
  <c r="M49" i="5"/>
  <c r="L49" i="5"/>
  <c r="L46" i="5" s="1"/>
  <c r="K49" i="5"/>
  <c r="K46" i="5" s="1"/>
  <c r="I49" i="5"/>
  <c r="H49" i="5"/>
  <c r="G49" i="5"/>
  <c r="F49" i="5"/>
  <c r="F46" i="5" s="1"/>
  <c r="F9" i="5" s="1"/>
  <c r="F8" i="5" s="1"/>
  <c r="F105" i="5" s="1"/>
  <c r="E49" i="5"/>
  <c r="E46" i="5" s="1"/>
  <c r="D49" i="5"/>
  <c r="C49" i="5"/>
  <c r="R48" i="5"/>
  <c r="J48" i="5"/>
  <c r="J47" i="5" s="1"/>
  <c r="J46" i="5" s="1"/>
  <c r="Q47" i="5"/>
  <c r="P47" i="5"/>
  <c r="P46" i="5" s="1"/>
  <c r="O47" i="5"/>
  <c r="O46" i="5" s="1"/>
  <c r="N47" i="5"/>
  <c r="M47" i="5"/>
  <c r="L47" i="5"/>
  <c r="K47" i="5"/>
  <c r="I47" i="5"/>
  <c r="H47" i="5"/>
  <c r="G47" i="5"/>
  <c r="F47" i="5"/>
  <c r="E47" i="5"/>
  <c r="D47" i="5"/>
  <c r="C47" i="5"/>
  <c r="N46" i="5"/>
  <c r="M46" i="5"/>
  <c r="I46" i="5"/>
  <c r="H46" i="5"/>
  <c r="G46" i="5"/>
  <c r="D46" i="5"/>
  <c r="C46" i="5"/>
  <c r="R45" i="5"/>
  <c r="S45" i="5" s="1"/>
  <c r="T45" i="5" s="1"/>
  <c r="J45" i="5"/>
  <c r="R44" i="5"/>
  <c r="S44" i="5" s="1"/>
  <c r="J44" i="5"/>
  <c r="R43" i="5"/>
  <c r="S43" i="5" s="1"/>
  <c r="T43" i="5" s="1"/>
  <c r="J43" i="5"/>
  <c r="T42" i="5"/>
  <c r="R42" i="5"/>
  <c r="S42" i="5" s="1"/>
  <c r="J42" i="5"/>
  <c r="R41" i="5"/>
  <c r="S41" i="5" s="1"/>
  <c r="T41" i="5" s="1"/>
  <c r="J41" i="5"/>
  <c r="R40" i="5"/>
  <c r="S40" i="5" s="1"/>
  <c r="T40" i="5" s="1"/>
  <c r="J40" i="5"/>
  <c r="Q39" i="5"/>
  <c r="P39" i="5"/>
  <c r="O39" i="5"/>
  <c r="O36" i="5" s="1"/>
  <c r="N39" i="5"/>
  <c r="N36" i="5" s="1"/>
  <c r="M39" i="5"/>
  <c r="L39" i="5"/>
  <c r="K39" i="5"/>
  <c r="I39" i="5"/>
  <c r="I36" i="5" s="1"/>
  <c r="H39" i="5"/>
  <c r="H36" i="5" s="1"/>
  <c r="G39" i="5"/>
  <c r="F39" i="5"/>
  <c r="E39" i="5"/>
  <c r="D39" i="5"/>
  <c r="C39" i="5"/>
  <c r="R38" i="5"/>
  <c r="S38" i="5" s="1"/>
  <c r="T38" i="5" s="1"/>
  <c r="J38" i="5"/>
  <c r="R37" i="5"/>
  <c r="S37" i="5" s="1"/>
  <c r="T37" i="5" s="1"/>
  <c r="J37" i="5"/>
  <c r="Q36" i="5"/>
  <c r="P36" i="5"/>
  <c r="M36" i="5"/>
  <c r="L36" i="5"/>
  <c r="K36" i="5"/>
  <c r="G36" i="5"/>
  <c r="F36" i="5"/>
  <c r="E36" i="5"/>
  <c r="D36" i="5"/>
  <c r="R35" i="5"/>
  <c r="J35" i="5"/>
  <c r="R34" i="5"/>
  <c r="S34" i="5" s="1"/>
  <c r="T34" i="5" s="1"/>
  <c r="J34" i="5"/>
  <c r="R33" i="5"/>
  <c r="S33" i="5" s="1"/>
  <c r="T33" i="5" s="1"/>
  <c r="J33" i="5"/>
  <c r="R32" i="5"/>
  <c r="J32" i="5"/>
  <c r="R31" i="5"/>
  <c r="S31" i="5" s="1"/>
  <c r="T31" i="5" s="1"/>
  <c r="J31" i="5"/>
  <c r="S30" i="5"/>
  <c r="T30" i="5" s="1"/>
  <c r="R30" i="5"/>
  <c r="J30" i="5"/>
  <c r="R29" i="5"/>
  <c r="S29" i="5" s="1"/>
  <c r="T29" i="5" s="1"/>
  <c r="J29" i="5"/>
  <c r="Q28" i="5"/>
  <c r="P28" i="5"/>
  <c r="O28" i="5"/>
  <c r="O24" i="5" s="1"/>
  <c r="N28" i="5"/>
  <c r="M28" i="5"/>
  <c r="L28" i="5"/>
  <c r="K28" i="5"/>
  <c r="I28" i="5"/>
  <c r="H28" i="5"/>
  <c r="H24" i="5" s="1"/>
  <c r="G28" i="5"/>
  <c r="F28" i="5"/>
  <c r="E28" i="5"/>
  <c r="D28" i="5"/>
  <c r="C28" i="5"/>
  <c r="T27" i="5"/>
  <c r="R27" i="5"/>
  <c r="S27" i="5" s="1"/>
  <c r="J27" i="5"/>
  <c r="R26" i="5"/>
  <c r="R25" i="5" s="1"/>
  <c r="J26" i="5"/>
  <c r="Q25" i="5"/>
  <c r="P25" i="5"/>
  <c r="O25" i="5"/>
  <c r="N25" i="5"/>
  <c r="M25" i="5"/>
  <c r="L25" i="5"/>
  <c r="K25" i="5"/>
  <c r="K24" i="5" s="1"/>
  <c r="K9" i="5" s="1"/>
  <c r="J25" i="5"/>
  <c r="I25" i="5"/>
  <c r="H25" i="5"/>
  <c r="G25" i="5"/>
  <c r="F25" i="5"/>
  <c r="E25" i="5"/>
  <c r="E24" i="5" s="1"/>
  <c r="E9" i="5" s="1"/>
  <c r="E8" i="5" s="1"/>
  <c r="D25" i="5"/>
  <c r="C25" i="5"/>
  <c r="Q24" i="5"/>
  <c r="Q9" i="5" s="1"/>
  <c r="P24" i="5"/>
  <c r="M24" i="5"/>
  <c r="L24" i="5"/>
  <c r="G24" i="5"/>
  <c r="F24" i="5"/>
  <c r="D24" i="5"/>
  <c r="R23" i="5"/>
  <c r="S23" i="5" s="1"/>
  <c r="T23" i="5" s="1"/>
  <c r="J23" i="5"/>
  <c r="R22" i="5"/>
  <c r="S22" i="5" s="1"/>
  <c r="T22" i="5" s="1"/>
  <c r="J22" i="5"/>
  <c r="S21" i="5"/>
  <c r="T21" i="5" s="1"/>
  <c r="R21" i="5"/>
  <c r="J21" i="5"/>
  <c r="R20" i="5"/>
  <c r="J20" i="5"/>
  <c r="J16" i="5" s="1"/>
  <c r="J15" i="5" s="1"/>
  <c r="R19" i="5"/>
  <c r="S19" i="5" s="1"/>
  <c r="T19" i="5" s="1"/>
  <c r="J19" i="5"/>
  <c r="R18" i="5"/>
  <c r="S18" i="5" s="1"/>
  <c r="T18" i="5" s="1"/>
  <c r="J18" i="5"/>
  <c r="R17" i="5"/>
  <c r="J17" i="5"/>
  <c r="Q16" i="5"/>
  <c r="P16" i="5"/>
  <c r="O16" i="5"/>
  <c r="N16" i="5"/>
  <c r="M16" i="5"/>
  <c r="L16" i="5"/>
  <c r="K16" i="5"/>
  <c r="I16" i="5"/>
  <c r="H16" i="5"/>
  <c r="G16" i="5"/>
  <c r="F16" i="5"/>
  <c r="E16" i="5"/>
  <c r="D16" i="5"/>
  <c r="C16" i="5"/>
  <c r="Q15" i="5"/>
  <c r="P15" i="5"/>
  <c r="O15" i="5"/>
  <c r="O9" i="5" s="1"/>
  <c r="N15" i="5"/>
  <c r="M15" i="5"/>
  <c r="L15" i="5"/>
  <c r="K15" i="5"/>
  <c r="I15" i="5"/>
  <c r="H15" i="5"/>
  <c r="G15" i="5"/>
  <c r="F15" i="5"/>
  <c r="E15" i="5"/>
  <c r="D15" i="5"/>
  <c r="D9" i="5" s="1"/>
  <c r="D8" i="5" s="1"/>
  <c r="C15" i="5"/>
  <c r="S14" i="5"/>
  <c r="T14" i="5" s="1"/>
  <c r="R14" i="5"/>
  <c r="J14" i="5"/>
  <c r="S13" i="5"/>
  <c r="T13" i="5" s="1"/>
  <c r="R13" i="5"/>
  <c r="J13" i="5"/>
  <c r="R12" i="5"/>
  <c r="R10" i="5" s="1"/>
  <c r="J12" i="5"/>
  <c r="J10" i="5" s="1"/>
  <c r="S11" i="5"/>
  <c r="T11" i="5" s="1"/>
  <c r="R11" i="5"/>
  <c r="J11" i="5"/>
  <c r="Q10" i="5"/>
  <c r="P10" i="5"/>
  <c r="O10" i="5"/>
  <c r="N10" i="5"/>
  <c r="M10" i="5"/>
  <c r="L10" i="5"/>
  <c r="K10" i="5"/>
  <c r="I10" i="5"/>
  <c r="H10" i="5"/>
  <c r="G10" i="5"/>
  <c r="F10" i="5"/>
  <c r="E10" i="5"/>
  <c r="D10" i="5"/>
  <c r="C10" i="5"/>
  <c r="M9" i="5"/>
  <c r="L9" i="5"/>
  <c r="H9" i="5"/>
  <c r="G9" i="5"/>
  <c r="G8" i="5"/>
  <c r="G105" i="5" s="1"/>
  <c r="S120" i="5" l="1"/>
  <c r="R119" i="5"/>
  <c r="S119" i="5" s="1"/>
  <c r="T119" i="5" s="1"/>
  <c r="I9" i="5"/>
  <c r="I8" i="5" s="1"/>
  <c r="I105" i="5" s="1"/>
  <c r="P9" i="5"/>
  <c r="P8" i="5" s="1"/>
  <c r="F130" i="5"/>
  <c r="L130" i="5"/>
  <c r="Q8" i="5"/>
  <c r="D105" i="5"/>
  <c r="G130" i="5"/>
  <c r="G142" i="5" s="1"/>
  <c r="Q130" i="5"/>
  <c r="Q142" i="5" s="1"/>
  <c r="K8" i="5"/>
  <c r="S10" i="5"/>
  <c r="T10" i="5" s="1"/>
  <c r="O8" i="5"/>
  <c r="O105" i="5" s="1"/>
  <c r="R59" i="5"/>
  <c r="J68" i="5"/>
  <c r="J67" i="5" s="1"/>
  <c r="H105" i="5"/>
  <c r="S102" i="5"/>
  <c r="T102" i="5" s="1"/>
  <c r="S12" i="5"/>
  <c r="T12" i="5" s="1"/>
  <c r="J28" i="5"/>
  <c r="R47" i="5"/>
  <c r="S48" i="5"/>
  <c r="T48" i="5" s="1"/>
  <c r="S61" i="5"/>
  <c r="S66" i="5"/>
  <c r="T66" i="5" s="1"/>
  <c r="J83" i="5"/>
  <c r="R95" i="5"/>
  <c r="S95" i="5" s="1"/>
  <c r="T95" i="5" s="1"/>
  <c r="P105" i="5"/>
  <c r="J108" i="5"/>
  <c r="J122" i="5"/>
  <c r="F142" i="5"/>
  <c r="L142" i="5"/>
  <c r="S20" i="5"/>
  <c r="T20" i="5" s="1"/>
  <c r="S26" i="5"/>
  <c r="T26" i="5" s="1"/>
  <c r="S35" i="5"/>
  <c r="T35" i="5" s="1"/>
  <c r="S52" i="5"/>
  <c r="T52" i="5" s="1"/>
  <c r="E142" i="5"/>
  <c r="N24" i="5"/>
  <c r="N9" i="5" s="1"/>
  <c r="N8" i="5" s="1"/>
  <c r="N105" i="5" s="1"/>
  <c r="R69" i="5"/>
  <c r="S73" i="5"/>
  <c r="T73" i="5" s="1"/>
  <c r="S108" i="5"/>
  <c r="T108" i="5" s="1"/>
  <c r="S124" i="5"/>
  <c r="R123" i="5"/>
  <c r="S77" i="5"/>
  <c r="T77" i="5" s="1"/>
  <c r="R75" i="5"/>
  <c r="S75" i="5" s="1"/>
  <c r="T75" i="5" s="1"/>
  <c r="S89" i="5"/>
  <c r="J87" i="5"/>
  <c r="E105" i="5"/>
  <c r="K105" i="5"/>
  <c r="Q105" i="5"/>
  <c r="D107" i="5"/>
  <c r="P107" i="5"/>
  <c r="S126" i="5"/>
  <c r="S25" i="5"/>
  <c r="T25" i="5" s="1"/>
  <c r="J39" i="5"/>
  <c r="J36" i="5" s="1"/>
  <c r="J24" i="5" s="1"/>
  <c r="J9" i="5" s="1"/>
  <c r="C36" i="5"/>
  <c r="S55" i="5"/>
  <c r="T55" i="5" s="1"/>
  <c r="J59" i="5"/>
  <c r="J58" i="5" s="1"/>
  <c r="S17" i="5"/>
  <c r="T17" i="5" s="1"/>
  <c r="R16" i="5"/>
  <c r="C24" i="5"/>
  <c r="C9" i="5" s="1"/>
  <c r="C8" i="5" s="1"/>
  <c r="C105" i="5" s="1"/>
  <c r="I24" i="5"/>
  <c r="S32" i="5"/>
  <c r="T32" i="5" s="1"/>
  <c r="R49" i="5"/>
  <c r="S49" i="5" s="1"/>
  <c r="T49" i="5" s="1"/>
  <c r="S60" i="5"/>
  <c r="T60" i="5" s="1"/>
  <c r="M67" i="5"/>
  <c r="M8" i="5" s="1"/>
  <c r="M105" i="5" s="1"/>
  <c r="S81" i="5"/>
  <c r="T81" i="5" s="1"/>
  <c r="R79" i="5"/>
  <c r="S79" i="5" s="1"/>
  <c r="T79" i="5" s="1"/>
  <c r="S85" i="5"/>
  <c r="T85" i="5" s="1"/>
  <c r="R83" i="5"/>
  <c r="S83" i="5" s="1"/>
  <c r="T83" i="5" s="1"/>
  <c r="S94" i="5"/>
  <c r="T94" i="5" s="1"/>
  <c r="R100" i="5"/>
  <c r="S100" i="5" s="1"/>
  <c r="T100" i="5" s="1"/>
  <c r="S104" i="5"/>
  <c r="E130" i="5"/>
  <c r="R118" i="5"/>
  <c r="S118" i="5" s="1"/>
  <c r="T118" i="5" s="1"/>
  <c r="O122" i="5"/>
  <c r="O107" i="5" s="1"/>
  <c r="S127" i="5"/>
  <c r="R28" i="5"/>
  <c r="R39" i="5"/>
  <c r="S84" i="5"/>
  <c r="T84" i="5" s="1"/>
  <c r="R88" i="5"/>
  <c r="S117" i="5"/>
  <c r="R131" i="5"/>
  <c r="S131" i="5" s="1"/>
  <c r="T131" i="5" s="1"/>
  <c r="J8" i="5" l="1"/>
  <c r="N130" i="5"/>
  <c r="N142" i="5" s="1"/>
  <c r="J105" i="5"/>
  <c r="C130" i="5"/>
  <c r="C142" i="5" s="1"/>
  <c r="I130" i="5"/>
  <c r="I142" i="5" s="1"/>
  <c r="R46" i="5"/>
  <c r="S46" i="5" s="1"/>
  <c r="T46" i="5" s="1"/>
  <c r="S47" i="5"/>
  <c r="T47" i="5" s="1"/>
  <c r="O130" i="5"/>
  <c r="O142" i="5" s="1"/>
  <c r="P130" i="5"/>
  <c r="P142" i="5" s="1"/>
  <c r="S28" i="5"/>
  <c r="T28" i="5" s="1"/>
  <c r="D130" i="5"/>
  <c r="D142" i="5" s="1"/>
  <c r="S69" i="5"/>
  <c r="T69" i="5" s="1"/>
  <c r="R68" i="5"/>
  <c r="R116" i="5"/>
  <c r="H130" i="5"/>
  <c r="H142" i="5" s="1"/>
  <c r="S39" i="5"/>
  <c r="T39" i="5" s="1"/>
  <c r="S59" i="5"/>
  <c r="T59" i="5" s="1"/>
  <c r="R58" i="5"/>
  <c r="S58" i="5" s="1"/>
  <c r="T58" i="5" s="1"/>
  <c r="S123" i="5"/>
  <c r="R122" i="5"/>
  <c r="S122" i="5" s="1"/>
  <c r="J107" i="5"/>
  <c r="J130" i="5" s="1"/>
  <c r="J142" i="5" s="1"/>
  <c r="R105" i="5"/>
  <c r="R36" i="5"/>
  <c r="S36" i="5" s="1"/>
  <c r="T36" i="5" s="1"/>
  <c r="S88" i="5"/>
  <c r="T88" i="5" s="1"/>
  <c r="R87" i="5"/>
  <c r="S87" i="5" s="1"/>
  <c r="T87" i="5" s="1"/>
  <c r="S16" i="5"/>
  <c r="T16" i="5" s="1"/>
  <c r="R15" i="5"/>
  <c r="R24" i="5"/>
  <c r="S24" i="5" s="1"/>
  <c r="T24" i="5" s="1"/>
  <c r="M130" i="5"/>
  <c r="M142" i="5" s="1"/>
  <c r="K130" i="5"/>
  <c r="K142" i="5" s="1"/>
  <c r="R114" i="5" l="1"/>
  <c r="S116" i="5"/>
  <c r="T116" i="5" s="1"/>
  <c r="S68" i="5"/>
  <c r="T68" i="5" s="1"/>
  <c r="R67" i="5"/>
  <c r="S67" i="5" s="1"/>
  <c r="T67" i="5" s="1"/>
  <c r="R142" i="5"/>
  <c r="S105" i="5"/>
  <c r="T105" i="5" s="1"/>
  <c r="S15" i="5"/>
  <c r="T15" i="5" s="1"/>
  <c r="R9" i="5"/>
  <c r="S142" i="5" l="1"/>
  <c r="T142" i="5" s="1"/>
  <c r="S114" i="5"/>
  <c r="T114" i="5" s="1"/>
  <c r="R111" i="5"/>
  <c r="R8" i="5"/>
  <c r="S8" i="5" s="1"/>
  <c r="T8" i="5" s="1"/>
  <c r="S9" i="5"/>
  <c r="T9" i="5" s="1"/>
  <c r="S111" i="5" l="1"/>
  <c r="T111" i="5" s="1"/>
  <c r="R107" i="5"/>
  <c r="S107" i="5" l="1"/>
  <c r="T107" i="5" s="1"/>
  <c r="R130" i="5"/>
  <c r="S130" i="5" s="1"/>
  <c r="T130" i="5" s="1"/>
</calcChain>
</file>

<file path=xl/sharedStrings.xml><?xml version="1.0" encoding="utf-8"?>
<sst xmlns="http://schemas.openxmlformats.org/spreadsheetml/2006/main" count="166" uniqueCount="147">
  <si>
    <t>CUADRO No.1</t>
  </si>
  <si>
    <t>INGRESOS FISCALES COMPARADOS, SEGÚN PRINCIPALES PARTIDAS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</si>
  <si>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</si>
  <si>
    <t>PARTIDAS</t>
  </si>
  <si>
    <t>2025</t>
  </si>
  <si>
    <t>2026</t>
  </si>
  <si>
    <t>VARIACION</t>
  </si>
  <si>
    <t>ENERO</t>
  </si>
  <si>
    <t>FEBRERO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</si>
  <si>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</si>
  <si>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</si>
  <si>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</si>
  <si>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</si>
  <si>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</si>
  <si>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</si>
  <si>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</si>
  <si>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</si>
  <si>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</si>
  <si>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</si>
  <si>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</si>
  <si>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</si>
  <si>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</si>
  <si>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</si>
  <si>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</si>
  <si>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</si>
  <si>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</si>
  <si>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</si>
  <si>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</si>
  <si>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</si>
  <si>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</si>
  <si>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</si>
  <si>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</si>
  <si>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</t>
  </si>
  <si>
    <t>- Impuesto selectivo Ad Valorem sobre hidrocarburos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</si>
  <si>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</si>
  <si>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</si>
  <si>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</si>
  <si>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</si>
  <si>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</si>
  <si>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</si>
  <si>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</si>
  <si>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</si>
  <si>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>Fondo General</t>
  </si>
  <si>
    <t xml:space="preserve">Recursos de Captación Directa del Ministerio de Interior y Policia 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</si>
  <si>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</si>
  <si>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</si>
  <si>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</si>
  <si>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</si>
  <si>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</si>
  <si>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</si>
  <si>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</si>
  <si>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</si>
  <si>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</si>
  <si>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</si>
  <si>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</si>
  <si>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</si>
  <si>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 xml:space="preserve">   - Contribución Social</t>
  </si>
  <si>
    <t xml:space="preserve">   - Contribuciones varias</t>
  </si>
  <si>
    <t xml:space="preserve">III) TRANSFERENCIAS </t>
  </si>
  <si>
    <t>- Transferencias Corrientes</t>
  </si>
  <si>
    <t xml:space="preserve"> -Del Sector Privado Interno</t>
  </si>
  <si>
    <t>- Del Gobierno Central</t>
  </si>
  <si>
    <t>- De Instituciones  Públicas Descentralizadas o Autónomas</t>
  </si>
  <si>
    <t>- De instituciones públicas de la seguridad social</t>
  </si>
  <si>
    <t xml:space="preserve">- De empresas públicas no financieras </t>
  </si>
  <si>
    <t xml:space="preserve">- De Instituciones Públicas Financieras No Monetarias </t>
  </si>
  <si>
    <t>IV) INGRESOS POR CONTRAPRESTACION</t>
  </si>
  <si>
    <t>- Ventas de Bienes y Servicios</t>
  </si>
  <si>
    <t>- Ventas de Mercancías del Estado</t>
  </si>
  <si>
    <t>- PROMESE</t>
  </si>
  <si>
    <t>- Fondo General</t>
  </si>
  <si>
    <t>- Recursos de captación directa del programa PROMESE CAL ( D. No. 308-97)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</si>
  <si>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</si>
  <si>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</si>
  <si>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</si>
  <si>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</si>
  <si>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</si>
  <si>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Tasas</t>
  </si>
  <si>
    <t>- Tarjetas de Turismo</t>
  </si>
  <si>
    <t>- Expedición y Renovación de Pasaportes</t>
  </si>
  <si>
    <t>- Derechos Administrativos</t>
  </si>
  <si>
    <t xml:space="preserve"> - Recursos de Captación Directa para el Fomento y Desarrollo del Gas Natural en el Parque vehicular</t>
  </si>
  <si>
    <t>- Otros ingresos de las Inst. Centralizadas en Servicios en la CUT</t>
  </si>
  <si>
    <t>V) OTROS INGRESOS</t>
  </si>
  <si>
    <t>- Rentas de la Propiedad</t>
  </si>
  <si>
    <t>- Dividendos por Inversiones Empresariales</t>
  </si>
  <si>
    <t>- Intereses por Colocación de Inversiones Financieras</t>
  </si>
  <si>
    <t>- Arriendo de Activos Tangibles No Producidos</t>
  </si>
  <si>
    <t>- Multas y Sanciones</t>
  </si>
  <si>
    <t xml:space="preserve">     - Recursos de Captación Directa de la Procuradoria General de la República ( multas de tránsito)</t>
  </si>
  <si>
    <t>- Ingresos Diversos</t>
  </si>
  <si>
    <t>- Ingresos por diferencial del gas licuado de petróleo</t>
  </si>
  <si>
    <t xml:space="preserve"> -2124 Fondo de Estabilización y Compensación de los Precios de los Combustibles (FECOPECO)</t>
  </si>
  <si>
    <t>- 2125 Patrimonio Recuperado</t>
  </si>
  <si>
    <t>B)  INGRESOS DE CAPITAL</t>
  </si>
  <si>
    <t>- Ventas de Activos No Financieros</t>
  </si>
  <si>
    <t>- Venta de  Activos Fijos</t>
  </si>
  <si>
    <t>- Ventas de Activos Intangibles</t>
  </si>
  <si>
    <t>- Transferencias Capital</t>
  </si>
  <si>
    <t>TOTAL</t>
  </si>
  <si>
    <t>DONACIONES</t>
  </si>
  <si>
    <t>FUENTES FINANCIERAS</t>
  </si>
  <si>
    <t>Disminución de Activos Financieros</t>
  </si>
  <si>
    <t xml:space="preserve"> -Disminución de documentos por cobrar de largo plazo</t>
  </si>
  <si>
    <t>- Recuperación de Prestamos Internos</t>
  </si>
  <si>
    <t>Incremento de Pasivos Financieros</t>
  </si>
  <si>
    <t>Incremento de Pasivos Corrientes</t>
  </si>
  <si>
    <t xml:space="preserve">- Obtención de Préstamos Internos a Corto Plazo </t>
  </si>
  <si>
    <t>Incremento de Pasivos No Corrientes</t>
  </si>
  <si>
    <t>Incremento de cuentas por pagar Externas de largo plazo</t>
  </si>
  <si>
    <t>-</t>
  </si>
  <si>
    <t>Colocación de Títulos, Valores de la Deuda Pública a Largo Plazo</t>
  </si>
  <si>
    <t>- De la Deuda Pública Interna a Largo Plazo</t>
  </si>
  <si>
    <t>- De la Deuda Pública Externa a Largo Plazo</t>
  </si>
  <si>
    <t>Obtención de Préstamos de la Deuda Pública a Largo Plazo</t>
  </si>
  <si>
    <t>Importes a devengar por primas en colocaciones de títulos valores</t>
  </si>
  <si>
    <t>Primas por colocación de títulos valores internos y externos de largo plazo</t>
  </si>
  <si>
    <t>- valores internos</t>
  </si>
  <si>
    <t>-  valores externos</t>
  </si>
  <si>
    <t>Intereses corridos internos y externos de largo plazo</t>
  </si>
  <si>
    <t xml:space="preserve">- títulos internos </t>
  </si>
  <si>
    <t>- títulos externos</t>
  </si>
  <si>
    <t xml:space="preserve"> Incremento de disponibilidades (Reintegros de cheques de periodos anteriores y devolución de recursos a la CUT años anteriores)</t>
  </si>
  <si>
    <t>Otros Ingresos:</t>
  </si>
  <si>
    <t xml:space="preserve">INFOTEP </t>
  </si>
  <si>
    <t>Plan de construcciones (Ley 6-86) -Fondo Pensiones Trabajadores de la Construcción</t>
  </si>
  <si>
    <t xml:space="preserve">Fianzas Judiciales y depósitos en consignación </t>
  </si>
  <si>
    <t xml:space="preserve">Fondo para Registro y Devolución de los Depósitos en excesos en la Cuenta Única del Tesoro </t>
  </si>
  <si>
    <t>Devolución de Recursos a empleados por Retenciones Excesivas por TSS.</t>
  </si>
  <si>
    <t>Devolución impuesto selectivo al consumo de combustibles</t>
  </si>
  <si>
    <t>Venta de Sellos Especiales para el Colegio de Abogados</t>
  </si>
  <si>
    <t>Fondo de contribución especial para la gestión integral de residuos</t>
  </si>
  <si>
    <t>Patrimonio público recuperado</t>
  </si>
  <si>
    <t>Ingresos de las Inst. Centralizadas en la CUT No Presupuestaria</t>
  </si>
  <si>
    <t>TOTAL DE INGRESOS REPORTADOS EN EL SIGEF</t>
  </si>
  <si>
    <t>Ingresos de las Inst. Centralizadas en la CUT Presupuestaria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</si>
  <si>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</si>
  <si>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</si>
  <si>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Terceros, ingresos de las instituciones centralizadas en la CUT no presupuestaria y los depósitos en exceso de las recaudadoras.  </t>
  </si>
  <si>
    <t xml:space="preserve"> Las informaciones presentadas difieren de las presentadas en  Portal de Transparencia Fiscal,  ya que solo incluyen los ingresos presupuestarios.</t>
  </si>
  <si>
    <t>MARZO</t>
  </si>
  <si>
    <t>FUENTE: Elaborado por la Direción de Política Tributaria (DPT) del Viceministerio de Política Fiscal del Ministerio de Hacienda y Economía, con los datos del Sistema Integrado de Gestión Financiera (SIGEF).</t>
  </si>
  <si>
    <t>ABRIL</t>
  </si>
  <si>
    <t>MAYO</t>
  </si>
  <si>
    <t>JUNIO</t>
  </si>
  <si>
    <t>ENERO - JULIO  2026/2025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</si>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</sst>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_(* #,##0.0_);_(* \(#,##0.0\);_(* &quot;-&quot;??_);_(@_)"/>
  </numFmts>
  <fonts count="22" x14ac:knownFonts="1">
    <font>
      <sz val="10"/>
      <name val="Arial"/>
      <family val="2"/>
    </font>
    <font>
      <sz val="10"/>
      <name val="Arial"/>
      <family val="2"/>
    </font>
    <font>
      <b/>
      <i/>
      <sz val="12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sz val="10"/>
      <color indexed="8"/>
      <name val="Gotham"/>
    </font>
    <font>
      <sz val="10"/>
      <name val="Gotham"/>
    </font>
    <font>
      <sz val="10"/>
      <color rgb="FFFF0000"/>
      <name val="Arial"/>
      <family val="2"/>
    </font>
    <font>
      <b/>
      <u/>
      <sz val="10"/>
      <color indexed="8"/>
      <name val="Gotham"/>
    </font>
    <font>
      <u/>
      <sz val="10"/>
      <color indexed="8"/>
      <name val="Gotham"/>
    </font>
    <font>
      <sz val="10"/>
      <color indexed="8"/>
      <name val="Segoe UI"/>
      <family val="2"/>
    </font>
    <font>
      <b/>
      <sz val="10"/>
      <name val="Gotham"/>
    </font>
    <font>
      <b/>
      <sz val="8"/>
      <name val="Gotham"/>
    </font>
    <font>
      <sz val="8"/>
      <color indexed="8"/>
      <name val="Gotham"/>
    </font>
    <font>
      <sz val="8"/>
      <name val="Gotham"/>
    </font>
    <font>
      <sz val="11"/>
      <name val="Arial"/>
      <family val="2"/>
    </font>
    <font>
      <sz val="9"/>
      <color indexed="8"/>
      <name val="Gotham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</cellStyleXfs>
  <cellXfs count="179">
    <xf numFmtId="0" fontId="0" fillId="0" borderId="0" xfId="0"/>
    <xf numFmtId="164" fontId="7" fillId="0" borderId="11" xfId="2" applyNumberFormat="1" applyFont="1" applyBorder="1"/>
    <xf numFmtId="164" fontId="7" fillId="0" borderId="12" xfId="2" applyNumberFormat="1" applyFont="1" applyBorder="1"/>
    <xf numFmtId="0" fontId="7" fillId="0" borderId="12" xfId="3" applyFont="1" applyBorder="1"/>
    <xf numFmtId="49" fontId="7" fillId="0" borderId="12" xfId="2" applyNumberFormat="1" applyFont="1" applyBorder="1" applyAlignment="1">
      <alignment horizontal="left"/>
    </xf>
    <xf numFmtId="49" fontId="8" fillId="0" borderId="12" xfId="2" applyNumberFormat="1" applyFont="1" applyBorder="1" applyAlignment="1">
      <alignment horizontal="left" indent="1"/>
    </xf>
    <xf numFmtId="164" fontId="8" fillId="3" borderId="11" xfId="2" applyNumberFormat="1" applyFont="1" applyFill="1" applyBorder="1"/>
    <xf numFmtId="164" fontId="8" fillId="3" borderId="12" xfId="2" applyNumberFormat="1" applyFont="1" applyFill="1" applyBorder="1"/>
    <xf numFmtId="164" fontId="7" fillId="0" borderId="11" xfId="4" applyNumberFormat="1" applyFont="1" applyBorder="1"/>
    <xf numFmtId="164" fontId="7" fillId="0" borderId="11" xfId="3" applyNumberFormat="1" applyFont="1" applyBorder="1"/>
    <xf numFmtId="164" fontId="7" fillId="0" borderId="12" xfId="3" applyNumberFormat="1" applyFont="1" applyBorder="1"/>
    <xf numFmtId="49" fontId="7" fillId="0" borderId="12" xfId="3" applyNumberFormat="1" applyFont="1" applyBorder="1" applyAlignment="1">
      <alignment horizontal="left" indent="1"/>
    </xf>
    <xf numFmtId="49" fontId="8" fillId="0" borderId="12" xfId="3" applyNumberFormat="1" applyFont="1" applyBorder="1" applyAlignment="1">
      <alignment horizontal="left" indent="2"/>
    </xf>
    <xf numFmtId="164" fontId="8" fillId="3" borderId="11" xfId="3" applyNumberFormat="1" applyFont="1" applyFill="1" applyBorder="1"/>
    <xf numFmtId="164" fontId="8" fillId="3" borderId="11" xfId="4" applyNumberFormat="1" applyFont="1" applyFill="1" applyBorder="1"/>
    <xf numFmtId="164" fontId="7" fillId="3" borderId="11" xfId="2" applyNumberFormat="1" applyFont="1" applyFill="1" applyBorder="1"/>
    <xf numFmtId="49" fontId="7" fillId="0" borderId="12" xfId="2" applyNumberFormat="1" applyFont="1" applyBorder="1" applyAlignment="1">
      <alignment horizontal="left" indent="2"/>
    </xf>
    <xf numFmtId="49" fontId="8" fillId="0" borderId="12" xfId="2" applyNumberFormat="1" applyFont="1" applyBorder="1" applyAlignment="1">
      <alignment horizontal="left" indent="3"/>
    </xf>
    <xf numFmtId="164" fontId="8" fillId="0" borderId="11" xfId="2" applyNumberFormat="1" applyFont="1" applyBorder="1"/>
    <xf numFmtId="0" fontId="7" fillId="0" borderId="12" xfId="3" applyFont="1" applyBorder="1" applyAlignment="1">
      <alignment horizontal="left" indent="2"/>
    </xf>
    <xf numFmtId="49" fontId="9" fillId="0" borderId="12" xfId="2" applyNumberFormat="1" applyFont="1" applyBorder="1" applyAlignment="1">
      <alignment horizontal="left" indent="3"/>
    </xf>
    <xf numFmtId="165" fontId="9" fillId="3" borderId="11" xfId="2" applyNumberFormat="1" applyFont="1" applyFill="1" applyBorder="1"/>
    <xf numFmtId="164" fontId="9" fillId="0" borderId="12" xfId="2" applyNumberFormat="1" applyFont="1" applyBorder="1"/>
    <xf numFmtId="164" fontId="9" fillId="0" borderId="11" xfId="2" applyNumberFormat="1" applyFont="1" applyBorder="1"/>
    <xf numFmtId="165" fontId="9" fillId="0" borderId="11" xfId="2" applyNumberFormat="1" applyFont="1" applyBorder="1"/>
    <xf numFmtId="164" fontId="8" fillId="0" borderId="12" xfId="2" applyNumberFormat="1" applyFont="1" applyBorder="1"/>
    <xf numFmtId="49" fontId="8" fillId="3" borderId="12" xfId="2" applyNumberFormat="1" applyFont="1" applyFill="1" applyBorder="1" applyAlignment="1">
      <alignment horizontal="left" indent="3"/>
    </xf>
    <xf numFmtId="165" fontId="8" fillId="0" borderId="11" xfId="2" applyNumberFormat="1" applyFont="1" applyBorder="1"/>
    <xf numFmtId="165" fontId="8" fillId="3" borderId="11" xfId="2" applyNumberFormat="1" applyFont="1" applyFill="1" applyBorder="1"/>
    <xf numFmtId="49" fontId="7" fillId="0" borderId="12" xfId="2" applyNumberFormat="1" applyFont="1" applyBorder="1" applyAlignment="1">
      <alignment horizontal="left" indent="3"/>
    </xf>
    <xf numFmtId="164" fontId="8" fillId="0" borderId="12" xfId="2" applyNumberFormat="1" applyFont="1" applyBorder="1" applyAlignment="1">
      <alignment horizontal="left" indent="5"/>
    </xf>
    <xf numFmtId="49" fontId="8" fillId="4" borderId="12" xfId="3" applyNumberFormat="1" applyFont="1" applyFill="1" applyBorder="1" applyAlignment="1">
      <alignment horizontal="left" indent="4"/>
    </xf>
    <xf numFmtId="164" fontId="8" fillId="4" borderId="11" xfId="2" applyNumberFormat="1" applyFont="1" applyFill="1" applyBorder="1"/>
    <xf numFmtId="164" fontId="8" fillId="0" borderId="12" xfId="2" applyNumberFormat="1" applyFont="1" applyBorder="1" applyAlignment="1">
      <alignment horizontal="left" indent="3"/>
    </xf>
    <xf numFmtId="43" fontId="8" fillId="0" borderId="11" xfId="1" applyFont="1" applyBorder="1"/>
    <xf numFmtId="164" fontId="11" fillId="0" borderId="11" xfId="2" applyNumberFormat="1" applyFont="1" applyBorder="1"/>
    <xf numFmtId="164" fontId="11" fillId="0" borderId="12" xfId="2" applyNumberFormat="1" applyFont="1" applyBorder="1"/>
    <xf numFmtId="49" fontId="12" fillId="0" borderId="12" xfId="2" applyNumberFormat="1" applyFont="1" applyBorder="1" applyAlignment="1">
      <alignment horizontal="left" indent="2"/>
    </xf>
    <xf numFmtId="164" fontId="12" fillId="0" borderId="11" xfId="2" applyNumberFormat="1" applyFont="1" applyBorder="1"/>
    <xf numFmtId="164" fontId="12" fillId="0" borderId="12" xfId="2" applyNumberFormat="1" applyFont="1" applyBorder="1"/>
    <xf numFmtId="49" fontId="8" fillId="0" borderId="12" xfId="2" applyNumberFormat="1" applyFont="1" applyBorder="1" applyAlignment="1">
      <alignment horizontal="left"/>
    </xf>
    <xf numFmtId="43" fontId="8" fillId="0" borderId="12" xfId="1" applyFont="1" applyBorder="1"/>
    <xf numFmtId="49" fontId="7" fillId="0" borderId="12" xfId="2" applyNumberFormat="1" applyFont="1" applyBorder="1" applyAlignment="1">
      <alignment horizontal="left" indent="1"/>
    </xf>
    <xf numFmtId="49" fontId="8" fillId="3" borderId="12" xfId="4" applyNumberFormat="1" applyFont="1" applyFill="1" applyBorder="1" applyAlignment="1">
      <alignment horizontal="left" indent="2"/>
    </xf>
    <xf numFmtId="49" fontId="8" fillId="3" borderId="12" xfId="3" applyNumberFormat="1" applyFont="1" applyFill="1" applyBorder="1" applyAlignment="1">
      <alignment horizontal="left" indent="2"/>
    </xf>
    <xf numFmtId="165" fontId="8" fillId="3" borderId="12" xfId="1" applyNumberFormat="1" applyFont="1" applyFill="1" applyBorder="1"/>
    <xf numFmtId="49" fontId="7" fillId="0" borderId="12" xfId="2" applyNumberFormat="1" applyFont="1" applyBorder="1"/>
    <xf numFmtId="49" fontId="8" fillId="0" borderId="12" xfId="2" applyNumberFormat="1" applyFont="1" applyBorder="1" applyAlignment="1">
      <alignment horizontal="left" indent="4"/>
    </xf>
    <xf numFmtId="164" fontId="8" fillId="4" borderId="11" xfId="1" applyNumberFormat="1" applyFont="1" applyFill="1" applyBorder="1"/>
    <xf numFmtId="164" fontId="8" fillId="4" borderId="12" xfId="2" applyNumberFormat="1" applyFont="1" applyFill="1" applyBorder="1"/>
    <xf numFmtId="49" fontId="8" fillId="4" borderId="12" xfId="3" applyNumberFormat="1" applyFont="1" applyFill="1" applyBorder="1" applyAlignment="1">
      <alignment horizontal="left" indent="3"/>
    </xf>
    <xf numFmtId="49" fontId="8" fillId="0" borderId="12" xfId="3" applyNumberFormat="1" applyFont="1" applyBorder="1" applyAlignment="1">
      <alignment horizontal="left" indent="3"/>
    </xf>
    <xf numFmtId="164" fontId="8" fillId="0" borderId="11" xfId="1" applyNumberFormat="1" applyFont="1" applyBorder="1"/>
    <xf numFmtId="49" fontId="8" fillId="0" borderId="12" xfId="2" applyNumberFormat="1" applyFont="1" applyBorder="1" applyAlignment="1">
      <alignment horizontal="left" indent="2"/>
    </xf>
    <xf numFmtId="49" fontId="8" fillId="4" borderId="12" xfId="2" applyNumberFormat="1" applyFont="1" applyFill="1" applyBorder="1" applyAlignment="1">
      <alignment horizontal="left" indent="2"/>
    </xf>
    <xf numFmtId="43" fontId="8" fillId="0" borderId="11" xfId="1" applyFont="1" applyFill="1" applyBorder="1"/>
    <xf numFmtId="165" fontId="8" fillId="0" borderId="12" xfId="1" applyNumberFormat="1" applyFont="1" applyFill="1" applyBorder="1"/>
    <xf numFmtId="49" fontId="8" fillId="4" borderId="12" xfId="2" applyNumberFormat="1" applyFont="1" applyFill="1" applyBorder="1" applyAlignment="1">
      <alignment horizontal="left"/>
    </xf>
    <xf numFmtId="49" fontId="9" fillId="0" borderId="12" xfId="2" applyNumberFormat="1" applyFont="1" applyBorder="1" applyAlignment="1">
      <alignment horizontal="left" indent="2"/>
    </xf>
    <xf numFmtId="43" fontId="9" fillId="0" borderId="11" xfId="1" applyFont="1" applyBorder="1"/>
    <xf numFmtId="49" fontId="9" fillId="3" borderId="12" xfId="2" applyNumberFormat="1" applyFont="1" applyFill="1" applyBorder="1" applyAlignment="1">
      <alignment horizontal="left" indent="2"/>
    </xf>
    <xf numFmtId="49" fontId="12" fillId="0" borderId="12" xfId="2" applyNumberFormat="1" applyFont="1" applyBorder="1" applyAlignment="1">
      <alignment horizontal="left" indent="1"/>
    </xf>
    <xf numFmtId="49" fontId="6" fillId="2" borderId="7" xfId="2" applyNumberFormat="1" applyFont="1" applyFill="1" applyBorder="1" applyAlignment="1">
      <alignment horizontal="left" vertical="center"/>
    </xf>
    <xf numFmtId="165" fontId="6" fillId="2" borderId="5" xfId="1" applyNumberFormat="1" applyFont="1" applyFill="1" applyBorder="1" applyAlignment="1">
      <alignment vertical="center"/>
    </xf>
    <xf numFmtId="165" fontId="6" fillId="2" borderId="13" xfId="1" applyNumberFormat="1" applyFont="1" applyFill="1" applyBorder="1" applyAlignment="1">
      <alignment vertical="center"/>
    </xf>
    <xf numFmtId="165" fontId="0" fillId="0" borderId="0" xfId="1" applyNumberFormat="1" applyFont="1"/>
    <xf numFmtId="43" fontId="7" fillId="0" borderId="11" xfId="1" applyFont="1" applyBorder="1"/>
    <xf numFmtId="43" fontId="8" fillId="0" borderId="12" xfId="1" applyFont="1" applyFill="1" applyBorder="1" applyProtection="1"/>
    <xf numFmtId="43" fontId="8" fillId="0" borderId="11" xfId="1" applyFont="1" applyFill="1" applyBorder="1" applyProtection="1"/>
    <xf numFmtId="164" fontId="12" fillId="0" borderId="12" xfId="3" applyNumberFormat="1" applyFont="1" applyBorder="1"/>
    <xf numFmtId="164" fontId="12" fillId="0" borderId="11" xfId="3" applyNumberFormat="1" applyFont="1" applyBorder="1"/>
    <xf numFmtId="165" fontId="7" fillId="0" borderId="12" xfId="1" applyNumberFormat="1" applyFont="1" applyFill="1" applyBorder="1" applyProtection="1"/>
    <xf numFmtId="43" fontId="7" fillId="0" borderId="11" xfId="1" applyFont="1" applyFill="1" applyBorder="1" applyAlignment="1" applyProtection="1">
      <alignment horizontal="center"/>
    </xf>
    <xf numFmtId="164" fontId="8" fillId="0" borderId="12" xfId="3" applyNumberFormat="1" applyFont="1" applyBorder="1"/>
    <xf numFmtId="164" fontId="8" fillId="0" borderId="11" xfId="3" applyNumberFormat="1" applyFont="1" applyBorder="1"/>
    <xf numFmtId="165" fontId="8" fillId="0" borderId="12" xfId="1" applyNumberFormat="1" applyFont="1" applyFill="1" applyBorder="1" applyProtection="1"/>
    <xf numFmtId="164" fontId="7" fillId="0" borderId="11" xfId="3" applyNumberFormat="1" applyFont="1" applyBorder="1" applyAlignment="1">
      <alignment vertical="center"/>
    </xf>
    <xf numFmtId="164" fontId="13" fillId="0" borderId="12" xfId="2" applyNumberFormat="1" applyFont="1" applyBorder="1"/>
    <xf numFmtId="43" fontId="8" fillId="0" borderId="11" xfId="1" applyFont="1" applyBorder="1" applyAlignment="1">
      <alignment vertical="center"/>
    </xf>
    <xf numFmtId="165" fontId="8" fillId="0" borderId="12" xfId="1" applyNumberFormat="1" applyFont="1" applyBorder="1" applyAlignment="1">
      <alignment vertical="center"/>
    </xf>
    <xf numFmtId="43" fontId="8" fillId="0" borderId="11" xfId="1" applyFont="1" applyFill="1" applyBorder="1" applyAlignment="1">
      <alignment vertical="center"/>
    </xf>
    <xf numFmtId="165" fontId="8" fillId="0" borderId="11" xfId="1" applyNumberFormat="1" applyFont="1" applyFill="1" applyBorder="1" applyAlignment="1">
      <alignment vertical="center"/>
    </xf>
    <xf numFmtId="165" fontId="8" fillId="0" borderId="12" xfId="1" applyNumberFormat="1" applyFont="1" applyFill="1" applyBorder="1" applyAlignment="1">
      <alignment vertical="center"/>
    </xf>
    <xf numFmtId="165" fontId="8" fillId="0" borderId="11" xfId="1" applyNumberFormat="1" applyFont="1" applyFill="1" applyBorder="1" applyAlignment="1" applyProtection="1">
      <alignment vertical="center"/>
    </xf>
    <xf numFmtId="165" fontId="6" fillId="2" borderId="15" xfId="1" applyNumberFormat="1" applyFont="1" applyFill="1" applyBorder="1" applyAlignment="1">
      <alignment vertical="center"/>
    </xf>
    <xf numFmtId="49" fontId="7" fillId="4" borderId="18" xfId="2" applyNumberFormat="1" applyFont="1" applyFill="1" applyBorder="1" applyAlignment="1">
      <alignment horizontal="left" vertical="center"/>
    </xf>
    <xf numFmtId="43" fontId="8" fillId="0" borderId="0" xfId="1" applyFont="1" applyAlignment="1">
      <alignment vertical="center"/>
    </xf>
    <xf numFmtId="164" fontId="17" fillId="3" borderId="0" xfId="1" applyNumberFormat="1" applyFont="1" applyFill="1" applyAlignment="1">
      <alignment vertical="center"/>
    </xf>
    <xf numFmtId="164" fontId="8" fillId="0" borderId="0" xfId="2" applyNumberFormat="1" applyFont="1"/>
    <xf numFmtId="164" fontId="17" fillId="0" borderId="0" xfId="1" applyNumberFormat="1" applyFont="1" applyFill="1" applyBorder="1" applyAlignment="1" applyProtection="1">
      <alignment vertical="center"/>
    </xf>
    <xf numFmtId="165" fontId="7" fillId="0" borderId="12" xfId="1" applyNumberFormat="1" applyFont="1" applyBorder="1"/>
    <xf numFmtId="165" fontId="8" fillId="0" borderId="12" xfId="1" applyNumberFormat="1" applyFont="1" applyBorder="1"/>
    <xf numFmtId="165" fontId="8" fillId="0" borderId="11" xfId="1" applyNumberFormat="1" applyFont="1" applyBorder="1"/>
    <xf numFmtId="0" fontId="21" fillId="0" borderId="0" xfId="6"/>
    <xf numFmtId="0" fontId="2" fillId="0" borderId="0" xfId="6" applyFont="1" applyAlignment="1">
      <alignment horizontal="center"/>
    </xf>
    <xf numFmtId="164" fontId="2" fillId="0" borderId="0" xfId="6" applyNumberFormat="1" applyFont="1" applyAlignment="1">
      <alignment horizontal="center"/>
    </xf>
    <xf numFmtId="0" fontId="6" fillId="2" borderId="7" xfId="6" applyFont="1" applyFill="1" applyBorder="1" applyAlignment="1">
      <alignment horizontal="center" vertical="center"/>
    </xf>
    <xf numFmtId="0" fontId="6" fillId="2" borderId="9" xfId="6" applyFont="1" applyFill="1" applyBorder="1" applyAlignment="1">
      <alignment horizontal="center" vertical="center"/>
    </xf>
    <xf numFmtId="0" fontId="7" fillId="0" borderId="10" xfId="6" applyFont="1" applyBorder="1" applyAlignment="1">
      <alignment horizontal="left" vertical="center"/>
    </xf>
    <xf numFmtId="49" fontId="8" fillId="0" borderId="12" xfId="6" applyNumberFormat="1" applyFont="1" applyBorder="1" applyAlignment="1">
      <alignment horizontal="left" indent="2"/>
    </xf>
    <xf numFmtId="0" fontId="10" fillId="0" borderId="0" xfId="6" applyFont="1"/>
    <xf numFmtId="0" fontId="21" fillId="3" borderId="0" xfId="6" applyFill="1"/>
    <xf numFmtId="0" fontId="1" fillId="0" borderId="0" xfId="6" applyFont="1"/>
    <xf numFmtId="0" fontId="1" fillId="3" borderId="0" xfId="6" applyFont="1" applyFill="1"/>
    <xf numFmtId="164" fontId="8" fillId="4" borderId="12" xfId="6" applyNumberFormat="1" applyFont="1" applyFill="1" applyBorder="1" applyAlignment="1">
      <alignment vertical="center"/>
    </xf>
    <xf numFmtId="49" fontId="7" fillId="0" borderId="12" xfId="6" applyNumberFormat="1" applyFont="1" applyBorder="1"/>
    <xf numFmtId="164" fontId="7" fillId="0" borderId="11" xfId="6" applyNumberFormat="1" applyFont="1" applyBorder="1"/>
    <xf numFmtId="164" fontId="7" fillId="0" borderId="12" xfId="6" applyNumberFormat="1" applyFont="1" applyBorder="1"/>
    <xf numFmtId="49" fontId="11" fillId="0" borderId="12" xfId="6" applyNumberFormat="1" applyFont="1" applyBorder="1" applyAlignment="1">
      <alignment horizontal="left"/>
    </xf>
    <xf numFmtId="164" fontId="11" fillId="0" borderId="12" xfId="6" applyNumberFormat="1" applyFont="1" applyBorder="1"/>
    <xf numFmtId="49" fontId="8" fillId="0" borderId="12" xfId="6" applyNumberFormat="1" applyFont="1" applyBorder="1" applyAlignment="1">
      <alignment horizontal="left" indent="1"/>
    </xf>
    <xf numFmtId="164" fontId="8" fillId="0" borderId="11" xfId="6" applyNumberFormat="1" applyFont="1" applyBorder="1"/>
    <xf numFmtId="164" fontId="8" fillId="0" borderId="12" xfId="6" applyNumberFormat="1" applyFont="1" applyBorder="1"/>
    <xf numFmtId="164" fontId="11" fillId="0" borderId="11" xfId="6" applyNumberFormat="1" applyFont="1" applyBorder="1"/>
    <xf numFmtId="49" fontId="12" fillId="0" borderId="12" xfId="6" applyNumberFormat="1" applyFont="1" applyBorder="1" applyAlignment="1">
      <alignment horizontal="left" indent="1"/>
    </xf>
    <xf numFmtId="164" fontId="12" fillId="0" borderId="12" xfId="6" applyNumberFormat="1" applyFont="1" applyBorder="1"/>
    <xf numFmtId="49" fontId="7" fillId="0" borderId="12" xfId="6" applyNumberFormat="1" applyFont="1" applyBorder="1" applyAlignment="1" applyProtection="1">
      <alignment horizontal="left" indent="2"/>
      <protection locked="0"/>
    </xf>
    <xf numFmtId="49" fontId="8" fillId="0" borderId="12" xfId="6" applyNumberFormat="1" applyFont="1" applyBorder="1" applyAlignment="1" applyProtection="1">
      <alignment horizontal="left" indent="2"/>
      <protection locked="0"/>
    </xf>
    <xf numFmtId="164" fontId="8" fillId="3" borderId="12" xfId="6" applyNumberFormat="1" applyFont="1" applyFill="1" applyBorder="1"/>
    <xf numFmtId="49" fontId="8" fillId="0" borderId="12" xfId="6" applyNumberFormat="1" applyFont="1" applyBorder="1" applyAlignment="1" applyProtection="1">
      <alignment horizontal="left" indent="4"/>
      <protection locked="0"/>
    </xf>
    <xf numFmtId="49" fontId="7" fillId="0" borderId="12" xfId="6" applyNumberFormat="1" applyFont="1" applyBorder="1" applyAlignment="1">
      <alignment horizontal="left" wrapText="1"/>
    </xf>
    <xf numFmtId="164" fontId="7" fillId="3" borderId="11" xfId="6" applyNumberFormat="1" applyFont="1" applyFill="1" applyBorder="1" applyAlignment="1">
      <alignment vertical="center"/>
    </xf>
    <xf numFmtId="164" fontId="7" fillId="0" borderId="11" xfId="6" applyNumberFormat="1" applyFont="1" applyBorder="1" applyAlignment="1">
      <alignment vertical="center"/>
    </xf>
    <xf numFmtId="164" fontId="7" fillId="0" borderId="12" xfId="6" applyNumberFormat="1" applyFont="1" applyBorder="1" applyAlignment="1">
      <alignment vertical="center"/>
    </xf>
    <xf numFmtId="165" fontId="6" fillId="2" borderId="14" xfId="6" applyNumberFormat="1" applyFont="1" applyFill="1" applyBorder="1" applyAlignment="1">
      <alignment horizontal="left" vertical="center"/>
    </xf>
    <xf numFmtId="165" fontId="6" fillId="2" borderId="9" xfId="6" applyNumberFormat="1" applyFont="1" applyFill="1" applyBorder="1" applyAlignment="1">
      <alignment vertical="center"/>
    </xf>
    <xf numFmtId="165" fontId="6" fillId="2" borderId="7" xfId="6" applyNumberFormat="1" applyFont="1" applyFill="1" applyBorder="1" applyAlignment="1">
      <alignment vertical="center"/>
    </xf>
    <xf numFmtId="49" fontId="7" fillId="0" borderId="10" xfId="6" applyNumberFormat="1" applyFont="1" applyBorder="1" applyAlignment="1">
      <alignment horizontal="left"/>
    </xf>
    <xf numFmtId="164" fontId="7" fillId="0" borderId="15" xfId="6" applyNumberFormat="1" applyFont="1" applyBorder="1"/>
    <xf numFmtId="164" fontId="8" fillId="0" borderId="11" xfId="6" applyNumberFormat="1" applyFont="1" applyBorder="1" applyAlignment="1">
      <alignment vertical="center"/>
    </xf>
    <xf numFmtId="164" fontId="8" fillId="0" borderId="12" xfId="6" applyNumberFormat="1" applyFont="1" applyBorder="1" applyAlignment="1">
      <alignment vertical="center"/>
    </xf>
    <xf numFmtId="49" fontId="8" fillId="0" borderId="12" xfId="6" applyNumberFormat="1" applyFont="1" applyBorder="1" applyAlignment="1">
      <alignment horizontal="left"/>
    </xf>
    <xf numFmtId="164" fontId="8" fillId="3" borderId="11" xfId="6" applyNumberFormat="1" applyFont="1" applyFill="1" applyBorder="1" applyAlignment="1">
      <alignment vertical="center"/>
    </xf>
    <xf numFmtId="49" fontId="8" fillId="0" borderId="8" xfId="6" applyNumberFormat="1" applyFont="1" applyBorder="1" applyAlignment="1">
      <alignment horizontal="left"/>
    </xf>
    <xf numFmtId="165" fontId="8" fillId="0" borderId="16" xfId="6" applyNumberFormat="1" applyFont="1" applyBorder="1" applyAlignment="1">
      <alignment vertical="center"/>
    </xf>
    <xf numFmtId="164" fontId="8" fillId="0" borderId="8" xfId="6" applyNumberFormat="1" applyFont="1" applyBorder="1" applyAlignment="1">
      <alignment vertical="center"/>
    </xf>
    <xf numFmtId="164" fontId="8" fillId="0" borderId="16" xfId="6" applyNumberFormat="1" applyFont="1" applyBorder="1" applyAlignment="1">
      <alignment vertical="center"/>
    </xf>
    <xf numFmtId="49" fontId="6" fillId="2" borderId="17" xfId="6" applyNumberFormat="1" applyFont="1" applyFill="1" applyBorder="1" applyAlignment="1">
      <alignment horizontal="left" vertical="center"/>
    </xf>
    <xf numFmtId="165" fontId="6" fillId="2" borderId="15" xfId="6" applyNumberFormat="1" applyFont="1" applyFill="1" applyBorder="1" applyAlignment="1">
      <alignment vertical="center"/>
    </xf>
    <xf numFmtId="164" fontId="6" fillId="2" borderId="10" xfId="6" applyNumberFormat="1" applyFont="1" applyFill="1" applyBorder="1" applyAlignment="1">
      <alignment vertical="center"/>
    </xf>
    <xf numFmtId="164" fontId="6" fillId="2" borderId="15" xfId="6" applyNumberFormat="1" applyFont="1" applyFill="1" applyBorder="1" applyAlignment="1">
      <alignment vertical="center"/>
    </xf>
    <xf numFmtId="165" fontId="14" fillId="4" borderId="13" xfId="6" applyNumberFormat="1" applyFont="1" applyFill="1" applyBorder="1" applyAlignment="1">
      <alignment vertical="center"/>
    </xf>
    <xf numFmtId="164" fontId="14" fillId="4" borderId="13" xfId="6" applyNumberFormat="1" applyFont="1" applyFill="1" applyBorder="1" applyAlignment="1">
      <alignment vertical="center"/>
    </xf>
    <xf numFmtId="164" fontId="15" fillId="0" borderId="0" xfId="6" applyNumberFormat="1" applyFont="1"/>
    <xf numFmtId="164" fontId="16" fillId="0" borderId="0" xfId="6" applyNumberFormat="1" applyFont="1" applyAlignment="1">
      <alignment vertical="center"/>
    </xf>
    <xf numFmtId="164" fontId="16" fillId="3" borderId="0" xfId="6" applyNumberFormat="1" applyFont="1" applyFill="1" applyAlignment="1">
      <alignment vertical="center"/>
    </xf>
    <xf numFmtId="164" fontId="8" fillId="0" borderId="0" xfId="6" applyNumberFormat="1" applyFont="1" applyAlignment="1">
      <alignment vertical="center"/>
    </xf>
    <xf numFmtId="49" fontId="19" fillId="0" borderId="0" xfId="6" applyNumberFormat="1" applyFont="1"/>
    <xf numFmtId="164" fontId="17" fillId="3" borderId="0" xfId="6" applyNumberFormat="1" applyFont="1" applyFill="1" applyAlignment="1">
      <alignment vertical="center"/>
    </xf>
    <xf numFmtId="0" fontId="17" fillId="0" borderId="0" xfId="6" applyFont="1"/>
    <xf numFmtId="0" fontId="16" fillId="0" borderId="0" xfId="6" applyFont="1"/>
    <xf numFmtId="164" fontId="17" fillId="0" borderId="0" xfId="6" applyNumberFormat="1" applyFont="1"/>
    <xf numFmtId="0" fontId="18" fillId="0" borderId="0" xfId="6" applyFont="1"/>
    <xf numFmtId="0" fontId="16" fillId="0" borderId="0" xfId="6" applyFont="1" applyAlignment="1">
      <alignment horizontal="left" indent="1"/>
    </xf>
    <xf numFmtId="0" fontId="19" fillId="0" borderId="0" xfId="6" applyFont="1"/>
    <xf numFmtId="164" fontId="21" fillId="0" borderId="0" xfId="6" applyNumberFormat="1"/>
    <xf numFmtId="0" fontId="2" fillId="0" borderId="0" xfId="6" applyFont="1" applyAlignment="1">
      <alignment horizontal="center"/>
    </xf>
    <xf numFmtId="0" fontId="3" fillId="0" borderId="0" xfId="6" applyFont="1" applyAlignment="1">
      <alignment horizontal="center"/>
    </xf>
    <xf numFmtId="0" fontId="4" fillId="0" borderId="0" xfId="6" applyFont="1" applyAlignment="1">
      <alignment horizontal="center"/>
    </xf>
    <xf numFmtId="0" fontId="6" fillId="2" borderId="1" xfId="6" applyFont="1" applyFill="1" applyBorder="1" applyAlignment="1">
      <alignment horizontal="center" vertical="center"/>
    </xf>
    <xf numFmtId="0" fontId="6" fillId="2" borderId="6" xfId="6" applyFont="1" applyFill="1" applyBorder="1" applyAlignment="1">
      <alignment horizontal="center" vertical="center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  <xf numFmtId="49" fontId="6" fillId="2" borderId="4" xfId="6" applyNumberFormat="1" applyFont="1" applyFill="1" applyBorder="1" applyAlignment="1">
      <alignment horizontal="center" vertical="center"/>
    </xf>
    <xf numFmtId="49" fontId="6" fillId="2" borderId="8" xfId="6" applyNumberFormat="1" applyFont="1" applyFill="1" applyBorder="1" applyAlignment="1">
      <alignment horizontal="center" vertical="center"/>
    </xf>
    <xf numFmtId="0" fontId="6" fillId="2" borderId="5" xfId="6" applyFont="1" applyFill="1" applyBorder="1" applyAlignment="1">
      <alignment horizontal="center" vertical="center"/>
    </xf>
    <xf numFmtId="43" fontId="0" fillId="0" borderId="0" xfId="1" applyFont="1"/>
    <xf numFmtId="43" fontId="8" fillId="3" borderId="11" xfId="1" applyFont="1" applyFill="1" applyBorder="1"/>
    <xf numFmtId="165" fontId="7" fillId="0" borderId="11" xfId="1" applyNumberFormat="1" applyFont="1" applyBorder="1"/>
    <xf numFmtId="165" fontId="8" fillId="3" borderId="11" xfId="1" applyNumberFormat="1" applyFont="1" applyFill="1" applyBorder="1"/>
    <xf numFmtId="43" fontId="8" fillId="3" borderId="12" xfId="1" applyFont="1" applyFill="1" applyBorder="1"/>
    <xf numFmtId="43" fontId="8" fillId="4" borderId="11" xfId="1" applyFont="1" applyFill="1" applyBorder="1"/>
    <xf numFmtId="165" fontId="9" fillId="0" borderId="11" xfId="1" applyNumberFormat="1" applyFont="1" applyBorder="1"/>
    <xf numFmtId="43" fontId="12" fillId="0" borderId="11" xfId="1" applyFont="1" applyBorder="1"/>
    <xf numFmtId="165" fontId="12" fillId="0" borderId="11" xfId="1" applyNumberFormat="1" applyFont="1" applyBorder="1"/>
    <xf numFmtId="43" fontId="7" fillId="0" borderId="12" xfId="1" applyFont="1" applyBorder="1"/>
    <xf numFmtId="43" fontId="9" fillId="0" borderId="12" xfId="1" applyFont="1" applyBorder="1"/>
    <xf numFmtId="43" fontId="8" fillId="3" borderId="11" xfId="1" applyFont="1" applyFill="1" applyBorder="1" applyAlignment="1">
      <alignment vertical="center"/>
    </xf>
    <xf numFmtId="43" fontId="11" fillId="0" borderId="12" xfId="1" applyFont="1" applyBorder="1"/>
  </cellXfs>
  <cellStyles count="7">
    <cellStyle name="Millares" xfId="1" builtinId="3"/>
    <cellStyle name="Normal" xfId="0" builtinId="0"/>
    <cellStyle name="Normal 2" xfId="5" xr:uid="{D94F4E5E-A01D-48C1-80B9-5EAA570331F8}"/>
    <cellStyle name="Normal 2 2 2 2" xfId="2" xr:uid="{9C20916D-3360-4274-AC67-6BAB7ACD73F8}"/>
    <cellStyle name="Normal 3" xfId="6" xr:uid="{6AFCDE21-1614-48E5-9616-5371B5E48077}"/>
    <cellStyle name="Normal_COMPARACION 2002-2001" xfId="3" xr:uid="{B78A3BBF-7CAC-4C3E-B9FD-18DD978B5611}"/>
    <cellStyle name="Normal_COMPARACION 2002-2001 2" xfId="4" xr:uid="{DB57AB1E-D2E0-414C-ACB0-2C25B4A2D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Sector%20Files/DR%20Fiscal%20File%20Update%2006-26-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l_pf\mis%20document\documentos%20de%20trabajo\ARCHIVOS%20DE%20TRABAJO%20DE%20%20EXCEL\SEMANALES\TASAINT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DSAtblEmily02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baez/AppData/Local/Microsoft/Windows/INetCache/Content.Outlook/HTMLJ493/Marco%20Macro%20Commoditties%20-%20Fix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996100\Desktop\My%20Documents\Archivos%20de%20Excel\Archivo%20Monetario%204%20de%20ener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ARCHIVOS%20VARIOS%20IPC\BOLETIN\BOLETIN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perez/Desktop/2022/PRESUPUESTO%202023/SEPTIEMBRE/Copia%20de%20Proyeccion%20Ingresos%20CUT%202023%20-%202026%20Envio%20a%20Presupuesto%20AL%2012%20Agosto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fsadfs1\Estudios%20Economicos\Users\irodriguez\AppData\Local\Microsoft\Windows\INetCache\Content.Outlook\VK55HVD4\REC16-04-2021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baez\AppData\Local\Microsoft\Windows\INetCache\Content.Outlook\U0Q4O4LI\Ingresos%20Enero-Julio%202026_%20(002).xlsb" TargetMode="External"/><Relationship Id="rId1" Type="http://schemas.openxmlformats.org/officeDocument/2006/relationships/externalLinkPath" Target="file:///C:\Users\sabaez\AppData\Local\Microsoft\Windows\INetCache\Content.Outlook\U0Q4O4LI\Ingresos%20Enero-Julio%202026_%20(002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respaldo%20Henry%20Rodriguez\Resto%20del%20Sistema%20Bancario\Implementacion%20del%20MEMF\Oferta%20Monetaria\analisis%20pafi%20junio%202007%20y%20gr&#225;ficos%20comparado%20con%20el%20MEM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EDSSARMRED97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definedNames>
      <definedName name="[Macros Import].qbop"/>
    </defined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INT2"/>
      <sheetName val="shared 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asd" sheetId="49"/>
      <definedName name="OnShow" sheetId="49"/>
      <definedName name="spnf" sheetId="49"/>
      <definedName name="will" sheetId="4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 Publicas detalle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QEDS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>
        <row r="9">
          <cell r="G9">
            <v>1731980334.0385709</v>
          </cell>
        </row>
      </sheetData>
      <sheetData sheetId="2"/>
      <sheetData sheetId="3">
        <row r="1">
          <cell r="B1" t="str">
            <v>Cod.Fuente Especifica</v>
          </cell>
        </row>
      </sheetData>
      <sheetData sheetId="4">
        <row r="1">
          <cell r="B1" t="str">
            <v>Cod.Fuente Especifica</v>
          </cell>
        </row>
      </sheetData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OR COLECTURIA"/>
      <sheetName val="RESUMEN ACUM. CONCEPTO"/>
      <sheetName val="BCC"/>
    </sheetNames>
    <sheetDataSet>
      <sheetData sheetId="0">
        <row r="8">
          <cell r="C8" t="str">
            <v>16 DE ABRIL DEL 2021</v>
          </cell>
        </row>
      </sheetData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ero 2025-2026"/>
      <sheetName val="FINANCIERO (2026 Est. 2026)"/>
      <sheetName val="PP (2)"/>
      <sheetName val="PP"/>
      <sheetName val="PP (EST)"/>
      <sheetName val="DGII"/>
      <sheetName val="DGII (EST)"/>
      <sheetName val="DGA"/>
      <sheetName val="DGA (EST)"/>
      <sheetName val="TESORERIA "/>
      <sheetName val="TESORERIA (EST)"/>
      <sheetName val="cut presupuestaria"/>
      <sheetName val="2026 (REC)"/>
      <sheetName val="2026 (RESUMEN)"/>
      <sheetName val="2026 REC- EST "/>
      <sheetName val="2026 REC-EST 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0">
          <cell r="J30">
            <v>18260.2</v>
          </cell>
          <cell r="R30">
            <v>18738.699999999997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MO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E0D7-51AC-40D5-8C73-AAF3B40CAC64}">
  <dimension ref="B1:V154"/>
  <sheetViews>
    <sheetView showGridLines="0" tabSelected="1" zoomScale="80" zoomScaleNormal="80" workbookViewId="0">
      <selection activeCell="D147" sqref="D147"/>
    </sheetView>
  </sheetViews>
  <sheetFormatPr baseColWidth="10" defaultColWidth="11.42578125" defaultRowHeight="12.75" x14ac:dyDescent="0.2"/>
  <cols>
    <col min="1" max="1" width="1.5703125" style="93" customWidth="1"/>
    <col min="2" max="2" width="75.85546875" style="93" customWidth="1"/>
    <col min="3" max="9" width="12.85546875" style="93" customWidth="1"/>
    <col min="10" max="10" width="13" style="155" customWidth="1"/>
    <col min="11" max="11" width="12.7109375" style="93" customWidth="1"/>
    <col min="12" max="12" width="13.5703125" style="93" customWidth="1"/>
    <col min="13" max="17" width="12.7109375" style="93" customWidth="1"/>
    <col min="18" max="18" width="14.140625" style="155" customWidth="1"/>
    <col min="19" max="19" width="13.85546875" style="93" customWidth="1"/>
    <col min="20" max="20" width="9.85546875" style="93" bestFit="1" customWidth="1"/>
    <col min="21" max="21" width="20.5703125" style="93" bestFit="1" customWidth="1"/>
    <col min="22" max="22" width="18.85546875" style="93" bestFit="1" customWidth="1"/>
    <col min="23" max="16384" width="11.42578125" style="93"/>
  </cols>
  <sheetData>
    <row r="1" spans="2:22" ht="18.75" customHeight="1" x14ac:dyDescent="0.25">
      <c r="B1" s="156" t="s">
        <v>0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2:22" ht="15" customHeight="1" x14ac:dyDescent="0.25">
      <c r="B2" s="94"/>
      <c r="C2" s="94"/>
      <c r="D2" s="94"/>
      <c r="E2" s="94"/>
      <c r="F2" s="94"/>
      <c r="G2" s="94"/>
      <c r="H2" s="94"/>
      <c r="I2" s="94"/>
      <c r="J2" s="95"/>
      <c r="K2" s="94"/>
      <c r="L2" s="94"/>
      <c r="M2" s="94"/>
      <c r="N2" s="94"/>
      <c r="O2" s="94"/>
      <c r="P2" s="94"/>
      <c r="Q2" s="94"/>
      <c r="R2" s="95"/>
      <c r="S2" s="94"/>
      <c r="T2" s="94"/>
    </row>
    <row r="3" spans="2:22" ht="18" customHeight="1" x14ac:dyDescent="0.2">
      <c r="B3" s="157" t="s">
        <v>1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</row>
    <row r="4" spans="2:22" ht="17.25" customHeight="1" x14ac:dyDescent="0.2">
      <c r="B4" s="158" t="s">
        <v>145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</row>
    <row r="5" spans="2:22" ht="17.25" customHeight="1" x14ac:dyDescent="0.2">
      <c r="B5" s="158" t="s">
        <v>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</row>
    <row r="6" spans="2:22" ht="23.25" customHeight="1" x14ac:dyDescent="0.2">
      <c r="B6" s="159" t="s">
        <v>3</v>
      </c>
      <c r="C6" s="161">
        <v>2025</v>
      </c>
      <c r="D6" s="162"/>
      <c r="E6" s="162"/>
      <c r="F6" s="162"/>
      <c r="G6" s="162"/>
      <c r="H6" s="162"/>
      <c r="I6" s="162"/>
      <c r="J6" s="163" t="s">
        <v>4</v>
      </c>
      <c r="K6" s="161">
        <v>2026</v>
      </c>
      <c r="L6" s="162"/>
      <c r="M6" s="162"/>
      <c r="N6" s="162"/>
      <c r="O6" s="162"/>
      <c r="P6" s="162"/>
      <c r="Q6" s="162"/>
      <c r="R6" s="163" t="s">
        <v>5</v>
      </c>
      <c r="S6" s="161" t="s">
        <v>6</v>
      </c>
      <c r="T6" s="165"/>
    </row>
    <row r="7" spans="2:22" ht="29.25" customHeight="1" thickBot="1" x14ac:dyDescent="0.25">
      <c r="B7" s="160"/>
      <c r="C7" s="96" t="s">
        <v>7</v>
      </c>
      <c r="D7" s="96" t="s">
        <v>8</v>
      </c>
      <c r="E7" s="96" t="s">
        <v>140</v>
      </c>
      <c r="F7" s="96" t="s">
        <v>142</v>
      </c>
      <c r="G7" s="96" t="s">
        <v>143</v>
      </c>
      <c r="H7" s="96" t="s">
        <v>144</v>
      </c>
      <c r="I7" s="96" t="s">
        <v>146</v>
      </c>
      <c r="J7" s="164"/>
      <c r="K7" s="97" t="s">
        <v>7</v>
      </c>
      <c r="L7" s="97" t="s">
        <v>8</v>
      </c>
      <c r="M7" s="97" t="s">
        <v>140</v>
      </c>
      <c r="N7" s="97" t="s">
        <v>142</v>
      </c>
      <c r="O7" s="97" t="s">
        <v>143</v>
      </c>
      <c r="P7" s="97" t="s">
        <v>144</v>
      </c>
      <c r="Q7" s="97" t="s">
        <v>146</v>
      </c>
      <c r="R7" s="164"/>
      <c r="S7" s="96" t="s">
        <v>9</v>
      </c>
      <c r="T7" s="97" t="s">
        <v>10</v>
      </c>
    </row>
    <row r="8" spans="2:22" ht="15.95" customHeight="1" thickTop="1" x14ac:dyDescent="0.2">
      <c r="B8" s="98" t="s">
        <v>11</v>
      </c>
      <c r="C8" s="1">
        <f t="shared" ref="C8:R8" si="0">+C9+C55+C58+C67+C87</f>
        <v>108446.90000000001</v>
      </c>
      <c r="D8" s="1">
        <f t="shared" si="0"/>
        <v>91079.5</v>
      </c>
      <c r="E8" s="1">
        <f t="shared" si="0"/>
        <v>92926.499999999985</v>
      </c>
      <c r="F8" s="1">
        <f t="shared" si="0"/>
        <v>127416.3</v>
      </c>
      <c r="G8" s="1">
        <f t="shared" si="0"/>
        <v>105864.09999999999</v>
      </c>
      <c r="H8" s="1">
        <f t="shared" si="0"/>
        <v>95740.5</v>
      </c>
      <c r="I8" s="1">
        <f t="shared" si="0"/>
        <v>113356.59999999998</v>
      </c>
      <c r="J8" s="1">
        <f t="shared" si="0"/>
        <v>734830.39999999991</v>
      </c>
      <c r="K8" s="1">
        <f t="shared" si="0"/>
        <v>119278.3</v>
      </c>
      <c r="L8" s="1">
        <f t="shared" si="0"/>
        <v>95292.200000000012</v>
      </c>
      <c r="M8" s="1">
        <f t="shared" si="0"/>
        <v>105222.80000000002</v>
      </c>
      <c r="N8" s="1">
        <f t="shared" si="0"/>
        <v>141830.30000000002</v>
      </c>
      <c r="O8" s="1">
        <f t="shared" si="0"/>
        <v>102510.63721617003</v>
      </c>
      <c r="P8" s="1">
        <f t="shared" si="0"/>
        <v>102676.60000000002</v>
      </c>
      <c r="Q8" s="1">
        <f t="shared" si="0"/>
        <v>120111.2</v>
      </c>
      <c r="R8" s="1">
        <f t="shared" si="0"/>
        <v>785457.4372161699</v>
      </c>
      <c r="S8" s="2">
        <f t="shared" ref="S8:S71" si="1">+R8-J8</f>
        <v>50627.037216169992</v>
      </c>
      <c r="T8" s="1">
        <f t="shared" ref="T8:T43" si="2">+S8/J8*100</f>
        <v>6.8896220428781936</v>
      </c>
    </row>
    <row r="9" spans="2:22" ht="15.95" customHeight="1" x14ac:dyDescent="0.2">
      <c r="B9" s="3" t="s">
        <v>12</v>
      </c>
      <c r="C9" s="1">
        <f t="shared" ref="C9:R9" si="3">+C10+C15+C24+C46+C53+C54</f>
        <v>103063.00000000001</v>
      </c>
      <c r="D9" s="1">
        <f t="shared" si="3"/>
        <v>83878.5</v>
      </c>
      <c r="E9" s="1">
        <f t="shared" si="3"/>
        <v>87345.2</v>
      </c>
      <c r="F9" s="1">
        <f t="shared" si="3"/>
        <v>122634.3</v>
      </c>
      <c r="G9" s="1">
        <f t="shared" si="3"/>
        <v>99880.599999999991</v>
      </c>
      <c r="H9" s="1">
        <f>+H10+H15+H24+H46+H53+H54</f>
        <v>89438.299999999988</v>
      </c>
      <c r="I9" s="1">
        <f t="shared" si="3"/>
        <v>97678.89999999998</v>
      </c>
      <c r="J9" s="1">
        <f t="shared" si="3"/>
        <v>683918.79999999993</v>
      </c>
      <c r="K9" s="1">
        <f t="shared" si="3"/>
        <v>113910.8</v>
      </c>
      <c r="L9" s="1">
        <f t="shared" si="3"/>
        <v>88920.3</v>
      </c>
      <c r="M9" s="1">
        <f t="shared" si="3"/>
        <v>99885.500000000015</v>
      </c>
      <c r="N9" s="1">
        <f t="shared" si="3"/>
        <v>135834.20000000001</v>
      </c>
      <c r="O9" s="1">
        <f t="shared" si="3"/>
        <v>98038.600000000035</v>
      </c>
      <c r="P9" s="1">
        <f>+P10+P15+P24+P46+P53+P54</f>
        <v>98123.200000000012</v>
      </c>
      <c r="Q9" s="1">
        <f t="shared" si="3"/>
        <v>102279.2</v>
      </c>
      <c r="R9" s="1">
        <f t="shared" si="3"/>
        <v>736991.79999999993</v>
      </c>
      <c r="S9" s="2">
        <f t="shared" si="1"/>
        <v>53073</v>
      </c>
      <c r="T9" s="1">
        <f t="shared" si="2"/>
        <v>7.7601317583315454</v>
      </c>
      <c r="U9" s="65"/>
      <c r="V9" s="65"/>
    </row>
    <row r="10" spans="2:22" ht="15.95" customHeight="1" x14ac:dyDescent="0.2">
      <c r="B10" s="4" t="s">
        <v>13</v>
      </c>
      <c r="C10" s="1">
        <f t="shared" ref="C10:R10" si="4">SUM(C11:C14)</f>
        <v>39449.800000000003</v>
      </c>
      <c r="D10" s="1">
        <f t="shared" si="4"/>
        <v>27934.600000000002</v>
      </c>
      <c r="E10" s="1">
        <f t="shared" si="4"/>
        <v>27960.5</v>
      </c>
      <c r="F10" s="1">
        <f t="shared" si="4"/>
        <v>59551</v>
      </c>
      <c r="G10" s="1">
        <f t="shared" si="4"/>
        <v>41173.199999999997</v>
      </c>
      <c r="H10" s="1">
        <f>SUM(H11:H14)</f>
        <v>32751.199999999997</v>
      </c>
      <c r="I10" s="1">
        <f t="shared" si="4"/>
        <v>36115.299999999996</v>
      </c>
      <c r="J10" s="1">
        <f t="shared" si="4"/>
        <v>264935.59999999998</v>
      </c>
      <c r="K10" s="1">
        <f t="shared" si="4"/>
        <v>46065.899999999994</v>
      </c>
      <c r="L10" s="1">
        <f t="shared" si="4"/>
        <v>31904.499999999996</v>
      </c>
      <c r="M10" s="1">
        <f t="shared" si="4"/>
        <v>32519.399999999998</v>
      </c>
      <c r="N10" s="1">
        <f t="shared" si="4"/>
        <v>66322.7</v>
      </c>
      <c r="O10" s="1">
        <f t="shared" si="4"/>
        <v>36928</v>
      </c>
      <c r="P10" s="1">
        <f>SUM(P11:P14)</f>
        <v>32603.999999999996</v>
      </c>
      <c r="Q10" s="1">
        <f t="shared" si="4"/>
        <v>36175.600000000006</v>
      </c>
      <c r="R10" s="1">
        <f t="shared" si="4"/>
        <v>282520.10000000003</v>
      </c>
      <c r="S10" s="2">
        <f t="shared" si="1"/>
        <v>17584.500000000058</v>
      </c>
      <c r="T10" s="1">
        <f t="shared" si="2"/>
        <v>6.6372733600165699</v>
      </c>
      <c r="U10" s="65"/>
      <c r="V10" s="65"/>
    </row>
    <row r="11" spans="2:22" ht="15.95" customHeight="1" x14ac:dyDescent="0.2">
      <c r="B11" s="5" t="s">
        <v>14</v>
      </c>
      <c r="C11" s="6">
        <v>12908.9</v>
      </c>
      <c r="D11" s="6">
        <v>11313.6</v>
      </c>
      <c r="E11" s="6">
        <v>11933.5</v>
      </c>
      <c r="F11" s="6">
        <v>11986.6</v>
      </c>
      <c r="G11" s="6">
        <v>12744.3</v>
      </c>
      <c r="H11" s="6">
        <v>10631.9</v>
      </c>
      <c r="I11" s="6">
        <v>9242</v>
      </c>
      <c r="J11" s="6">
        <f>SUM(C11:I11)</f>
        <v>80760.799999999988</v>
      </c>
      <c r="K11" s="6">
        <v>14639.4</v>
      </c>
      <c r="L11" s="6">
        <v>13164.3</v>
      </c>
      <c r="M11" s="6">
        <v>12944.5</v>
      </c>
      <c r="N11" s="6">
        <v>13316.5</v>
      </c>
      <c r="O11" s="6">
        <v>14631.1</v>
      </c>
      <c r="P11" s="6">
        <v>12024.5</v>
      </c>
      <c r="Q11" s="6">
        <v>10963.2</v>
      </c>
      <c r="R11" s="6">
        <f>SUM(K11:Q11)</f>
        <v>91683.5</v>
      </c>
      <c r="S11" s="7">
        <f t="shared" si="1"/>
        <v>10922.700000000012</v>
      </c>
      <c r="T11" s="6">
        <f t="shared" si="2"/>
        <v>13.524754583907061</v>
      </c>
      <c r="U11" s="65"/>
    </row>
    <row r="12" spans="2:22" ht="15.95" customHeight="1" x14ac:dyDescent="0.2">
      <c r="B12" s="5" t="s">
        <v>15</v>
      </c>
      <c r="C12" s="6">
        <v>17302</v>
      </c>
      <c r="D12" s="6">
        <v>12300.8</v>
      </c>
      <c r="E12" s="6">
        <v>11863.2</v>
      </c>
      <c r="F12" s="6">
        <v>40824.800000000003</v>
      </c>
      <c r="G12" s="6">
        <v>21556.2</v>
      </c>
      <c r="H12" s="6">
        <v>13687.3</v>
      </c>
      <c r="I12" s="6">
        <v>21721.8</v>
      </c>
      <c r="J12" s="6">
        <f>SUM(C12:I12)</f>
        <v>139256.1</v>
      </c>
      <c r="K12" s="6">
        <v>23577.1</v>
      </c>
      <c r="L12" s="6">
        <v>14421.4</v>
      </c>
      <c r="M12" s="6">
        <v>15295.6</v>
      </c>
      <c r="N12" s="6">
        <v>45167.5</v>
      </c>
      <c r="O12" s="6">
        <v>13275.4</v>
      </c>
      <c r="P12" s="6">
        <v>14857.6</v>
      </c>
      <c r="Q12" s="6">
        <v>20164</v>
      </c>
      <c r="R12" s="6">
        <f>SUM(K12:Q12)</f>
        <v>146758.6</v>
      </c>
      <c r="S12" s="7">
        <f t="shared" si="1"/>
        <v>7502.5</v>
      </c>
      <c r="T12" s="6">
        <f t="shared" si="2"/>
        <v>5.3875557336447022</v>
      </c>
      <c r="U12" s="65"/>
    </row>
    <row r="13" spans="2:22" ht="15.95" customHeight="1" x14ac:dyDescent="0.2">
      <c r="B13" s="5" t="s">
        <v>16</v>
      </c>
      <c r="C13" s="6">
        <v>9006.4</v>
      </c>
      <c r="D13" s="6">
        <v>4037.7</v>
      </c>
      <c r="E13" s="6">
        <v>3901.8</v>
      </c>
      <c r="F13" s="6">
        <v>6448.2</v>
      </c>
      <c r="G13" s="6">
        <v>6465.6</v>
      </c>
      <c r="H13" s="6">
        <v>8149.9</v>
      </c>
      <c r="I13" s="6">
        <v>4848.8</v>
      </c>
      <c r="J13" s="6">
        <f>SUM(C13:I13)</f>
        <v>42858.400000000001</v>
      </c>
      <c r="K13" s="6">
        <v>7638.2</v>
      </c>
      <c r="L13" s="6">
        <v>4102.3</v>
      </c>
      <c r="M13" s="6">
        <v>3946.7</v>
      </c>
      <c r="N13" s="6">
        <v>7484.3</v>
      </c>
      <c r="O13" s="6">
        <v>8672.6</v>
      </c>
      <c r="P13" s="6">
        <v>5400.1</v>
      </c>
      <c r="Q13" s="6">
        <v>4737.1000000000004</v>
      </c>
      <c r="R13" s="6">
        <f>SUM(K13:Q13)</f>
        <v>41981.299999999996</v>
      </c>
      <c r="S13" s="7">
        <f t="shared" si="1"/>
        <v>-877.10000000000582</v>
      </c>
      <c r="T13" s="6">
        <f t="shared" si="2"/>
        <v>-2.0465066358053634</v>
      </c>
      <c r="U13" s="65"/>
    </row>
    <row r="14" spans="2:22" ht="15.95" customHeight="1" x14ac:dyDescent="0.2">
      <c r="B14" s="5" t="s">
        <v>17</v>
      </c>
      <c r="C14" s="6">
        <v>232.5</v>
      </c>
      <c r="D14" s="6">
        <v>282.5</v>
      </c>
      <c r="E14" s="6">
        <v>262</v>
      </c>
      <c r="F14" s="6">
        <v>291.39999999999998</v>
      </c>
      <c r="G14" s="6">
        <v>407.1</v>
      </c>
      <c r="H14" s="6">
        <v>282.10000000000002</v>
      </c>
      <c r="I14" s="6">
        <v>302.7</v>
      </c>
      <c r="J14" s="6">
        <f>SUM(C14:I14)</f>
        <v>2060.2999999999997</v>
      </c>
      <c r="K14" s="6">
        <v>211.2</v>
      </c>
      <c r="L14" s="6">
        <v>216.5</v>
      </c>
      <c r="M14" s="6">
        <v>332.6</v>
      </c>
      <c r="N14" s="6">
        <v>354.4</v>
      </c>
      <c r="O14" s="6">
        <v>348.9</v>
      </c>
      <c r="P14" s="6">
        <v>321.8</v>
      </c>
      <c r="Q14" s="6">
        <v>311.3</v>
      </c>
      <c r="R14" s="6">
        <f>SUM(K14:Q14)</f>
        <v>2096.6999999999998</v>
      </c>
      <c r="S14" s="7">
        <f t="shared" si="1"/>
        <v>36.400000000000091</v>
      </c>
      <c r="T14" s="6">
        <f t="shared" si="2"/>
        <v>1.7667330000485413</v>
      </c>
      <c r="U14" s="65"/>
    </row>
    <row r="15" spans="2:22" ht="15.95" customHeight="1" x14ac:dyDescent="0.2">
      <c r="B15" s="3" t="s">
        <v>18</v>
      </c>
      <c r="C15" s="8">
        <f t="shared" ref="C15:R15" si="5">+C16+C23</f>
        <v>3853.7</v>
      </c>
      <c r="D15" s="9">
        <f t="shared" si="5"/>
        <v>3770.2000000000003</v>
      </c>
      <c r="E15" s="9">
        <f t="shared" si="5"/>
        <v>6252.2000000000007</v>
      </c>
      <c r="F15" s="9">
        <f t="shared" si="5"/>
        <v>8025.0999999999995</v>
      </c>
      <c r="G15" s="9">
        <f t="shared" si="5"/>
        <v>4554.6000000000004</v>
      </c>
      <c r="H15" s="9">
        <f>+H16+H23</f>
        <v>4043.5</v>
      </c>
      <c r="I15" s="9">
        <f t="shared" si="5"/>
        <v>3979.3</v>
      </c>
      <c r="J15" s="9">
        <f t="shared" si="5"/>
        <v>34478.6</v>
      </c>
      <c r="K15" s="8">
        <f t="shared" si="5"/>
        <v>3864.2000000000003</v>
      </c>
      <c r="L15" s="9">
        <f t="shared" si="5"/>
        <v>4037.4000000000005</v>
      </c>
      <c r="M15" s="9">
        <f t="shared" si="5"/>
        <v>8092.0999999999995</v>
      </c>
      <c r="N15" s="9">
        <f t="shared" si="5"/>
        <v>9662.4</v>
      </c>
      <c r="O15" s="9">
        <f t="shared" si="5"/>
        <v>5228.7999999999993</v>
      </c>
      <c r="P15" s="9">
        <f>+P16+P23</f>
        <v>4328.0999999999995</v>
      </c>
      <c r="Q15" s="9">
        <f t="shared" si="5"/>
        <v>5460.6</v>
      </c>
      <c r="R15" s="9">
        <f t="shared" si="5"/>
        <v>40673.599999999999</v>
      </c>
      <c r="S15" s="10">
        <f t="shared" si="1"/>
        <v>6195</v>
      </c>
      <c r="T15" s="9">
        <f t="shared" si="2"/>
        <v>17.967666900628217</v>
      </c>
      <c r="U15" s="65"/>
    </row>
    <row r="16" spans="2:22" ht="15.95" customHeight="1" x14ac:dyDescent="0.2">
      <c r="B16" s="11" t="s">
        <v>19</v>
      </c>
      <c r="C16" s="8">
        <f t="shared" ref="C16:R16" si="6">SUM(C17:C22)</f>
        <v>3657.7999999999997</v>
      </c>
      <c r="D16" s="9">
        <f t="shared" si="6"/>
        <v>3543.9</v>
      </c>
      <c r="E16" s="9">
        <f t="shared" si="6"/>
        <v>5918.6</v>
      </c>
      <c r="F16" s="9">
        <f t="shared" si="6"/>
        <v>7773.2999999999993</v>
      </c>
      <c r="G16" s="9">
        <f t="shared" si="6"/>
        <v>4253.7000000000007</v>
      </c>
      <c r="H16" s="9">
        <f>SUM(H17:H22)</f>
        <v>3746.1</v>
      </c>
      <c r="I16" s="9">
        <f t="shared" si="6"/>
        <v>3719.8</v>
      </c>
      <c r="J16" s="9">
        <f t="shared" si="6"/>
        <v>32613.199999999997</v>
      </c>
      <c r="K16" s="8">
        <f t="shared" si="6"/>
        <v>3657.2000000000003</v>
      </c>
      <c r="L16" s="9">
        <f t="shared" si="6"/>
        <v>3801.6000000000004</v>
      </c>
      <c r="M16" s="9">
        <f t="shared" si="6"/>
        <v>7673.4</v>
      </c>
      <c r="N16" s="9">
        <f t="shared" si="6"/>
        <v>9236.1999999999989</v>
      </c>
      <c r="O16" s="9">
        <f t="shared" si="6"/>
        <v>4804.7999999999993</v>
      </c>
      <c r="P16" s="9">
        <f>SUM(P17:P22)</f>
        <v>4037.3999999999996</v>
      </c>
      <c r="Q16" s="9">
        <f t="shared" si="6"/>
        <v>5233</v>
      </c>
      <c r="R16" s="9">
        <f t="shared" si="6"/>
        <v>38443.599999999999</v>
      </c>
      <c r="S16" s="10">
        <f t="shared" si="1"/>
        <v>5830.4000000000015</v>
      </c>
      <c r="T16" s="9">
        <f t="shared" si="2"/>
        <v>17.877423865183427</v>
      </c>
      <c r="U16" s="65"/>
    </row>
    <row r="17" spans="2:21" ht="15.95" customHeight="1" x14ac:dyDescent="0.2">
      <c r="B17" s="12" t="s">
        <v>20</v>
      </c>
      <c r="C17" s="13">
        <v>133.5</v>
      </c>
      <c r="D17" s="13">
        <v>511.2</v>
      </c>
      <c r="E17" s="13">
        <v>2130.3000000000002</v>
      </c>
      <c r="F17" s="13">
        <v>232.5</v>
      </c>
      <c r="G17" s="13">
        <v>199.3</v>
      </c>
      <c r="H17" s="13">
        <v>162.6</v>
      </c>
      <c r="I17" s="13">
        <v>150.6</v>
      </c>
      <c r="J17" s="14">
        <f t="shared" ref="J17:J23" si="7">SUM(C17:I17)</f>
        <v>3520</v>
      </c>
      <c r="K17" s="13">
        <v>135.80000000000001</v>
      </c>
      <c r="L17" s="13">
        <v>560.5</v>
      </c>
      <c r="M17" s="13">
        <v>2488.1999999999998</v>
      </c>
      <c r="N17" s="13">
        <v>289.39999999999998</v>
      </c>
      <c r="O17" s="13">
        <v>215.5</v>
      </c>
      <c r="P17" s="13">
        <v>189.6</v>
      </c>
      <c r="Q17" s="13">
        <v>198.8</v>
      </c>
      <c r="R17" s="6">
        <f t="shared" ref="R17:R23" si="8">SUM(K17:Q17)</f>
        <v>4077.8</v>
      </c>
      <c r="S17" s="7">
        <f t="shared" si="1"/>
        <v>557.80000000000018</v>
      </c>
      <c r="T17" s="6">
        <f t="shared" si="2"/>
        <v>15.846590909090914</v>
      </c>
      <c r="U17" s="65"/>
    </row>
    <row r="18" spans="2:21" ht="15.95" customHeight="1" x14ac:dyDescent="0.2">
      <c r="B18" s="12" t="s">
        <v>21</v>
      </c>
      <c r="C18" s="13">
        <v>280.8</v>
      </c>
      <c r="D18" s="13">
        <v>144.80000000000001</v>
      </c>
      <c r="E18" s="13">
        <v>363.7</v>
      </c>
      <c r="F18" s="13">
        <v>4321.7</v>
      </c>
      <c r="G18" s="13">
        <v>361.2</v>
      </c>
      <c r="H18" s="13">
        <v>273.5</v>
      </c>
      <c r="I18" s="13">
        <v>332</v>
      </c>
      <c r="J18" s="14">
        <f t="shared" si="7"/>
        <v>6077.7</v>
      </c>
      <c r="K18" s="13">
        <v>274.3</v>
      </c>
      <c r="L18" s="13">
        <v>171.2</v>
      </c>
      <c r="M18" s="13">
        <v>312.89999999999998</v>
      </c>
      <c r="N18" s="13">
        <v>4931.8</v>
      </c>
      <c r="O18" s="13">
        <v>439.4</v>
      </c>
      <c r="P18" s="13">
        <v>335.2</v>
      </c>
      <c r="Q18" s="13">
        <v>358.3</v>
      </c>
      <c r="R18" s="6">
        <f t="shared" si="8"/>
        <v>6823.0999999999995</v>
      </c>
      <c r="S18" s="7">
        <f t="shared" si="1"/>
        <v>745.39999999999964</v>
      </c>
      <c r="T18" s="6">
        <f t="shared" si="2"/>
        <v>12.264507955312038</v>
      </c>
      <c r="U18" s="65"/>
    </row>
    <row r="19" spans="2:21" ht="15.95" customHeight="1" x14ac:dyDescent="0.2">
      <c r="B19" s="12" t="s">
        <v>22</v>
      </c>
      <c r="C19" s="13">
        <v>1004.4</v>
      </c>
      <c r="D19" s="13">
        <v>1046.7</v>
      </c>
      <c r="E19" s="13">
        <v>1394.8</v>
      </c>
      <c r="F19" s="13">
        <v>1366.7</v>
      </c>
      <c r="G19" s="13">
        <v>1356.7</v>
      </c>
      <c r="H19" s="13">
        <v>1420.5</v>
      </c>
      <c r="I19" s="13">
        <v>1286.7</v>
      </c>
      <c r="J19" s="14">
        <f t="shared" si="7"/>
        <v>8876.5</v>
      </c>
      <c r="K19" s="13">
        <v>1009.3</v>
      </c>
      <c r="L19" s="13">
        <v>1381.9</v>
      </c>
      <c r="M19" s="13">
        <v>1574.1</v>
      </c>
      <c r="N19" s="13">
        <v>1444.7</v>
      </c>
      <c r="O19" s="13">
        <v>1337.8</v>
      </c>
      <c r="P19" s="13">
        <v>1434.5</v>
      </c>
      <c r="Q19" s="13">
        <v>1613</v>
      </c>
      <c r="R19" s="6">
        <f t="shared" si="8"/>
        <v>9795.2999999999993</v>
      </c>
      <c r="S19" s="7">
        <f t="shared" si="1"/>
        <v>918.79999999999927</v>
      </c>
      <c r="T19" s="6">
        <f t="shared" si="2"/>
        <v>10.350926603954253</v>
      </c>
      <c r="U19" s="65"/>
    </row>
    <row r="20" spans="2:21" ht="15.95" customHeight="1" x14ac:dyDescent="0.2">
      <c r="B20" s="99" t="s">
        <v>23</v>
      </c>
      <c r="C20" s="13">
        <v>222.1</v>
      </c>
      <c r="D20" s="13">
        <v>216.7</v>
      </c>
      <c r="E20" s="13">
        <v>220.1</v>
      </c>
      <c r="F20" s="13">
        <v>205</v>
      </c>
      <c r="G20" s="13">
        <v>213.7</v>
      </c>
      <c r="H20" s="13">
        <v>201.8</v>
      </c>
      <c r="I20" s="13">
        <v>232.9</v>
      </c>
      <c r="J20" s="14">
        <f t="shared" si="7"/>
        <v>1512.3</v>
      </c>
      <c r="K20" s="13">
        <v>221.8</v>
      </c>
      <c r="L20" s="13">
        <v>246</v>
      </c>
      <c r="M20" s="13">
        <v>250.2</v>
      </c>
      <c r="N20" s="13">
        <v>162.4</v>
      </c>
      <c r="O20" s="13">
        <v>187.4</v>
      </c>
      <c r="P20" s="13">
        <v>217.9</v>
      </c>
      <c r="Q20" s="13">
        <v>224.4</v>
      </c>
      <c r="R20" s="6">
        <f t="shared" si="8"/>
        <v>1510.1000000000001</v>
      </c>
      <c r="S20" s="7">
        <f t="shared" si="1"/>
        <v>-2.1999999999998181</v>
      </c>
      <c r="T20" s="6">
        <f t="shared" si="2"/>
        <v>-0.14547378165706659</v>
      </c>
      <c r="U20" s="65"/>
    </row>
    <row r="21" spans="2:21" ht="15.95" customHeight="1" x14ac:dyDescent="0.2">
      <c r="B21" s="12" t="s">
        <v>24</v>
      </c>
      <c r="C21" s="13">
        <v>1792.6</v>
      </c>
      <c r="D21" s="13">
        <v>1470.6</v>
      </c>
      <c r="E21" s="13">
        <v>1504</v>
      </c>
      <c r="F21" s="13">
        <v>1449.4</v>
      </c>
      <c r="G21" s="13">
        <v>1903.7</v>
      </c>
      <c r="H21" s="13">
        <v>1471</v>
      </c>
      <c r="I21" s="13">
        <v>1550.9</v>
      </c>
      <c r="J21" s="14">
        <f t="shared" si="7"/>
        <v>11142.199999999999</v>
      </c>
      <c r="K21" s="13">
        <v>1880.2</v>
      </c>
      <c r="L21" s="13">
        <v>1254</v>
      </c>
      <c r="M21" s="13">
        <v>2099.9</v>
      </c>
      <c r="N21" s="13">
        <v>1639.8</v>
      </c>
      <c r="O21" s="13">
        <v>2098.3000000000002</v>
      </c>
      <c r="P21" s="13">
        <v>1688.6</v>
      </c>
      <c r="Q21" s="13">
        <v>2622.1</v>
      </c>
      <c r="R21" s="6">
        <f t="shared" si="8"/>
        <v>13282.900000000001</v>
      </c>
      <c r="S21" s="7">
        <f t="shared" si="1"/>
        <v>2140.7000000000025</v>
      </c>
      <c r="T21" s="6">
        <f t="shared" si="2"/>
        <v>19.21254330383589</v>
      </c>
      <c r="U21" s="65"/>
    </row>
    <row r="22" spans="2:21" ht="15.95" customHeight="1" x14ac:dyDescent="0.2">
      <c r="B22" s="99" t="s">
        <v>25</v>
      </c>
      <c r="C22" s="13">
        <v>224.4</v>
      </c>
      <c r="D22" s="13">
        <v>153.9</v>
      </c>
      <c r="E22" s="13">
        <v>305.7</v>
      </c>
      <c r="F22" s="13">
        <v>198</v>
      </c>
      <c r="G22" s="13">
        <v>219.1</v>
      </c>
      <c r="H22" s="13">
        <v>216.7</v>
      </c>
      <c r="I22" s="13">
        <v>166.7</v>
      </c>
      <c r="J22" s="14">
        <f t="shared" si="7"/>
        <v>1484.5</v>
      </c>
      <c r="K22" s="13">
        <v>135.80000000000001</v>
      </c>
      <c r="L22" s="13">
        <v>188</v>
      </c>
      <c r="M22" s="13">
        <v>948.1</v>
      </c>
      <c r="N22" s="13">
        <v>768.1</v>
      </c>
      <c r="O22" s="13">
        <v>526.4</v>
      </c>
      <c r="P22" s="13">
        <v>171.6</v>
      </c>
      <c r="Q22" s="13">
        <v>216.4</v>
      </c>
      <c r="R22" s="13">
        <f t="shared" si="8"/>
        <v>2954.4</v>
      </c>
      <c r="S22" s="7">
        <f t="shared" si="1"/>
        <v>1469.9</v>
      </c>
      <c r="T22" s="6">
        <f t="shared" si="2"/>
        <v>99.016503873358047</v>
      </c>
      <c r="U22" s="65"/>
    </row>
    <row r="23" spans="2:21" ht="15.95" customHeight="1" x14ac:dyDescent="0.2">
      <c r="B23" s="11" t="s">
        <v>26</v>
      </c>
      <c r="C23" s="1">
        <v>195.9</v>
      </c>
      <c r="D23" s="9">
        <v>226.3</v>
      </c>
      <c r="E23" s="9">
        <v>333.6</v>
      </c>
      <c r="F23" s="9">
        <v>251.8</v>
      </c>
      <c r="G23" s="9">
        <v>300.89999999999998</v>
      </c>
      <c r="H23" s="9">
        <v>297.39999999999998</v>
      </c>
      <c r="I23" s="9">
        <v>259.5</v>
      </c>
      <c r="J23" s="8">
        <f t="shared" si="7"/>
        <v>1865.4</v>
      </c>
      <c r="K23" s="1">
        <v>207</v>
      </c>
      <c r="L23" s="9">
        <v>235.8</v>
      </c>
      <c r="M23" s="9">
        <v>418.7</v>
      </c>
      <c r="N23" s="9">
        <v>426.2</v>
      </c>
      <c r="O23" s="9">
        <v>424</v>
      </c>
      <c r="P23" s="9">
        <v>290.7</v>
      </c>
      <c r="Q23" s="9">
        <v>227.6</v>
      </c>
      <c r="R23" s="15">
        <f t="shared" si="8"/>
        <v>2230</v>
      </c>
      <c r="S23" s="2">
        <f t="shared" si="1"/>
        <v>364.59999999999991</v>
      </c>
      <c r="T23" s="1">
        <f t="shared" si="2"/>
        <v>19.545405811086088</v>
      </c>
      <c r="U23" s="65"/>
    </row>
    <row r="24" spans="2:21" ht="15.95" customHeight="1" x14ac:dyDescent="0.2">
      <c r="B24" s="4" t="s">
        <v>27</v>
      </c>
      <c r="C24" s="1">
        <f t="shared" ref="C24:R24" si="9">+C25+C28+C36+C45</f>
        <v>54063.999999999993</v>
      </c>
      <c r="D24" s="1">
        <f t="shared" si="9"/>
        <v>46509.799999999996</v>
      </c>
      <c r="E24" s="1">
        <f t="shared" si="9"/>
        <v>47004.599999999991</v>
      </c>
      <c r="F24" s="1">
        <f t="shared" si="9"/>
        <v>48937</v>
      </c>
      <c r="G24" s="1">
        <f t="shared" si="9"/>
        <v>48285.799999999996</v>
      </c>
      <c r="H24" s="1">
        <f>+H25+H28+H36+H45</f>
        <v>46966.2</v>
      </c>
      <c r="I24" s="1">
        <f t="shared" si="9"/>
        <v>50877.799999999996</v>
      </c>
      <c r="J24" s="1">
        <f t="shared" si="9"/>
        <v>342645.2</v>
      </c>
      <c r="K24" s="1">
        <f t="shared" si="9"/>
        <v>57817.799999999996</v>
      </c>
      <c r="L24" s="1">
        <f t="shared" si="9"/>
        <v>47589.099999999991</v>
      </c>
      <c r="M24" s="1">
        <f t="shared" si="9"/>
        <v>52585.100000000006</v>
      </c>
      <c r="N24" s="1">
        <f t="shared" si="9"/>
        <v>53578.1</v>
      </c>
      <c r="O24" s="1">
        <f t="shared" si="9"/>
        <v>50066.000000000007</v>
      </c>
      <c r="P24" s="1">
        <f>+P25+P28+P36+P45</f>
        <v>54355.700000000004</v>
      </c>
      <c r="Q24" s="1">
        <f t="shared" si="9"/>
        <v>54308.2</v>
      </c>
      <c r="R24" s="1">
        <f t="shared" si="9"/>
        <v>370299.99999999994</v>
      </c>
      <c r="S24" s="2">
        <f t="shared" si="1"/>
        <v>27654.79999999993</v>
      </c>
      <c r="T24" s="1">
        <f t="shared" si="2"/>
        <v>8.0709725395248295</v>
      </c>
      <c r="U24" s="65"/>
    </row>
    <row r="25" spans="2:21" ht="15.95" customHeight="1" x14ac:dyDescent="0.2">
      <c r="B25" s="16" t="s">
        <v>28</v>
      </c>
      <c r="C25" s="1">
        <f t="shared" ref="C25:R25" si="10">+C26+C27</f>
        <v>35186.199999999997</v>
      </c>
      <c r="D25" s="1">
        <f t="shared" si="10"/>
        <v>30643.199999999997</v>
      </c>
      <c r="E25" s="1">
        <f t="shared" si="10"/>
        <v>31695.4</v>
      </c>
      <c r="F25" s="1">
        <f t="shared" si="10"/>
        <v>32862.199999999997</v>
      </c>
      <c r="G25" s="1">
        <f t="shared" si="10"/>
        <v>31137</v>
      </c>
      <c r="H25" s="1">
        <f>+H26+H27</f>
        <v>31139.199999999997</v>
      </c>
      <c r="I25" s="1">
        <f t="shared" si="10"/>
        <v>32363</v>
      </c>
      <c r="J25" s="1">
        <f t="shared" si="10"/>
        <v>225026.2</v>
      </c>
      <c r="K25" s="1">
        <f t="shared" si="10"/>
        <v>39098.899999999994</v>
      </c>
      <c r="L25" s="1">
        <f t="shared" si="10"/>
        <v>31395.1</v>
      </c>
      <c r="M25" s="1">
        <f t="shared" si="10"/>
        <v>35123.4</v>
      </c>
      <c r="N25" s="1">
        <f t="shared" si="10"/>
        <v>35442.400000000001</v>
      </c>
      <c r="O25" s="1">
        <f t="shared" si="10"/>
        <v>33207.300000000003</v>
      </c>
      <c r="P25" s="1">
        <f>+P26+P27</f>
        <v>37037.300000000003</v>
      </c>
      <c r="Q25" s="1">
        <f t="shared" si="10"/>
        <v>35326.400000000001</v>
      </c>
      <c r="R25" s="1">
        <f t="shared" si="10"/>
        <v>246630.8</v>
      </c>
      <c r="S25" s="2">
        <f t="shared" si="1"/>
        <v>21604.599999999977</v>
      </c>
      <c r="T25" s="1">
        <f t="shared" si="2"/>
        <v>9.6009264698954944</v>
      </c>
      <c r="U25" s="65"/>
    </row>
    <row r="26" spans="2:21" ht="15.95" customHeight="1" x14ac:dyDescent="0.2">
      <c r="B26" s="17" t="s">
        <v>29</v>
      </c>
      <c r="C26" s="6">
        <v>21901.9</v>
      </c>
      <c r="D26" s="6">
        <v>17624.8</v>
      </c>
      <c r="E26" s="6">
        <v>16953.7</v>
      </c>
      <c r="F26" s="6">
        <v>18555.400000000001</v>
      </c>
      <c r="G26" s="6">
        <v>16861.400000000001</v>
      </c>
      <c r="H26" s="6">
        <v>17399.099999999999</v>
      </c>
      <c r="I26" s="6">
        <v>17189.3</v>
      </c>
      <c r="J26" s="6">
        <f>SUM(C26:I26)</f>
        <v>126485.59999999999</v>
      </c>
      <c r="K26" s="6">
        <v>25142.6</v>
      </c>
      <c r="L26" s="6">
        <v>19222.099999999999</v>
      </c>
      <c r="M26" s="6">
        <v>19870.7</v>
      </c>
      <c r="N26" s="6">
        <v>21420</v>
      </c>
      <c r="O26" s="6">
        <v>19543.7</v>
      </c>
      <c r="P26" s="6">
        <v>20901</v>
      </c>
      <c r="Q26" s="6">
        <v>20124.400000000001</v>
      </c>
      <c r="R26" s="6">
        <f>SUM(K26:Q26)</f>
        <v>146224.5</v>
      </c>
      <c r="S26" s="7">
        <f t="shared" si="1"/>
        <v>19738.900000000009</v>
      </c>
      <c r="T26" s="6">
        <f t="shared" si="2"/>
        <v>15.60564997122203</v>
      </c>
      <c r="U26" s="65"/>
    </row>
    <row r="27" spans="2:21" ht="15.95" customHeight="1" x14ac:dyDescent="0.2">
      <c r="B27" s="17" t="s">
        <v>30</v>
      </c>
      <c r="C27" s="6">
        <v>13284.3</v>
      </c>
      <c r="D27" s="6">
        <v>13018.4</v>
      </c>
      <c r="E27" s="6">
        <v>14741.7</v>
      </c>
      <c r="F27" s="6">
        <v>14306.8</v>
      </c>
      <c r="G27" s="6">
        <v>14275.6</v>
      </c>
      <c r="H27" s="6">
        <v>13740.1</v>
      </c>
      <c r="I27" s="6">
        <v>15173.7</v>
      </c>
      <c r="J27" s="6">
        <f>SUM(C27:I27)</f>
        <v>98540.6</v>
      </c>
      <c r="K27" s="6">
        <v>13956.3</v>
      </c>
      <c r="L27" s="6">
        <v>12173</v>
      </c>
      <c r="M27" s="6">
        <v>15252.7</v>
      </c>
      <c r="N27" s="6">
        <v>14022.4</v>
      </c>
      <c r="O27" s="6">
        <v>13663.6</v>
      </c>
      <c r="P27" s="6">
        <v>16136.3</v>
      </c>
      <c r="Q27" s="6">
        <v>15202</v>
      </c>
      <c r="R27" s="18">
        <f>SUM(K27:Q27)</f>
        <v>100406.3</v>
      </c>
      <c r="S27" s="7">
        <f t="shared" si="1"/>
        <v>1865.6999999999971</v>
      </c>
      <c r="T27" s="6">
        <f t="shared" si="2"/>
        <v>1.8933312766514481</v>
      </c>
      <c r="U27" s="65"/>
    </row>
    <row r="28" spans="2:21" ht="15.95" customHeight="1" x14ac:dyDescent="0.2">
      <c r="B28" s="19" t="s">
        <v>31</v>
      </c>
      <c r="C28" s="1">
        <f t="shared" ref="C28:R28" si="11">SUM(C29:C35)</f>
        <v>15427.900000000001</v>
      </c>
      <c r="D28" s="1">
        <f t="shared" si="11"/>
        <v>12805.1</v>
      </c>
      <c r="E28" s="1">
        <f t="shared" si="11"/>
        <v>12946.8</v>
      </c>
      <c r="F28" s="1">
        <f t="shared" si="11"/>
        <v>13932</v>
      </c>
      <c r="G28" s="1">
        <f>SUM(G29:G35)</f>
        <v>14759.199999999999</v>
      </c>
      <c r="H28" s="1">
        <f>SUM(H29:H35)</f>
        <v>13489.6</v>
      </c>
      <c r="I28" s="1">
        <f t="shared" si="11"/>
        <v>16004.599999999999</v>
      </c>
      <c r="J28" s="1">
        <f t="shared" si="11"/>
        <v>99365.2</v>
      </c>
      <c r="K28" s="1">
        <f t="shared" si="11"/>
        <v>15938.500000000002</v>
      </c>
      <c r="L28" s="1">
        <f t="shared" si="11"/>
        <v>13131.199999999999</v>
      </c>
      <c r="M28" s="1">
        <f t="shared" si="11"/>
        <v>13999.900000000001</v>
      </c>
      <c r="N28" s="1">
        <f t="shared" si="11"/>
        <v>15817.599999999999</v>
      </c>
      <c r="O28" s="1">
        <f>SUM(O29:O35)</f>
        <v>14440.3</v>
      </c>
      <c r="P28" s="1">
        <f>SUM(P29:P35)</f>
        <v>14816.3</v>
      </c>
      <c r="Q28" s="1">
        <f t="shared" si="11"/>
        <v>16519</v>
      </c>
      <c r="R28" s="1">
        <f t="shared" si="11"/>
        <v>104662.8</v>
      </c>
      <c r="S28" s="2">
        <f t="shared" si="1"/>
        <v>5297.6000000000058</v>
      </c>
      <c r="T28" s="1">
        <f t="shared" si="2"/>
        <v>5.3314440065536077</v>
      </c>
      <c r="U28" s="65"/>
    </row>
    <row r="29" spans="2:21" s="100" customFormat="1" ht="15.95" customHeight="1" x14ac:dyDescent="0.2">
      <c r="B29" s="20" t="s">
        <v>32</v>
      </c>
      <c r="C29" s="21">
        <v>5006.6000000000004</v>
      </c>
      <c r="D29" s="21">
        <v>4257.3</v>
      </c>
      <c r="E29" s="21">
        <v>4350.6000000000004</v>
      </c>
      <c r="F29" s="21">
        <v>4448.3999999999996</v>
      </c>
      <c r="G29" s="21">
        <v>4942.8999999999996</v>
      </c>
      <c r="H29" s="21">
        <v>4275.3999999999996</v>
      </c>
      <c r="I29" s="21">
        <v>5500</v>
      </c>
      <c r="J29" s="21">
        <f t="shared" ref="J29:J35" si="12">SUM(C29:I29)</f>
        <v>32781.200000000004</v>
      </c>
      <c r="K29" s="21">
        <v>4536.8999999999996</v>
      </c>
      <c r="L29" s="21">
        <v>4168.1000000000004</v>
      </c>
      <c r="M29" s="21">
        <v>4356.5</v>
      </c>
      <c r="N29" s="21">
        <v>4999.8</v>
      </c>
      <c r="O29" s="21">
        <v>4267</v>
      </c>
      <c r="P29" s="21">
        <v>4200.5</v>
      </c>
      <c r="Q29" s="21">
        <v>5280.6</v>
      </c>
      <c r="R29" s="6">
        <f t="shared" ref="R29:R35" si="13">SUM(K29:Q29)</f>
        <v>31809.4</v>
      </c>
      <c r="S29" s="22">
        <f t="shared" si="1"/>
        <v>-971.80000000000291</v>
      </c>
      <c r="T29" s="23">
        <f t="shared" si="2"/>
        <v>-2.9645040450014117</v>
      </c>
      <c r="U29" s="65"/>
    </row>
    <row r="30" spans="2:21" s="100" customFormat="1" ht="15.95" customHeight="1" x14ac:dyDescent="0.2">
      <c r="B30" s="20" t="s">
        <v>33</v>
      </c>
      <c r="C30" s="24">
        <v>2957.2</v>
      </c>
      <c r="D30" s="24">
        <v>2520.6</v>
      </c>
      <c r="E30" s="24">
        <v>2544.4</v>
      </c>
      <c r="F30" s="24">
        <v>2598.6</v>
      </c>
      <c r="G30" s="24">
        <v>2876.1</v>
      </c>
      <c r="H30" s="24">
        <v>2478.1999999999998</v>
      </c>
      <c r="I30" s="24">
        <v>3372.1</v>
      </c>
      <c r="J30" s="24">
        <f t="shared" si="12"/>
        <v>19347.199999999997</v>
      </c>
      <c r="K30" s="24">
        <v>2734.1</v>
      </c>
      <c r="L30" s="24">
        <v>2668.5</v>
      </c>
      <c r="M30" s="24">
        <v>2838.7</v>
      </c>
      <c r="N30" s="24">
        <v>3809.5</v>
      </c>
      <c r="O30" s="24">
        <v>3203.4</v>
      </c>
      <c r="P30" s="24">
        <v>3196.9</v>
      </c>
      <c r="Q30" s="24">
        <v>3916.5</v>
      </c>
      <c r="R30" s="6">
        <f t="shared" si="13"/>
        <v>22367.599999999999</v>
      </c>
      <c r="S30" s="22">
        <f t="shared" si="1"/>
        <v>3020.4000000000015</v>
      </c>
      <c r="T30" s="23">
        <f t="shared" si="2"/>
        <v>15.611561362884563</v>
      </c>
      <c r="U30" s="65"/>
    </row>
    <row r="31" spans="2:21" ht="15.95" customHeight="1" x14ac:dyDescent="0.2">
      <c r="B31" s="17" t="s">
        <v>34</v>
      </c>
      <c r="C31" s="18">
        <v>4804.8</v>
      </c>
      <c r="D31" s="18">
        <v>3431.4</v>
      </c>
      <c r="E31" s="18">
        <v>3421.5</v>
      </c>
      <c r="F31" s="18">
        <v>3842.6</v>
      </c>
      <c r="G31" s="18">
        <v>3832.5</v>
      </c>
      <c r="H31" s="18">
        <v>3865.4</v>
      </c>
      <c r="I31" s="18">
        <v>4124.7</v>
      </c>
      <c r="J31" s="18">
        <f t="shared" si="12"/>
        <v>27322.900000000005</v>
      </c>
      <c r="K31" s="18">
        <v>5644.5</v>
      </c>
      <c r="L31" s="18">
        <v>3605.7</v>
      </c>
      <c r="M31" s="18">
        <v>4096.5</v>
      </c>
      <c r="N31" s="18">
        <v>4073.3</v>
      </c>
      <c r="O31" s="18">
        <v>3828.9</v>
      </c>
      <c r="P31" s="24">
        <v>4325.1000000000004</v>
      </c>
      <c r="Q31" s="24">
        <v>4256</v>
      </c>
      <c r="R31" s="18">
        <f t="shared" si="13"/>
        <v>29830</v>
      </c>
      <c r="S31" s="22">
        <f t="shared" si="1"/>
        <v>2507.0999999999949</v>
      </c>
      <c r="T31" s="23">
        <f t="shared" si="2"/>
        <v>9.1758195506333315</v>
      </c>
      <c r="U31" s="65"/>
    </row>
    <row r="32" spans="2:21" ht="15.95" customHeight="1" x14ac:dyDescent="0.2">
      <c r="B32" s="17" t="s">
        <v>35</v>
      </c>
      <c r="C32" s="18">
        <v>168.2</v>
      </c>
      <c r="D32" s="18">
        <v>251.7</v>
      </c>
      <c r="E32" s="18">
        <v>193.9</v>
      </c>
      <c r="F32" s="18">
        <v>264.39999999999998</v>
      </c>
      <c r="G32" s="18">
        <v>228.3</v>
      </c>
      <c r="H32" s="18">
        <v>253</v>
      </c>
      <c r="I32" s="18">
        <v>237.4</v>
      </c>
      <c r="J32" s="18">
        <f t="shared" si="12"/>
        <v>1596.9</v>
      </c>
      <c r="K32" s="18">
        <v>175.9</v>
      </c>
      <c r="L32" s="18">
        <v>323.89999999999998</v>
      </c>
      <c r="M32" s="18">
        <v>153.19999999999999</v>
      </c>
      <c r="N32" s="18">
        <v>303.10000000000002</v>
      </c>
      <c r="O32" s="18">
        <v>281.10000000000002</v>
      </c>
      <c r="P32" s="18">
        <v>148.9</v>
      </c>
      <c r="Q32" s="18">
        <v>250.8</v>
      </c>
      <c r="R32" s="18">
        <f t="shared" si="13"/>
        <v>1636.9</v>
      </c>
      <c r="S32" s="25">
        <f t="shared" si="1"/>
        <v>40</v>
      </c>
      <c r="T32" s="18">
        <f t="shared" si="2"/>
        <v>2.5048531529839062</v>
      </c>
      <c r="U32" s="65"/>
    </row>
    <row r="33" spans="2:21" s="101" customFormat="1" ht="15.95" customHeight="1" x14ac:dyDescent="0.2">
      <c r="B33" s="26" t="s">
        <v>36</v>
      </c>
      <c r="C33" s="27">
        <v>826.3</v>
      </c>
      <c r="D33" s="27">
        <v>817.4</v>
      </c>
      <c r="E33" s="27">
        <v>795.2</v>
      </c>
      <c r="F33" s="27">
        <v>810.5</v>
      </c>
      <c r="G33" s="27">
        <v>805.3</v>
      </c>
      <c r="H33" s="27">
        <v>819.1</v>
      </c>
      <c r="I33" s="27">
        <v>816.7</v>
      </c>
      <c r="J33" s="27">
        <f t="shared" si="12"/>
        <v>5690.5</v>
      </c>
      <c r="K33" s="27">
        <v>848.7</v>
      </c>
      <c r="L33" s="27">
        <v>818.1</v>
      </c>
      <c r="M33" s="27">
        <v>829.2</v>
      </c>
      <c r="N33" s="27">
        <v>836.4</v>
      </c>
      <c r="O33" s="27">
        <v>816.3</v>
      </c>
      <c r="P33" s="27">
        <v>839.5</v>
      </c>
      <c r="Q33" s="27">
        <v>840.8</v>
      </c>
      <c r="R33" s="6">
        <f t="shared" si="13"/>
        <v>5829</v>
      </c>
      <c r="S33" s="7">
        <f t="shared" si="1"/>
        <v>138.5</v>
      </c>
      <c r="T33" s="6">
        <f t="shared" si="2"/>
        <v>2.4338810297864866</v>
      </c>
      <c r="U33" s="65"/>
    </row>
    <row r="34" spans="2:21" s="101" customFormat="1" ht="15.95" customHeight="1" x14ac:dyDescent="0.2">
      <c r="B34" s="26" t="s">
        <v>37</v>
      </c>
      <c r="C34" s="28">
        <v>1205.7</v>
      </c>
      <c r="D34" s="27">
        <v>1144.0999999999999</v>
      </c>
      <c r="E34" s="27">
        <v>1132.9000000000001</v>
      </c>
      <c r="F34" s="27">
        <v>1408.1</v>
      </c>
      <c r="G34" s="27">
        <v>1550.6</v>
      </c>
      <c r="H34" s="27">
        <v>1261.4000000000001</v>
      </c>
      <c r="I34" s="27">
        <v>1381.9</v>
      </c>
      <c r="J34" s="28">
        <f t="shared" si="12"/>
        <v>9084.6999999999989</v>
      </c>
      <c r="K34" s="28">
        <v>1579.7</v>
      </c>
      <c r="L34" s="27">
        <v>1159.0999999999999</v>
      </c>
      <c r="M34" s="27">
        <v>1227</v>
      </c>
      <c r="N34" s="27">
        <v>1353.9</v>
      </c>
      <c r="O34" s="27">
        <v>1559.6</v>
      </c>
      <c r="P34" s="27">
        <v>1444.5</v>
      </c>
      <c r="Q34" s="27">
        <v>1438.3</v>
      </c>
      <c r="R34" s="6">
        <f t="shared" si="13"/>
        <v>9762.1</v>
      </c>
      <c r="S34" s="7">
        <f t="shared" si="1"/>
        <v>677.40000000000146</v>
      </c>
      <c r="T34" s="6">
        <f t="shared" si="2"/>
        <v>7.4564927845718794</v>
      </c>
      <c r="U34" s="65"/>
    </row>
    <row r="35" spans="2:21" s="101" customFormat="1" ht="15.95" customHeight="1" x14ac:dyDescent="0.2">
      <c r="B35" s="26" t="s">
        <v>25</v>
      </c>
      <c r="C35" s="28">
        <v>459.1</v>
      </c>
      <c r="D35" s="28">
        <v>382.6</v>
      </c>
      <c r="E35" s="28">
        <v>508.3</v>
      </c>
      <c r="F35" s="28">
        <v>559.4</v>
      </c>
      <c r="G35" s="28">
        <v>523.5</v>
      </c>
      <c r="H35" s="28">
        <v>537.1</v>
      </c>
      <c r="I35" s="28">
        <v>571.79999999999995</v>
      </c>
      <c r="J35" s="28">
        <f t="shared" si="12"/>
        <v>3541.8</v>
      </c>
      <c r="K35" s="28">
        <v>418.7</v>
      </c>
      <c r="L35" s="28">
        <v>387.8</v>
      </c>
      <c r="M35" s="28">
        <v>498.8</v>
      </c>
      <c r="N35" s="28">
        <v>441.6</v>
      </c>
      <c r="O35" s="28">
        <v>484</v>
      </c>
      <c r="P35" s="28">
        <v>660.9</v>
      </c>
      <c r="Q35" s="28">
        <v>536</v>
      </c>
      <c r="R35" s="28">
        <f t="shared" si="13"/>
        <v>3427.8</v>
      </c>
      <c r="S35" s="7">
        <f t="shared" si="1"/>
        <v>-114</v>
      </c>
      <c r="T35" s="6">
        <f t="shared" si="2"/>
        <v>-3.2187023547348805</v>
      </c>
      <c r="U35" s="65"/>
    </row>
    <row r="36" spans="2:21" ht="15.95" customHeight="1" x14ac:dyDescent="0.2">
      <c r="B36" s="16" t="s">
        <v>38</v>
      </c>
      <c r="C36" s="1">
        <f t="shared" ref="C36:L36" si="14">+C37+C38+C39+C42+C43</f>
        <v>3191.6999999999994</v>
      </c>
      <c r="D36" s="1">
        <f t="shared" si="14"/>
        <v>2789.8999999999996</v>
      </c>
      <c r="E36" s="1">
        <f>+E37+E38+E39+E42+E43</f>
        <v>2116.2000000000003</v>
      </c>
      <c r="F36" s="1">
        <f>+F37+F38+F39+F42+F43</f>
        <v>1856.5</v>
      </c>
      <c r="G36" s="1">
        <f>+G37+G38+G39+G42+G43</f>
        <v>2108.1</v>
      </c>
      <c r="H36" s="1">
        <f>+H37+H38+H39+H42+H43</f>
        <v>1912.3000000000002</v>
      </c>
      <c r="I36" s="1">
        <f t="shared" si="14"/>
        <v>2271</v>
      </c>
      <c r="J36" s="1">
        <f t="shared" si="14"/>
        <v>16245.699999999999</v>
      </c>
      <c r="K36" s="1">
        <f t="shared" si="14"/>
        <v>2543.6000000000004</v>
      </c>
      <c r="L36" s="1">
        <f t="shared" si="14"/>
        <v>2812.2000000000003</v>
      </c>
      <c r="M36" s="1">
        <f>+M37+M38+M39+M42+M43</f>
        <v>3149</v>
      </c>
      <c r="N36" s="1">
        <f>+N37+N38+N39+N42+N43</f>
        <v>2053.5</v>
      </c>
      <c r="O36" s="1">
        <f>+O37+O38+O39+O42+O43</f>
        <v>2074.8000000000002</v>
      </c>
      <c r="P36" s="1">
        <f>+P37+P38+P39+P42+P43</f>
        <v>2262.4</v>
      </c>
      <c r="Q36" s="1">
        <f>+Q37+Q38+Q39+Q42+Q43</f>
        <v>2242.7999999999993</v>
      </c>
      <c r="R36" s="1">
        <f>+R37+R38+R39+R42+R43+R44</f>
        <v>17138.3</v>
      </c>
      <c r="S36" s="2">
        <f t="shared" si="1"/>
        <v>892.60000000000036</v>
      </c>
      <c r="T36" s="1">
        <f t="shared" si="2"/>
        <v>5.4943769735991701</v>
      </c>
      <c r="U36" s="65"/>
    </row>
    <row r="37" spans="2:21" ht="15.95" customHeight="1" x14ac:dyDescent="0.2">
      <c r="B37" s="17" t="s">
        <v>39</v>
      </c>
      <c r="C37" s="18">
        <v>1839</v>
      </c>
      <c r="D37" s="18">
        <v>1973.2</v>
      </c>
      <c r="E37" s="18">
        <v>1885.9</v>
      </c>
      <c r="F37" s="18">
        <v>1649.7</v>
      </c>
      <c r="G37" s="18">
        <v>1897.5</v>
      </c>
      <c r="H37" s="18">
        <v>1715.8</v>
      </c>
      <c r="I37" s="18">
        <v>2040.6</v>
      </c>
      <c r="J37" s="18">
        <f t="shared" ref="J37:J45" si="15">SUM(C37:I37)</f>
        <v>13001.699999999999</v>
      </c>
      <c r="K37" s="18">
        <v>1675.5</v>
      </c>
      <c r="L37" s="18">
        <v>2030.3</v>
      </c>
      <c r="M37" s="18">
        <v>2038.1</v>
      </c>
      <c r="N37" s="18">
        <v>1715.1</v>
      </c>
      <c r="O37" s="18">
        <v>1837.2</v>
      </c>
      <c r="P37" s="18">
        <v>2008.3</v>
      </c>
      <c r="Q37" s="18">
        <v>2019</v>
      </c>
      <c r="R37" s="6">
        <f>SUM(K37:Q37)</f>
        <v>13323.5</v>
      </c>
      <c r="S37" s="25">
        <f t="shared" si="1"/>
        <v>321.80000000000109</v>
      </c>
      <c r="T37" s="18">
        <f t="shared" si="2"/>
        <v>2.4750609535676191</v>
      </c>
      <c r="U37" s="65"/>
    </row>
    <row r="38" spans="2:21" ht="15.95" customHeight="1" x14ac:dyDescent="0.2">
      <c r="B38" s="17" t="s">
        <v>40</v>
      </c>
      <c r="C38" s="18">
        <v>1196.2</v>
      </c>
      <c r="D38" s="18">
        <v>661.4</v>
      </c>
      <c r="E38" s="18">
        <v>67.099999999999994</v>
      </c>
      <c r="F38" s="18">
        <v>45.5</v>
      </c>
      <c r="G38" s="18">
        <v>47.2</v>
      </c>
      <c r="H38" s="18">
        <v>41.4</v>
      </c>
      <c r="I38" s="18">
        <v>46.6</v>
      </c>
      <c r="J38" s="18">
        <f t="shared" si="15"/>
        <v>2105.3999999999996</v>
      </c>
      <c r="K38" s="18">
        <v>703.4</v>
      </c>
      <c r="L38" s="18">
        <v>614.5</v>
      </c>
      <c r="M38" s="18">
        <v>936.6</v>
      </c>
      <c r="N38" s="18">
        <v>163.19999999999999</v>
      </c>
      <c r="O38" s="18">
        <v>66.5</v>
      </c>
      <c r="P38" s="18">
        <v>86.5</v>
      </c>
      <c r="Q38" s="18">
        <v>52.7</v>
      </c>
      <c r="R38" s="6">
        <f>SUM(K38:Q38)</f>
        <v>2623.3999999999996</v>
      </c>
      <c r="S38" s="25">
        <f t="shared" si="1"/>
        <v>518</v>
      </c>
      <c r="T38" s="18">
        <f t="shared" si="2"/>
        <v>24.603400778949371</v>
      </c>
      <c r="U38" s="65"/>
    </row>
    <row r="39" spans="2:21" ht="15.95" customHeight="1" x14ac:dyDescent="0.2">
      <c r="B39" s="29" t="s">
        <v>41</v>
      </c>
      <c r="C39" s="1">
        <f t="shared" ref="C39:I39" si="16">+C40+C41</f>
        <v>23.1</v>
      </c>
      <c r="D39" s="1">
        <f t="shared" si="16"/>
        <v>21.9</v>
      </c>
      <c r="E39" s="1">
        <f t="shared" si="16"/>
        <v>24.400000000000002</v>
      </c>
      <c r="F39" s="1">
        <f t="shared" si="16"/>
        <v>20.8</v>
      </c>
      <c r="G39" s="1">
        <f t="shared" si="16"/>
        <v>22.700000000000003</v>
      </c>
      <c r="H39" s="1">
        <f>+H40+H41</f>
        <v>17.399999999999999</v>
      </c>
      <c r="I39" s="1">
        <f t="shared" si="16"/>
        <v>23.9</v>
      </c>
      <c r="J39" s="1">
        <f t="shared" si="15"/>
        <v>154.20000000000002</v>
      </c>
      <c r="K39" s="1">
        <f t="shared" ref="K39:R39" si="17">+K40+K41</f>
        <v>25.299999999999997</v>
      </c>
      <c r="L39" s="1">
        <f t="shared" si="17"/>
        <v>29.8</v>
      </c>
      <c r="M39" s="1">
        <f t="shared" si="17"/>
        <v>28</v>
      </c>
      <c r="N39" s="1">
        <f t="shared" si="17"/>
        <v>28.6</v>
      </c>
      <c r="O39" s="1">
        <f>+O40+O41</f>
        <v>25.1</v>
      </c>
      <c r="P39" s="1">
        <f>+P40+P41</f>
        <v>21.400000000000002</v>
      </c>
      <c r="Q39" s="1">
        <f>+Q40+Q41</f>
        <v>24.2</v>
      </c>
      <c r="R39" s="1">
        <f t="shared" si="17"/>
        <v>182.39999999999998</v>
      </c>
      <c r="S39" s="2">
        <f t="shared" si="1"/>
        <v>28.19999999999996</v>
      </c>
      <c r="T39" s="1">
        <f t="shared" si="2"/>
        <v>18.287937743190632</v>
      </c>
      <c r="U39" s="65"/>
    </row>
    <row r="40" spans="2:21" ht="15.95" customHeight="1" x14ac:dyDescent="0.2">
      <c r="B40" s="30" t="s">
        <v>42</v>
      </c>
      <c r="C40" s="18">
        <v>12.5</v>
      </c>
      <c r="D40" s="18">
        <v>9.6</v>
      </c>
      <c r="E40" s="18">
        <v>16.100000000000001</v>
      </c>
      <c r="F40" s="18">
        <v>13.5</v>
      </c>
      <c r="G40" s="18">
        <v>14.4</v>
      </c>
      <c r="H40" s="18">
        <v>13.1</v>
      </c>
      <c r="I40" s="18">
        <v>17</v>
      </c>
      <c r="J40" s="18">
        <f t="shared" si="15"/>
        <v>96.2</v>
      </c>
      <c r="K40" s="6">
        <v>11.7</v>
      </c>
      <c r="L40" s="18">
        <v>21.1</v>
      </c>
      <c r="M40" s="18">
        <v>11</v>
      </c>
      <c r="N40" s="18">
        <v>14.6</v>
      </c>
      <c r="O40" s="18">
        <v>14</v>
      </c>
      <c r="P40" s="18">
        <v>18.3</v>
      </c>
      <c r="Q40" s="18">
        <v>10.5</v>
      </c>
      <c r="R40" s="6">
        <f t="shared" ref="R40:R45" si="18">SUM(K40:Q40)</f>
        <v>101.2</v>
      </c>
      <c r="S40" s="25">
        <f t="shared" si="1"/>
        <v>5</v>
      </c>
      <c r="T40" s="25">
        <f t="shared" si="2"/>
        <v>5.1975051975051967</v>
      </c>
      <c r="U40" s="65"/>
    </row>
    <row r="41" spans="2:21" ht="15.95" customHeight="1" x14ac:dyDescent="0.2">
      <c r="B41" s="31" t="s">
        <v>43</v>
      </c>
      <c r="C41" s="32">
        <v>10.6</v>
      </c>
      <c r="D41" s="32">
        <v>12.3</v>
      </c>
      <c r="E41" s="32">
        <v>8.3000000000000007</v>
      </c>
      <c r="F41" s="32">
        <v>7.3</v>
      </c>
      <c r="G41" s="32">
        <v>8.3000000000000007</v>
      </c>
      <c r="H41" s="32">
        <v>4.3</v>
      </c>
      <c r="I41" s="32">
        <v>6.9</v>
      </c>
      <c r="J41" s="32">
        <f t="shared" si="15"/>
        <v>57.999999999999993</v>
      </c>
      <c r="K41" s="32">
        <v>13.6</v>
      </c>
      <c r="L41" s="32">
        <v>8.6999999999999993</v>
      </c>
      <c r="M41" s="32">
        <v>17</v>
      </c>
      <c r="N41" s="32">
        <v>14</v>
      </c>
      <c r="O41" s="32">
        <v>11.1</v>
      </c>
      <c r="P41" s="32">
        <v>3.1</v>
      </c>
      <c r="Q41" s="32">
        <v>13.7</v>
      </c>
      <c r="R41" s="32">
        <f t="shared" si="18"/>
        <v>81.199999999999989</v>
      </c>
      <c r="S41" s="32">
        <f t="shared" si="1"/>
        <v>23.199999999999996</v>
      </c>
      <c r="T41" s="32">
        <f t="shared" si="2"/>
        <v>40</v>
      </c>
      <c r="U41" s="65"/>
    </row>
    <row r="42" spans="2:21" ht="15.95" customHeight="1" x14ac:dyDescent="0.2">
      <c r="B42" s="17" t="s">
        <v>44</v>
      </c>
      <c r="C42" s="6">
        <v>98.2</v>
      </c>
      <c r="D42" s="6">
        <v>102.7</v>
      </c>
      <c r="E42" s="6">
        <v>105.4</v>
      </c>
      <c r="F42" s="6">
        <v>108.1</v>
      </c>
      <c r="G42" s="6">
        <v>106.2</v>
      </c>
      <c r="H42" s="6">
        <v>103.8</v>
      </c>
      <c r="I42" s="6">
        <v>126.1</v>
      </c>
      <c r="J42" s="6">
        <f t="shared" si="15"/>
        <v>750.5</v>
      </c>
      <c r="K42" s="6">
        <v>106</v>
      </c>
      <c r="L42" s="6">
        <v>104.1</v>
      </c>
      <c r="M42" s="6">
        <v>109.9</v>
      </c>
      <c r="N42" s="6">
        <v>110.6</v>
      </c>
      <c r="O42" s="6">
        <v>109.5</v>
      </c>
      <c r="P42" s="6">
        <v>110</v>
      </c>
      <c r="Q42" s="6">
        <v>108.2</v>
      </c>
      <c r="R42" s="6">
        <f t="shared" si="18"/>
        <v>758.30000000000007</v>
      </c>
      <c r="S42" s="25">
        <f t="shared" si="1"/>
        <v>7.8000000000000682</v>
      </c>
      <c r="T42" s="25">
        <f t="shared" si="2"/>
        <v>1.0393071285809552</v>
      </c>
      <c r="U42" s="65"/>
    </row>
    <row r="43" spans="2:21" ht="15.95" customHeight="1" x14ac:dyDescent="0.2">
      <c r="B43" s="17" t="s">
        <v>45</v>
      </c>
      <c r="C43" s="6">
        <v>35.200000000000003</v>
      </c>
      <c r="D43" s="6">
        <v>30.7</v>
      </c>
      <c r="E43" s="6">
        <v>33.4</v>
      </c>
      <c r="F43" s="6">
        <v>32.4</v>
      </c>
      <c r="G43" s="6">
        <v>34.5</v>
      </c>
      <c r="H43" s="6">
        <v>33.9</v>
      </c>
      <c r="I43" s="6">
        <v>33.799999999999997</v>
      </c>
      <c r="J43" s="6">
        <f t="shared" si="15"/>
        <v>233.90000000000003</v>
      </c>
      <c r="K43" s="6">
        <v>33.4</v>
      </c>
      <c r="L43" s="6">
        <v>33.5</v>
      </c>
      <c r="M43" s="6">
        <v>36.4</v>
      </c>
      <c r="N43" s="6">
        <v>36</v>
      </c>
      <c r="O43" s="6">
        <v>36.5</v>
      </c>
      <c r="P43" s="6">
        <v>36.200000000000003</v>
      </c>
      <c r="Q43" s="6">
        <v>38.700000000000003</v>
      </c>
      <c r="R43" s="6">
        <f t="shared" si="18"/>
        <v>250.7</v>
      </c>
      <c r="S43" s="25">
        <f t="shared" si="1"/>
        <v>16.799999999999955</v>
      </c>
      <c r="T43" s="25">
        <f t="shared" si="2"/>
        <v>7.1825566481402108</v>
      </c>
      <c r="U43" s="65"/>
    </row>
    <row r="44" spans="2:21" ht="15.95" customHeight="1" x14ac:dyDescent="0.2">
      <c r="B44" s="33" t="s">
        <v>25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f t="shared" si="15"/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f t="shared" si="18"/>
        <v>0</v>
      </c>
      <c r="S44" s="34">
        <f t="shared" si="1"/>
        <v>0</v>
      </c>
      <c r="T44" s="34">
        <v>0</v>
      </c>
      <c r="U44" s="65"/>
    </row>
    <row r="45" spans="2:21" ht="15.95" customHeight="1" x14ac:dyDescent="0.2">
      <c r="B45" s="16" t="s">
        <v>46</v>
      </c>
      <c r="C45" s="1">
        <v>258.2</v>
      </c>
      <c r="D45" s="1">
        <v>271.60000000000002</v>
      </c>
      <c r="E45" s="1">
        <v>246.2</v>
      </c>
      <c r="F45" s="1">
        <v>286.3</v>
      </c>
      <c r="G45" s="1">
        <v>281.5</v>
      </c>
      <c r="H45" s="1">
        <v>425.1</v>
      </c>
      <c r="I45" s="1">
        <v>239.2</v>
      </c>
      <c r="J45" s="1">
        <f t="shared" si="15"/>
        <v>2008.1000000000001</v>
      </c>
      <c r="K45" s="1">
        <v>236.8</v>
      </c>
      <c r="L45" s="1">
        <v>250.6</v>
      </c>
      <c r="M45" s="1">
        <v>312.8</v>
      </c>
      <c r="N45" s="1">
        <v>264.60000000000002</v>
      </c>
      <c r="O45" s="1">
        <v>343.6</v>
      </c>
      <c r="P45" s="1">
        <v>239.7</v>
      </c>
      <c r="Q45" s="1">
        <v>220</v>
      </c>
      <c r="R45" s="1">
        <f t="shared" si="18"/>
        <v>1868.1000000000001</v>
      </c>
      <c r="S45" s="2">
        <f t="shared" si="1"/>
        <v>-140</v>
      </c>
      <c r="T45" s="2">
        <f t="shared" ref="T45:T60" si="19">+S45/J45*100</f>
        <v>-6.9717643543648222</v>
      </c>
      <c r="U45" s="65"/>
    </row>
    <row r="46" spans="2:21" ht="15.95" customHeight="1" x14ac:dyDescent="0.2">
      <c r="B46" s="4" t="s">
        <v>47</v>
      </c>
      <c r="C46" s="35">
        <f t="shared" ref="C46:R46" si="20">+C47+C49</f>
        <v>5566.6</v>
      </c>
      <c r="D46" s="35">
        <f t="shared" si="20"/>
        <v>5529.5</v>
      </c>
      <c r="E46" s="35">
        <f t="shared" si="20"/>
        <v>5991.8</v>
      </c>
      <c r="F46" s="35">
        <f t="shared" si="20"/>
        <v>5996.4000000000005</v>
      </c>
      <c r="G46" s="35">
        <f t="shared" si="20"/>
        <v>5738.2000000000007</v>
      </c>
      <c r="H46" s="35">
        <f>+H47+H49</f>
        <v>5559.2</v>
      </c>
      <c r="I46" s="35">
        <f t="shared" si="20"/>
        <v>6565.4</v>
      </c>
      <c r="J46" s="35">
        <f t="shared" si="20"/>
        <v>40947.100000000006</v>
      </c>
      <c r="K46" s="35">
        <f t="shared" si="20"/>
        <v>6041.5999999999995</v>
      </c>
      <c r="L46" s="35">
        <f t="shared" si="20"/>
        <v>5251.0999999999995</v>
      </c>
      <c r="M46" s="35">
        <f t="shared" si="20"/>
        <v>6540.3</v>
      </c>
      <c r="N46" s="35">
        <f t="shared" si="20"/>
        <v>6150.0999999999995</v>
      </c>
      <c r="O46" s="35">
        <f t="shared" si="20"/>
        <v>5682.6</v>
      </c>
      <c r="P46" s="35">
        <f>+P47+P49</f>
        <v>6693.6</v>
      </c>
      <c r="Q46" s="35">
        <f t="shared" si="20"/>
        <v>6190.6</v>
      </c>
      <c r="R46" s="35">
        <f t="shared" si="20"/>
        <v>42549.9</v>
      </c>
      <c r="S46" s="36">
        <f t="shared" si="1"/>
        <v>1602.7999999999956</v>
      </c>
      <c r="T46" s="36">
        <f t="shared" si="19"/>
        <v>3.914318718541717</v>
      </c>
      <c r="U46" s="65"/>
    </row>
    <row r="47" spans="2:21" ht="15.95" customHeight="1" x14ac:dyDescent="0.2">
      <c r="B47" s="37" t="s">
        <v>48</v>
      </c>
      <c r="C47" s="38">
        <f t="shared" ref="C47:R47" si="21">SUM(C48:C48)</f>
        <v>4516.1000000000004</v>
      </c>
      <c r="D47" s="38">
        <f t="shared" si="21"/>
        <v>4532.1000000000004</v>
      </c>
      <c r="E47" s="38">
        <f t="shared" si="21"/>
        <v>4975.8</v>
      </c>
      <c r="F47" s="38">
        <f t="shared" si="21"/>
        <v>4976.8</v>
      </c>
      <c r="G47" s="38">
        <f t="shared" si="21"/>
        <v>4858.1000000000004</v>
      </c>
      <c r="H47" s="38">
        <f t="shared" si="21"/>
        <v>4709.8999999999996</v>
      </c>
      <c r="I47" s="38">
        <f t="shared" si="21"/>
        <v>5598</v>
      </c>
      <c r="J47" s="38">
        <f t="shared" si="21"/>
        <v>34166.800000000003</v>
      </c>
      <c r="K47" s="38">
        <f t="shared" si="21"/>
        <v>4837.3999999999996</v>
      </c>
      <c r="L47" s="38">
        <f t="shared" si="21"/>
        <v>4112.8999999999996</v>
      </c>
      <c r="M47" s="38">
        <f t="shared" si="21"/>
        <v>5414.8</v>
      </c>
      <c r="N47" s="38">
        <f t="shared" si="21"/>
        <v>4945.8999999999996</v>
      </c>
      <c r="O47" s="38">
        <f t="shared" si="21"/>
        <v>4758.3</v>
      </c>
      <c r="P47" s="38">
        <f t="shared" si="21"/>
        <v>5751.6</v>
      </c>
      <c r="Q47" s="38">
        <f t="shared" si="21"/>
        <v>5274.6</v>
      </c>
      <c r="R47" s="38">
        <f t="shared" si="21"/>
        <v>35095.5</v>
      </c>
      <c r="S47" s="39">
        <f t="shared" si="1"/>
        <v>928.69999999999709</v>
      </c>
      <c r="T47" s="39">
        <f t="shared" si="19"/>
        <v>2.7181357341044436</v>
      </c>
      <c r="U47" s="65"/>
    </row>
    <row r="48" spans="2:21" ht="15.95" customHeight="1" x14ac:dyDescent="0.2">
      <c r="B48" s="17" t="s">
        <v>49</v>
      </c>
      <c r="C48" s="18">
        <v>4516.1000000000004</v>
      </c>
      <c r="D48" s="18">
        <v>4532.1000000000004</v>
      </c>
      <c r="E48" s="18">
        <v>4975.8</v>
      </c>
      <c r="F48" s="18">
        <v>4976.8</v>
      </c>
      <c r="G48" s="18">
        <v>4858.1000000000004</v>
      </c>
      <c r="H48" s="18">
        <v>4709.8999999999996</v>
      </c>
      <c r="I48" s="18">
        <v>5598</v>
      </c>
      <c r="J48" s="6">
        <f>SUM(C48:I48)</f>
        <v>34166.800000000003</v>
      </c>
      <c r="K48" s="18">
        <v>4837.3999999999996</v>
      </c>
      <c r="L48" s="18">
        <v>4112.8999999999996</v>
      </c>
      <c r="M48" s="18">
        <v>5414.8</v>
      </c>
      <c r="N48" s="18">
        <v>4945.8999999999996</v>
      </c>
      <c r="O48" s="18">
        <v>4758.3</v>
      </c>
      <c r="P48" s="18">
        <v>5751.6</v>
      </c>
      <c r="Q48" s="18">
        <v>5274.6</v>
      </c>
      <c r="R48" s="18">
        <f>SUM(K48:Q48)</f>
        <v>35095.5</v>
      </c>
      <c r="S48" s="25">
        <f t="shared" si="1"/>
        <v>928.69999999999709</v>
      </c>
      <c r="T48" s="25">
        <f t="shared" si="19"/>
        <v>2.7181357341044436</v>
      </c>
      <c r="U48" s="65"/>
    </row>
    <row r="49" spans="2:21" ht="15.95" customHeight="1" x14ac:dyDescent="0.2">
      <c r="B49" s="37" t="s">
        <v>50</v>
      </c>
      <c r="C49" s="38">
        <f t="shared" ref="C49:R49" si="22">SUM(C50:C52)</f>
        <v>1050.5</v>
      </c>
      <c r="D49" s="38">
        <f t="shared" si="22"/>
        <v>997.4</v>
      </c>
      <c r="E49" s="38">
        <f t="shared" si="22"/>
        <v>1016</v>
      </c>
      <c r="F49" s="38">
        <f t="shared" si="22"/>
        <v>1019.6</v>
      </c>
      <c r="G49" s="38">
        <f t="shared" si="22"/>
        <v>880.1</v>
      </c>
      <c r="H49" s="38">
        <f>SUM(H50:H52)</f>
        <v>849.30000000000007</v>
      </c>
      <c r="I49" s="38">
        <f t="shared" si="22"/>
        <v>967.40000000000009</v>
      </c>
      <c r="J49" s="38">
        <f t="shared" si="22"/>
        <v>6780.3</v>
      </c>
      <c r="K49" s="38">
        <f t="shared" si="22"/>
        <v>1204.2</v>
      </c>
      <c r="L49" s="38">
        <f t="shared" si="22"/>
        <v>1138.2</v>
      </c>
      <c r="M49" s="38">
        <f t="shared" si="22"/>
        <v>1125.5</v>
      </c>
      <c r="N49" s="38">
        <f t="shared" si="22"/>
        <v>1204.2</v>
      </c>
      <c r="O49" s="38">
        <f t="shared" si="22"/>
        <v>924.30000000000007</v>
      </c>
      <c r="P49" s="38">
        <f>SUM(P50:P52)</f>
        <v>942</v>
      </c>
      <c r="Q49" s="38">
        <f t="shared" si="22"/>
        <v>916</v>
      </c>
      <c r="R49" s="38">
        <f t="shared" si="22"/>
        <v>7454.4</v>
      </c>
      <c r="S49" s="39">
        <f t="shared" si="1"/>
        <v>674.09999999999945</v>
      </c>
      <c r="T49" s="39">
        <f t="shared" si="19"/>
        <v>9.9420379629219866</v>
      </c>
      <c r="U49" s="65"/>
    </row>
    <row r="50" spans="2:21" ht="15.95" customHeight="1" x14ac:dyDescent="0.2">
      <c r="B50" s="17" t="s">
        <v>51</v>
      </c>
      <c r="C50" s="18">
        <v>1031.5</v>
      </c>
      <c r="D50" s="18">
        <v>980.4</v>
      </c>
      <c r="E50" s="18">
        <v>995.8</v>
      </c>
      <c r="F50" s="18">
        <v>1002.7</v>
      </c>
      <c r="G50" s="18">
        <v>863.8</v>
      </c>
      <c r="H50" s="18">
        <v>828.7</v>
      </c>
      <c r="I50" s="18">
        <v>946.7</v>
      </c>
      <c r="J50" s="18">
        <f t="shared" ref="J50:J57" si="23">SUM(C50:I50)</f>
        <v>6649.5999999999995</v>
      </c>
      <c r="K50" s="18">
        <v>1183.8</v>
      </c>
      <c r="L50" s="18">
        <v>1117.7</v>
      </c>
      <c r="M50" s="18">
        <v>1100.0999999999999</v>
      </c>
      <c r="N50" s="18">
        <v>1180.8</v>
      </c>
      <c r="O50" s="18">
        <v>901.2</v>
      </c>
      <c r="P50" s="18">
        <v>917.8</v>
      </c>
      <c r="Q50" s="18">
        <v>891.2</v>
      </c>
      <c r="R50" s="18">
        <f t="shared" ref="R50:R57" si="24">SUM(K50:Q50)</f>
        <v>7292.5999999999995</v>
      </c>
      <c r="S50" s="25">
        <f t="shared" si="1"/>
        <v>643</v>
      </c>
      <c r="T50" s="25">
        <f t="shared" si="19"/>
        <v>9.669754571703562</v>
      </c>
      <c r="U50" s="65"/>
    </row>
    <row r="51" spans="2:21" ht="15.95" customHeight="1" x14ac:dyDescent="0.2">
      <c r="B51" s="17" t="s">
        <v>52</v>
      </c>
      <c r="C51" s="6">
        <v>15.5</v>
      </c>
      <c r="D51" s="18">
        <v>14.5</v>
      </c>
      <c r="E51" s="18">
        <v>17.2</v>
      </c>
      <c r="F51" s="18">
        <v>14.1</v>
      </c>
      <c r="G51" s="18">
        <v>13.6</v>
      </c>
      <c r="H51" s="18">
        <v>18</v>
      </c>
      <c r="I51" s="18">
        <v>18.2</v>
      </c>
      <c r="J51" s="18">
        <f t="shared" si="23"/>
        <v>111.10000000000001</v>
      </c>
      <c r="K51" s="6">
        <v>15.2</v>
      </c>
      <c r="L51" s="18">
        <v>17.2</v>
      </c>
      <c r="M51" s="18">
        <v>20.399999999999999</v>
      </c>
      <c r="N51" s="18">
        <v>17.2</v>
      </c>
      <c r="O51" s="18">
        <v>16.899999999999999</v>
      </c>
      <c r="P51" s="18">
        <v>18.7</v>
      </c>
      <c r="Q51" s="18">
        <v>18.5</v>
      </c>
      <c r="R51" s="18">
        <f t="shared" si="24"/>
        <v>124.10000000000001</v>
      </c>
      <c r="S51" s="25">
        <f t="shared" si="1"/>
        <v>13</v>
      </c>
      <c r="T51" s="25">
        <f t="shared" si="19"/>
        <v>11.701170117011699</v>
      </c>
      <c r="U51" s="65"/>
    </row>
    <row r="52" spans="2:21" ht="15.95" customHeight="1" x14ac:dyDescent="0.2">
      <c r="B52" s="17" t="s">
        <v>25</v>
      </c>
      <c r="C52" s="18">
        <v>3.5</v>
      </c>
      <c r="D52" s="18">
        <v>2.5</v>
      </c>
      <c r="E52" s="18">
        <v>3</v>
      </c>
      <c r="F52" s="18">
        <v>2.8</v>
      </c>
      <c r="G52" s="18">
        <v>2.7</v>
      </c>
      <c r="H52" s="18">
        <v>2.6</v>
      </c>
      <c r="I52" s="18">
        <v>2.5</v>
      </c>
      <c r="J52" s="18">
        <f t="shared" si="23"/>
        <v>19.600000000000001</v>
      </c>
      <c r="K52" s="18">
        <v>5.2</v>
      </c>
      <c r="L52" s="18">
        <v>3.3</v>
      </c>
      <c r="M52" s="18">
        <v>5</v>
      </c>
      <c r="N52" s="18">
        <v>6.2</v>
      </c>
      <c r="O52" s="18">
        <v>6.2</v>
      </c>
      <c r="P52" s="18">
        <v>5.5</v>
      </c>
      <c r="Q52" s="18">
        <v>6.3</v>
      </c>
      <c r="R52" s="18">
        <f t="shared" si="24"/>
        <v>37.699999999999996</v>
      </c>
      <c r="S52" s="25">
        <f t="shared" si="1"/>
        <v>18.099999999999994</v>
      </c>
      <c r="T52" s="25">
        <f t="shared" si="19"/>
        <v>92.346938775510168</v>
      </c>
      <c r="U52" s="65"/>
    </row>
    <row r="53" spans="2:21" ht="15.95" customHeight="1" x14ac:dyDescent="0.2">
      <c r="B53" s="4" t="s">
        <v>53</v>
      </c>
      <c r="C53" s="1">
        <v>128.80000000000001</v>
      </c>
      <c r="D53" s="1">
        <v>132.5</v>
      </c>
      <c r="E53" s="1">
        <v>135.80000000000001</v>
      </c>
      <c r="F53" s="1">
        <v>123.6</v>
      </c>
      <c r="G53" s="1">
        <v>128.6</v>
      </c>
      <c r="H53" s="1">
        <v>117.8</v>
      </c>
      <c r="I53" s="1">
        <v>140.69999999999999</v>
      </c>
      <c r="J53" s="1">
        <f t="shared" si="23"/>
        <v>907.8</v>
      </c>
      <c r="K53" s="1">
        <v>121.2</v>
      </c>
      <c r="L53" s="1">
        <v>138.1</v>
      </c>
      <c r="M53" s="1">
        <v>148.30000000000001</v>
      </c>
      <c r="N53" s="1">
        <v>120.7</v>
      </c>
      <c r="O53" s="1">
        <v>133.1</v>
      </c>
      <c r="P53" s="1">
        <v>140.80000000000001</v>
      </c>
      <c r="Q53" s="1">
        <v>143.9</v>
      </c>
      <c r="R53" s="15">
        <f t="shared" si="24"/>
        <v>946.1</v>
      </c>
      <c r="S53" s="2">
        <f t="shared" si="1"/>
        <v>38.300000000000068</v>
      </c>
      <c r="T53" s="2">
        <f t="shared" si="19"/>
        <v>4.2189909671733936</v>
      </c>
      <c r="U53" s="65"/>
    </row>
    <row r="54" spans="2:21" ht="15.95" customHeight="1" x14ac:dyDescent="0.2">
      <c r="B54" s="4" t="s">
        <v>54</v>
      </c>
      <c r="C54" s="1">
        <v>0.1</v>
      </c>
      <c r="D54" s="1">
        <v>1.9</v>
      </c>
      <c r="E54" s="1">
        <v>0.3</v>
      </c>
      <c r="F54" s="1">
        <v>1.2</v>
      </c>
      <c r="G54" s="1">
        <v>0.2</v>
      </c>
      <c r="H54" s="1">
        <v>0.4</v>
      </c>
      <c r="I54" s="1">
        <v>0.4</v>
      </c>
      <c r="J54" s="1">
        <f t="shared" si="23"/>
        <v>4.5000000000000009</v>
      </c>
      <c r="K54" s="1">
        <v>0.1</v>
      </c>
      <c r="L54" s="1">
        <v>0.1</v>
      </c>
      <c r="M54" s="1">
        <v>0.3</v>
      </c>
      <c r="N54" s="1">
        <v>0.2</v>
      </c>
      <c r="O54" s="1">
        <v>0.1</v>
      </c>
      <c r="P54" s="1">
        <v>1</v>
      </c>
      <c r="Q54" s="1">
        <v>0.3</v>
      </c>
      <c r="R54" s="1">
        <f t="shared" si="24"/>
        <v>2.0999999999999996</v>
      </c>
      <c r="S54" s="2">
        <f t="shared" si="1"/>
        <v>-2.4000000000000012</v>
      </c>
      <c r="T54" s="2">
        <f t="shared" si="19"/>
        <v>-53.333333333333357</v>
      </c>
      <c r="U54" s="65"/>
    </row>
    <row r="55" spans="2:21" ht="15.95" customHeight="1" x14ac:dyDescent="0.2">
      <c r="B55" s="4" t="s">
        <v>55</v>
      </c>
      <c r="C55" s="15">
        <f t="shared" ref="C55:I55" si="25">+C56+C57</f>
        <v>313.60000000000002</v>
      </c>
      <c r="D55" s="15">
        <f t="shared" si="25"/>
        <v>352.4</v>
      </c>
      <c r="E55" s="15">
        <f t="shared" si="25"/>
        <v>988.2</v>
      </c>
      <c r="F55" s="15">
        <f t="shared" si="25"/>
        <v>329.6</v>
      </c>
      <c r="G55" s="15">
        <f t="shared" si="25"/>
        <v>328.5</v>
      </c>
      <c r="H55" s="15">
        <f>+H56+H57</f>
        <v>1196.0999999999999</v>
      </c>
      <c r="I55" s="15">
        <f t="shared" si="25"/>
        <v>381.9</v>
      </c>
      <c r="J55" s="1">
        <f t="shared" si="23"/>
        <v>3890.3</v>
      </c>
      <c r="K55" s="15">
        <f t="shared" ref="K55:Q55" si="26">+K56+K57</f>
        <v>539.6</v>
      </c>
      <c r="L55" s="15">
        <f t="shared" si="26"/>
        <v>817.5</v>
      </c>
      <c r="M55" s="15">
        <f t="shared" si="26"/>
        <v>504.5</v>
      </c>
      <c r="N55" s="15">
        <f t="shared" si="26"/>
        <v>1113</v>
      </c>
      <c r="O55" s="15">
        <f t="shared" si="26"/>
        <v>545.9</v>
      </c>
      <c r="P55" s="15">
        <f>+P56+P57</f>
        <v>620.30000000000007</v>
      </c>
      <c r="Q55" s="15">
        <f t="shared" si="26"/>
        <v>418.4</v>
      </c>
      <c r="R55" s="1">
        <f t="shared" si="24"/>
        <v>4559.2</v>
      </c>
      <c r="S55" s="2">
        <f t="shared" si="1"/>
        <v>668.89999999999964</v>
      </c>
      <c r="T55" s="2">
        <f t="shared" si="19"/>
        <v>17.194046731614517</v>
      </c>
      <c r="U55" s="65"/>
    </row>
    <row r="56" spans="2:21" ht="15.95" customHeight="1" x14ac:dyDescent="0.2">
      <c r="B56" s="40" t="s">
        <v>56</v>
      </c>
      <c r="C56" s="6">
        <v>313.60000000000002</v>
      </c>
      <c r="D56" s="6">
        <v>352.4</v>
      </c>
      <c r="E56" s="6">
        <v>988.2</v>
      </c>
      <c r="F56" s="6">
        <v>329.6</v>
      </c>
      <c r="G56" s="6">
        <v>328.5</v>
      </c>
      <c r="H56" s="6">
        <v>1196.0999999999999</v>
      </c>
      <c r="I56" s="6">
        <v>381.9</v>
      </c>
      <c r="J56" s="18">
        <f t="shared" si="23"/>
        <v>3890.3</v>
      </c>
      <c r="K56" s="18">
        <v>504.1</v>
      </c>
      <c r="L56" s="6">
        <v>782</v>
      </c>
      <c r="M56" s="6">
        <v>468.8</v>
      </c>
      <c r="N56" s="6">
        <v>1077.5</v>
      </c>
      <c r="O56" s="6">
        <v>510.7</v>
      </c>
      <c r="P56" s="6">
        <v>584.70000000000005</v>
      </c>
      <c r="Q56" s="6">
        <v>383</v>
      </c>
      <c r="R56" s="18">
        <f t="shared" si="24"/>
        <v>4310.7999999999993</v>
      </c>
      <c r="S56" s="25">
        <f>+R56-J56</f>
        <v>420.49999999999909</v>
      </c>
      <c r="T56" s="25">
        <f>+S56/J56*100</f>
        <v>10.808935043569882</v>
      </c>
      <c r="U56" s="65"/>
    </row>
    <row r="57" spans="2:21" ht="15.95" customHeight="1" x14ac:dyDescent="0.2">
      <c r="B57" s="40" t="s">
        <v>57</v>
      </c>
      <c r="C57" s="167">
        <v>0</v>
      </c>
      <c r="D57" s="167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34">
        <f t="shared" si="23"/>
        <v>0</v>
      </c>
      <c r="K57" s="6">
        <v>35.5</v>
      </c>
      <c r="L57" s="6">
        <v>35.5</v>
      </c>
      <c r="M57" s="6">
        <v>35.700000000000003</v>
      </c>
      <c r="N57" s="6">
        <v>35.5</v>
      </c>
      <c r="O57" s="6">
        <v>35.200000000000003</v>
      </c>
      <c r="P57" s="6">
        <v>35.6</v>
      </c>
      <c r="Q57" s="6">
        <v>35.4</v>
      </c>
      <c r="R57" s="18">
        <f t="shared" si="24"/>
        <v>248.39999999999998</v>
      </c>
      <c r="S57" s="25">
        <f>+R57-J57</f>
        <v>248.39999999999998</v>
      </c>
      <c r="T57" s="41">
        <v>0</v>
      </c>
      <c r="U57" s="65"/>
    </row>
    <row r="58" spans="2:21" ht="19.5" customHeight="1" x14ac:dyDescent="0.2">
      <c r="B58" s="4" t="s">
        <v>58</v>
      </c>
      <c r="C58" s="168">
        <f t="shared" ref="C58:R58" si="27">+C59</f>
        <v>0.9</v>
      </c>
      <c r="D58" s="168">
        <f t="shared" si="27"/>
        <v>0</v>
      </c>
      <c r="E58" s="168">
        <f t="shared" si="27"/>
        <v>0</v>
      </c>
      <c r="F58" s="168">
        <f t="shared" si="27"/>
        <v>1</v>
      </c>
      <c r="G58" s="168">
        <f t="shared" si="27"/>
        <v>0</v>
      </c>
      <c r="H58" s="168">
        <f t="shared" si="27"/>
        <v>1.7</v>
      </c>
      <c r="I58" s="168">
        <f t="shared" si="27"/>
        <v>6</v>
      </c>
      <c r="J58" s="168">
        <f t="shared" si="27"/>
        <v>9.6</v>
      </c>
      <c r="K58" s="168">
        <f t="shared" si="27"/>
        <v>0</v>
      </c>
      <c r="L58" s="168">
        <f t="shared" si="27"/>
        <v>0</v>
      </c>
      <c r="M58" s="168">
        <f t="shared" si="27"/>
        <v>5</v>
      </c>
      <c r="N58" s="168">
        <f t="shared" si="27"/>
        <v>0</v>
      </c>
      <c r="O58" s="168">
        <f t="shared" si="27"/>
        <v>0</v>
      </c>
      <c r="P58" s="168">
        <f t="shared" si="27"/>
        <v>0</v>
      </c>
      <c r="Q58" s="168">
        <f t="shared" si="27"/>
        <v>1</v>
      </c>
      <c r="R58" s="168">
        <f t="shared" si="27"/>
        <v>6</v>
      </c>
      <c r="S58" s="2">
        <f t="shared" si="1"/>
        <v>-3.5999999999999996</v>
      </c>
      <c r="T58" s="2">
        <f t="shared" si="19"/>
        <v>-37.5</v>
      </c>
      <c r="U58" s="65"/>
    </row>
    <row r="59" spans="2:21" s="102" customFormat="1" x14ac:dyDescent="0.2">
      <c r="B59" s="42" t="s">
        <v>59</v>
      </c>
      <c r="C59" s="168">
        <f t="shared" ref="C59:R59" si="28">SUM(C60:C66)</f>
        <v>0.9</v>
      </c>
      <c r="D59" s="168">
        <f t="shared" si="28"/>
        <v>0</v>
      </c>
      <c r="E59" s="168">
        <f t="shared" si="28"/>
        <v>0</v>
      </c>
      <c r="F59" s="168">
        <f t="shared" si="28"/>
        <v>1</v>
      </c>
      <c r="G59" s="168">
        <f t="shared" si="28"/>
        <v>0</v>
      </c>
      <c r="H59" s="168">
        <f>SUM(H60:H66)</f>
        <v>1.7</v>
      </c>
      <c r="I59" s="168">
        <f t="shared" si="28"/>
        <v>6</v>
      </c>
      <c r="J59" s="168">
        <f t="shared" si="28"/>
        <v>9.6</v>
      </c>
      <c r="K59" s="168">
        <f t="shared" si="28"/>
        <v>0</v>
      </c>
      <c r="L59" s="168">
        <f t="shared" si="28"/>
        <v>0</v>
      </c>
      <c r="M59" s="168">
        <f t="shared" si="28"/>
        <v>5</v>
      </c>
      <c r="N59" s="168">
        <f t="shared" si="28"/>
        <v>0</v>
      </c>
      <c r="O59" s="168">
        <f t="shared" si="28"/>
        <v>0</v>
      </c>
      <c r="P59" s="168">
        <f>SUM(P60:P66)</f>
        <v>0</v>
      </c>
      <c r="Q59" s="168">
        <f t="shared" si="28"/>
        <v>1</v>
      </c>
      <c r="R59" s="168">
        <f t="shared" si="28"/>
        <v>6</v>
      </c>
      <c r="S59" s="2">
        <f t="shared" si="1"/>
        <v>-3.5999999999999996</v>
      </c>
      <c r="T59" s="2">
        <f t="shared" si="19"/>
        <v>-37.5</v>
      </c>
      <c r="U59" s="65"/>
    </row>
    <row r="60" spans="2:21" s="103" customFormat="1" x14ac:dyDescent="0.2">
      <c r="B60" s="43" t="s">
        <v>60</v>
      </c>
      <c r="C60" s="169">
        <v>0.9</v>
      </c>
      <c r="D60" s="169">
        <v>0</v>
      </c>
      <c r="E60" s="169">
        <v>0</v>
      </c>
      <c r="F60" s="169">
        <v>1</v>
      </c>
      <c r="G60" s="169">
        <v>0</v>
      </c>
      <c r="H60" s="169">
        <v>1.7</v>
      </c>
      <c r="I60" s="169">
        <v>0</v>
      </c>
      <c r="J60" s="92">
        <f t="shared" ref="J60:J66" si="29">SUM(C60:I60)</f>
        <v>3.5999999999999996</v>
      </c>
      <c r="K60" s="169">
        <v>0</v>
      </c>
      <c r="L60" s="169">
        <v>0</v>
      </c>
      <c r="M60" s="169">
        <v>5</v>
      </c>
      <c r="N60" s="169">
        <v>0</v>
      </c>
      <c r="O60" s="169">
        <v>0</v>
      </c>
      <c r="P60" s="169">
        <v>0</v>
      </c>
      <c r="Q60" s="169">
        <v>1</v>
      </c>
      <c r="R60" s="169">
        <f t="shared" ref="R60:R66" si="30">SUM(K60:Q60)</f>
        <v>6</v>
      </c>
      <c r="S60" s="7">
        <f t="shared" si="1"/>
        <v>2.4000000000000004</v>
      </c>
      <c r="T60" s="25">
        <f t="shared" si="19"/>
        <v>66.666666666666686</v>
      </c>
      <c r="U60" s="65"/>
    </row>
    <row r="61" spans="2:21" s="103" customFormat="1" x14ac:dyDescent="0.2">
      <c r="B61" s="44" t="s">
        <v>61</v>
      </c>
      <c r="C61" s="169">
        <v>0</v>
      </c>
      <c r="D61" s="169">
        <v>0</v>
      </c>
      <c r="E61" s="169">
        <v>0</v>
      </c>
      <c r="F61" s="169">
        <v>0</v>
      </c>
      <c r="G61" s="169">
        <v>0</v>
      </c>
      <c r="H61" s="169">
        <v>0</v>
      </c>
      <c r="I61" s="169">
        <v>0</v>
      </c>
      <c r="J61" s="92">
        <f t="shared" si="29"/>
        <v>0</v>
      </c>
      <c r="K61" s="169">
        <v>0</v>
      </c>
      <c r="L61" s="169">
        <v>0</v>
      </c>
      <c r="M61" s="169">
        <v>0</v>
      </c>
      <c r="N61" s="169">
        <v>0</v>
      </c>
      <c r="O61" s="169">
        <v>0</v>
      </c>
      <c r="P61" s="169">
        <v>0</v>
      </c>
      <c r="Q61" s="169">
        <v>0</v>
      </c>
      <c r="R61" s="169">
        <f t="shared" si="30"/>
        <v>0</v>
      </c>
      <c r="S61" s="170">
        <f t="shared" si="1"/>
        <v>0</v>
      </c>
      <c r="T61" s="41">
        <v>0</v>
      </c>
      <c r="U61" s="65"/>
    </row>
    <row r="62" spans="2:21" s="103" customFormat="1" x14ac:dyDescent="0.2">
      <c r="B62" s="43" t="s">
        <v>62</v>
      </c>
      <c r="C62" s="169">
        <v>0</v>
      </c>
      <c r="D62" s="169">
        <v>0</v>
      </c>
      <c r="E62" s="169">
        <v>0</v>
      </c>
      <c r="F62" s="169">
        <v>0</v>
      </c>
      <c r="G62" s="169">
        <v>0</v>
      </c>
      <c r="H62" s="169">
        <v>0</v>
      </c>
      <c r="I62" s="169">
        <v>6</v>
      </c>
      <c r="J62" s="92">
        <f t="shared" si="29"/>
        <v>6</v>
      </c>
      <c r="K62" s="169">
        <v>0</v>
      </c>
      <c r="L62" s="169">
        <v>0</v>
      </c>
      <c r="M62" s="169">
        <v>0</v>
      </c>
      <c r="N62" s="169">
        <v>0</v>
      </c>
      <c r="O62" s="169">
        <v>0</v>
      </c>
      <c r="P62" s="169">
        <v>0</v>
      </c>
      <c r="Q62" s="169">
        <v>0</v>
      </c>
      <c r="R62" s="169">
        <f t="shared" si="30"/>
        <v>0</v>
      </c>
      <c r="S62" s="45">
        <f t="shared" si="1"/>
        <v>-6</v>
      </c>
      <c r="T62" s="25">
        <f t="shared" ref="T62:T85" si="31">+S62/J62*100</f>
        <v>-100</v>
      </c>
      <c r="U62" s="65"/>
    </row>
    <row r="63" spans="2:21" s="103" customFormat="1" hidden="1" x14ac:dyDescent="0.2">
      <c r="B63" s="43" t="s">
        <v>63</v>
      </c>
      <c r="C63" s="169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18">
        <f t="shared" si="29"/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f t="shared" si="30"/>
        <v>0</v>
      </c>
      <c r="S63" s="45">
        <f t="shared" si="1"/>
        <v>0</v>
      </c>
      <c r="T63" s="25" t="e">
        <f t="shared" si="31"/>
        <v>#DIV/0!</v>
      </c>
      <c r="U63" s="65"/>
    </row>
    <row r="64" spans="2:21" s="103" customFormat="1" hidden="1" x14ac:dyDescent="0.2">
      <c r="B64" s="43" t="s">
        <v>64</v>
      </c>
      <c r="C64" s="169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18">
        <f t="shared" si="29"/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f t="shared" si="30"/>
        <v>0</v>
      </c>
      <c r="S64" s="45">
        <f t="shared" si="1"/>
        <v>0</v>
      </c>
      <c r="T64" s="25" t="e">
        <f t="shared" si="31"/>
        <v>#DIV/0!</v>
      </c>
      <c r="U64" s="65"/>
    </row>
    <row r="65" spans="2:21" s="103" customFormat="1" hidden="1" x14ac:dyDescent="0.2">
      <c r="B65" s="43" t="s">
        <v>65</v>
      </c>
      <c r="C65" s="169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18">
        <f t="shared" si="29"/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f t="shared" si="30"/>
        <v>0</v>
      </c>
      <c r="S65" s="45">
        <f t="shared" si="1"/>
        <v>0</v>
      </c>
      <c r="T65" s="25" t="e">
        <f t="shared" si="31"/>
        <v>#DIV/0!</v>
      </c>
      <c r="U65" s="65"/>
    </row>
    <row r="66" spans="2:21" s="103" customFormat="1" ht="13.5" hidden="1" customHeight="1" x14ac:dyDescent="0.2">
      <c r="B66" s="44" t="s">
        <v>25</v>
      </c>
      <c r="C66" s="169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18">
        <f t="shared" si="29"/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f t="shared" si="30"/>
        <v>0</v>
      </c>
      <c r="S66" s="7">
        <f t="shared" si="1"/>
        <v>0</v>
      </c>
      <c r="T66" s="18" t="e">
        <f t="shared" si="31"/>
        <v>#DIV/0!</v>
      </c>
      <c r="U66" s="65"/>
    </row>
    <row r="67" spans="2:21" ht="15.95" customHeight="1" x14ac:dyDescent="0.2">
      <c r="B67" s="46" t="s">
        <v>66</v>
      </c>
      <c r="C67" s="168">
        <f t="shared" ref="C67:R67" si="32">+C68+C79+C83</f>
        <v>3197.5</v>
      </c>
      <c r="D67" s="1">
        <f t="shared" si="32"/>
        <v>3118.1</v>
      </c>
      <c r="E67" s="1">
        <f t="shared" si="32"/>
        <v>3119.2</v>
      </c>
      <c r="F67" s="1">
        <f t="shared" si="32"/>
        <v>3151.5</v>
      </c>
      <c r="G67" s="1">
        <f t="shared" si="32"/>
        <v>4170.9000000000005</v>
      </c>
      <c r="H67" s="1">
        <f>+H68+H79+H83</f>
        <v>3832.8</v>
      </c>
      <c r="I67" s="1">
        <f t="shared" si="32"/>
        <v>3752.7</v>
      </c>
      <c r="J67" s="1">
        <f t="shared" si="32"/>
        <v>24342.700000000004</v>
      </c>
      <c r="K67" s="1">
        <f t="shared" si="32"/>
        <v>3426.0000000000005</v>
      </c>
      <c r="L67" s="1">
        <f t="shared" si="32"/>
        <v>4037.3</v>
      </c>
      <c r="M67" s="1">
        <f t="shared" si="32"/>
        <v>3539.1999999999994</v>
      </c>
      <c r="N67" s="1">
        <f t="shared" si="32"/>
        <v>3488.4</v>
      </c>
      <c r="O67" s="1">
        <f t="shared" si="32"/>
        <v>2874.6372161699996</v>
      </c>
      <c r="P67" s="1">
        <f>+P68+P79+P83</f>
        <v>3036.7999999999997</v>
      </c>
      <c r="Q67" s="1">
        <f t="shared" si="32"/>
        <v>3644.8</v>
      </c>
      <c r="R67" s="1">
        <f t="shared" si="32"/>
        <v>24047.137216170002</v>
      </c>
      <c r="S67" s="2">
        <f t="shared" si="1"/>
        <v>-295.56278383000245</v>
      </c>
      <c r="T67" s="1">
        <f t="shared" si="31"/>
        <v>-1.2141742034778491</v>
      </c>
      <c r="U67" s="65"/>
    </row>
    <row r="68" spans="2:21" ht="15.95" customHeight="1" x14ac:dyDescent="0.2">
      <c r="B68" s="42" t="s">
        <v>67</v>
      </c>
      <c r="C68" s="1">
        <f t="shared" ref="C68:R68" si="33">+C69+C75</f>
        <v>2509.7000000000003</v>
      </c>
      <c r="D68" s="1">
        <f t="shared" si="33"/>
        <v>2371.4</v>
      </c>
      <c r="E68" s="1">
        <f t="shared" si="33"/>
        <v>2346.6</v>
      </c>
      <c r="F68" s="1">
        <f t="shared" si="33"/>
        <v>2322.6999999999998</v>
      </c>
      <c r="G68" s="1">
        <f t="shared" si="33"/>
        <v>3467.1000000000004</v>
      </c>
      <c r="H68" s="1">
        <f>+H69+H75</f>
        <v>3165.8</v>
      </c>
      <c r="I68" s="1">
        <f t="shared" si="33"/>
        <v>3039.2</v>
      </c>
      <c r="J68" s="1">
        <f t="shared" si="33"/>
        <v>19222.500000000004</v>
      </c>
      <c r="K68" s="1">
        <f t="shared" si="33"/>
        <v>2596.7000000000003</v>
      </c>
      <c r="L68" s="1">
        <f t="shared" si="33"/>
        <v>3318.2000000000003</v>
      </c>
      <c r="M68" s="1">
        <f t="shared" si="33"/>
        <v>2691.6999999999994</v>
      </c>
      <c r="N68" s="1">
        <f t="shared" si="33"/>
        <v>2784.9</v>
      </c>
      <c r="O68" s="1">
        <f t="shared" si="33"/>
        <v>2155.2999999999997</v>
      </c>
      <c r="P68" s="1">
        <f>+P69+P75</f>
        <v>2235.6999999999998</v>
      </c>
      <c r="Q68" s="1">
        <f t="shared" si="33"/>
        <v>2990.1</v>
      </c>
      <c r="R68" s="1">
        <f t="shared" si="33"/>
        <v>18772.600000000002</v>
      </c>
      <c r="S68" s="2">
        <f t="shared" si="1"/>
        <v>-449.90000000000146</v>
      </c>
      <c r="T68" s="1">
        <f t="shared" si="31"/>
        <v>-2.3404864091559441</v>
      </c>
      <c r="U68" s="65"/>
    </row>
    <row r="69" spans="2:21" ht="15.95" customHeight="1" x14ac:dyDescent="0.2">
      <c r="B69" s="16" t="s">
        <v>68</v>
      </c>
      <c r="C69" s="1">
        <f t="shared" ref="C69:R69" si="34">+C70+C73+C74</f>
        <v>130.80000000000001</v>
      </c>
      <c r="D69" s="1">
        <f t="shared" si="34"/>
        <v>261.60000000000002</v>
      </c>
      <c r="E69" s="1">
        <f t="shared" si="34"/>
        <v>173.59999999999997</v>
      </c>
      <c r="F69" s="1">
        <f t="shared" si="34"/>
        <v>283.2</v>
      </c>
      <c r="G69" s="1">
        <f t="shared" si="34"/>
        <v>102.6</v>
      </c>
      <c r="H69" s="1">
        <f>+H70+H73+H74</f>
        <v>298.29999999999995</v>
      </c>
      <c r="I69" s="1">
        <f t="shared" si="34"/>
        <v>84.800000000000011</v>
      </c>
      <c r="J69" s="1">
        <f t="shared" si="34"/>
        <v>1334.9</v>
      </c>
      <c r="K69" s="1">
        <f t="shared" si="34"/>
        <v>107.3</v>
      </c>
      <c r="L69" s="1">
        <f t="shared" si="34"/>
        <v>97.3</v>
      </c>
      <c r="M69" s="1">
        <f t="shared" si="34"/>
        <v>114.7</v>
      </c>
      <c r="N69" s="1">
        <f t="shared" si="34"/>
        <v>354.9</v>
      </c>
      <c r="O69" s="1">
        <f t="shared" si="34"/>
        <v>122.7</v>
      </c>
      <c r="P69" s="1">
        <f>+P70+P73+P74</f>
        <v>98.2</v>
      </c>
      <c r="Q69" s="1">
        <f t="shared" si="34"/>
        <v>92.4</v>
      </c>
      <c r="R69" s="1">
        <f t="shared" si="34"/>
        <v>987.50000000000011</v>
      </c>
      <c r="S69" s="2">
        <f t="shared" si="1"/>
        <v>-347.4</v>
      </c>
      <c r="T69" s="1">
        <f t="shared" si="31"/>
        <v>-26.024421304966662</v>
      </c>
      <c r="U69" s="65"/>
    </row>
    <row r="70" spans="2:21" ht="15.95" customHeight="1" x14ac:dyDescent="0.2">
      <c r="B70" s="29" t="s">
        <v>69</v>
      </c>
      <c r="C70" s="1">
        <f t="shared" ref="C70:R70" si="35">+C71+C72</f>
        <v>108.3</v>
      </c>
      <c r="D70" s="1">
        <f t="shared" si="35"/>
        <v>117.9</v>
      </c>
      <c r="E70" s="1">
        <f t="shared" si="35"/>
        <v>93.6</v>
      </c>
      <c r="F70" s="1">
        <f t="shared" si="35"/>
        <v>88.1</v>
      </c>
      <c r="G70" s="1">
        <f>+G71+G72</f>
        <v>101.6</v>
      </c>
      <c r="H70" s="1">
        <f>+H71+H72</f>
        <v>86.6</v>
      </c>
      <c r="I70" s="1">
        <f t="shared" si="35"/>
        <v>82.100000000000009</v>
      </c>
      <c r="J70" s="1">
        <f t="shared" si="35"/>
        <v>678.2</v>
      </c>
      <c r="K70" s="1">
        <f t="shared" si="35"/>
        <v>90</v>
      </c>
      <c r="L70" s="1">
        <f t="shared" si="35"/>
        <v>96.7</v>
      </c>
      <c r="M70" s="1">
        <f t="shared" si="35"/>
        <v>105</v>
      </c>
      <c r="N70" s="1">
        <f t="shared" si="35"/>
        <v>97.6</v>
      </c>
      <c r="O70" s="1">
        <f>+O71+O72</f>
        <v>93.5</v>
      </c>
      <c r="P70" s="1">
        <f>+P71+P72</f>
        <v>96.9</v>
      </c>
      <c r="Q70" s="1">
        <f t="shared" si="35"/>
        <v>90.9</v>
      </c>
      <c r="R70" s="1">
        <f t="shared" si="35"/>
        <v>670.6</v>
      </c>
      <c r="S70" s="2">
        <f t="shared" si="1"/>
        <v>-7.6000000000000227</v>
      </c>
      <c r="T70" s="1">
        <f t="shared" si="31"/>
        <v>-1.1206133883810119</v>
      </c>
      <c r="U70" s="65"/>
    </row>
    <row r="71" spans="2:21" ht="15.95" customHeight="1" x14ac:dyDescent="0.2">
      <c r="B71" s="47" t="s">
        <v>70</v>
      </c>
      <c r="C71" s="18">
        <v>98.2</v>
      </c>
      <c r="D71" s="18">
        <v>81.400000000000006</v>
      </c>
      <c r="E71" s="18">
        <v>83.6</v>
      </c>
      <c r="F71" s="18">
        <v>75.599999999999994</v>
      </c>
      <c r="G71" s="18">
        <v>82</v>
      </c>
      <c r="H71" s="18">
        <v>70.3</v>
      </c>
      <c r="I71" s="18">
        <v>73.900000000000006</v>
      </c>
      <c r="J71" s="18">
        <f>SUM(C71:I71)</f>
        <v>565.00000000000011</v>
      </c>
      <c r="K71" s="18">
        <v>86.4</v>
      </c>
      <c r="L71" s="18">
        <v>96.7</v>
      </c>
      <c r="M71" s="18">
        <v>105</v>
      </c>
      <c r="N71" s="18">
        <v>97.6</v>
      </c>
      <c r="O71" s="18">
        <v>93.3</v>
      </c>
      <c r="P71" s="18">
        <v>96.9</v>
      </c>
      <c r="Q71" s="18">
        <v>90.9</v>
      </c>
      <c r="R71" s="18">
        <f>SUM(K71:Q71)</f>
        <v>666.80000000000007</v>
      </c>
      <c r="S71" s="25">
        <f t="shared" si="1"/>
        <v>101.79999999999995</v>
      </c>
      <c r="T71" s="18">
        <f t="shared" si="31"/>
        <v>18.017699115044238</v>
      </c>
      <c r="U71" s="65"/>
    </row>
    <row r="72" spans="2:21" ht="15.95" customHeight="1" x14ac:dyDescent="0.2">
      <c r="B72" s="31" t="s">
        <v>71</v>
      </c>
      <c r="C72" s="32">
        <v>10.1</v>
      </c>
      <c r="D72" s="32">
        <v>36.5</v>
      </c>
      <c r="E72" s="32">
        <v>10</v>
      </c>
      <c r="F72" s="32">
        <v>12.5</v>
      </c>
      <c r="G72" s="32">
        <v>19.600000000000001</v>
      </c>
      <c r="H72" s="32">
        <v>16.3</v>
      </c>
      <c r="I72" s="32">
        <v>8.1999999999999993</v>
      </c>
      <c r="J72" s="32">
        <f>SUM(C72:I72)</f>
        <v>113.19999999999999</v>
      </c>
      <c r="K72" s="32">
        <v>3.6</v>
      </c>
      <c r="L72" s="171">
        <v>0</v>
      </c>
      <c r="M72" s="171">
        <v>0</v>
      </c>
      <c r="N72" s="171">
        <v>0</v>
      </c>
      <c r="O72" s="32">
        <v>0.2</v>
      </c>
      <c r="P72" s="171">
        <v>0</v>
      </c>
      <c r="Q72" s="171">
        <v>0</v>
      </c>
      <c r="R72" s="48">
        <f>SUM(K72:Q72)</f>
        <v>3.8000000000000003</v>
      </c>
      <c r="S72" s="49">
        <f t="shared" ref="S72:S105" si="36">+R72-J72</f>
        <v>-109.39999999999999</v>
      </c>
      <c r="T72" s="32">
        <f t="shared" si="31"/>
        <v>-96.643109540636047</v>
      </c>
      <c r="U72" s="65"/>
    </row>
    <row r="73" spans="2:21" ht="15.95" customHeight="1" x14ac:dyDescent="0.2">
      <c r="B73" s="50" t="s">
        <v>72</v>
      </c>
      <c r="C73" s="32">
        <v>22.2</v>
      </c>
      <c r="D73" s="32">
        <v>143.69999999999999</v>
      </c>
      <c r="E73" s="32">
        <v>78.8</v>
      </c>
      <c r="F73" s="32">
        <v>192.9</v>
      </c>
      <c r="G73" s="32">
        <v>0.6</v>
      </c>
      <c r="H73" s="32">
        <v>211.2</v>
      </c>
      <c r="I73" s="32">
        <v>0.8</v>
      </c>
      <c r="J73" s="32">
        <f>SUM(C73:I73)</f>
        <v>650.20000000000005</v>
      </c>
      <c r="K73" s="32">
        <v>16.8</v>
      </c>
      <c r="L73" s="171">
        <v>0</v>
      </c>
      <c r="M73" s="32">
        <v>7.4</v>
      </c>
      <c r="N73" s="32">
        <v>256.3</v>
      </c>
      <c r="O73" s="171">
        <v>0</v>
      </c>
      <c r="P73" s="32">
        <v>0.2</v>
      </c>
      <c r="Q73" s="32">
        <v>0.6</v>
      </c>
      <c r="R73" s="48">
        <f>SUM(K73:Q73)</f>
        <v>281.3</v>
      </c>
      <c r="S73" s="49">
        <f t="shared" si="36"/>
        <v>-368.90000000000003</v>
      </c>
      <c r="T73" s="32">
        <f t="shared" si="31"/>
        <v>-56.736388803445095</v>
      </c>
      <c r="U73" s="65"/>
    </row>
    <row r="74" spans="2:21" ht="15.95" customHeight="1" x14ac:dyDescent="0.2">
      <c r="B74" s="17" t="s">
        <v>73</v>
      </c>
      <c r="C74" s="18">
        <v>0.3</v>
      </c>
      <c r="D74" s="34">
        <v>0</v>
      </c>
      <c r="E74" s="18">
        <v>1.2</v>
      </c>
      <c r="F74" s="18">
        <v>2.2000000000000002</v>
      </c>
      <c r="G74" s="18">
        <v>0.4</v>
      </c>
      <c r="H74" s="18">
        <v>0.5</v>
      </c>
      <c r="I74" s="18">
        <v>1.9</v>
      </c>
      <c r="J74" s="18">
        <f>SUM(C74:I74)</f>
        <v>6.5</v>
      </c>
      <c r="K74" s="18">
        <v>0.5</v>
      </c>
      <c r="L74" s="18">
        <v>0.6</v>
      </c>
      <c r="M74" s="18">
        <v>2.2999999999999998</v>
      </c>
      <c r="N74" s="18">
        <v>1</v>
      </c>
      <c r="O74" s="18">
        <v>29.2</v>
      </c>
      <c r="P74" s="18">
        <v>1.1000000000000001</v>
      </c>
      <c r="Q74" s="18">
        <v>0.9</v>
      </c>
      <c r="R74" s="18">
        <f>SUM(K74:Q74)</f>
        <v>35.6</v>
      </c>
      <c r="S74" s="25">
        <f t="shared" si="36"/>
        <v>29.1</v>
      </c>
      <c r="T74" s="18">
        <f t="shared" si="31"/>
        <v>447.69230769230768</v>
      </c>
      <c r="U74" s="65"/>
    </row>
    <row r="75" spans="2:21" ht="15.95" customHeight="1" x14ac:dyDescent="0.2">
      <c r="B75" s="16" t="s">
        <v>74</v>
      </c>
      <c r="C75" s="1">
        <f t="shared" ref="C75:R75" si="37">SUM(C76:C78)</f>
        <v>2378.9</v>
      </c>
      <c r="D75" s="1">
        <f t="shared" si="37"/>
        <v>2109.8000000000002</v>
      </c>
      <c r="E75" s="1">
        <f t="shared" si="37"/>
        <v>2173</v>
      </c>
      <c r="F75" s="1">
        <f t="shared" si="37"/>
        <v>2039.5</v>
      </c>
      <c r="G75" s="1">
        <f>SUM(G76:G78)</f>
        <v>3364.5000000000005</v>
      </c>
      <c r="H75" s="1">
        <f>SUM(H76:H78)</f>
        <v>2867.5</v>
      </c>
      <c r="I75" s="1">
        <f t="shared" si="37"/>
        <v>2954.3999999999996</v>
      </c>
      <c r="J75" s="1">
        <f t="shared" si="37"/>
        <v>17887.600000000002</v>
      </c>
      <c r="K75" s="1">
        <f t="shared" si="37"/>
        <v>2489.4</v>
      </c>
      <c r="L75" s="1">
        <f t="shared" si="37"/>
        <v>3220.9</v>
      </c>
      <c r="M75" s="1">
        <f t="shared" si="37"/>
        <v>2576.9999999999995</v>
      </c>
      <c r="N75" s="1">
        <f t="shared" si="37"/>
        <v>2430</v>
      </c>
      <c r="O75" s="1">
        <f>SUM(O76:O78)</f>
        <v>2032.6</v>
      </c>
      <c r="P75" s="1">
        <f>SUM(P76:P78)</f>
        <v>2137.5</v>
      </c>
      <c r="Q75" s="1">
        <f t="shared" si="37"/>
        <v>2897.7</v>
      </c>
      <c r="R75" s="1">
        <f t="shared" si="37"/>
        <v>17785.100000000002</v>
      </c>
      <c r="S75" s="2">
        <f t="shared" si="36"/>
        <v>-102.5</v>
      </c>
      <c r="T75" s="1">
        <f t="shared" si="31"/>
        <v>-0.57302265256378715</v>
      </c>
      <c r="U75" s="65"/>
    </row>
    <row r="76" spans="2:21" ht="15.95" customHeight="1" x14ac:dyDescent="0.2">
      <c r="B76" s="51" t="s">
        <v>75</v>
      </c>
      <c r="C76" s="18">
        <v>9.6999999999999993</v>
      </c>
      <c r="D76" s="18">
        <v>7.6</v>
      </c>
      <c r="E76" s="18">
        <v>8.1</v>
      </c>
      <c r="F76" s="18">
        <v>11.4</v>
      </c>
      <c r="G76" s="18">
        <v>20.8</v>
      </c>
      <c r="H76" s="18">
        <v>7.5</v>
      </c>
      <c r="I76" s="18">
        <v>7</v>
      </c>
      <c r="J76" s="18">
        <f>SUM(C76:I76)</f>
        <v>72.099999999999994</v>
      </c>
      <c r="K76" s="18">
        <v>11.8</v>
      </c>
      <c r="L76" s="18">
        <v>6.3</v>
      </c>
      <c r="M76" s="18">
        <v>9.6999999999999993</v>
      </c>
      <c r="N76" s="18">
        <v>29.1</v>
      </c>
      <c r="O76" s="18">
        <v>7.1</v>
      </c>
      <c r="P76" s="18">
        <v>8.5</v>
      </c>
      <c r="Q76" s="18">
        <v>13</v>
      </c>
      <c r="R76" s="52">
        <f>SUM(K76:Q76)</f>
        <v>85.5</v>
      </c>
      <c r="S76" s="25">
        <f t="shared" si="36"/>
        <v>13.400000000000006</v>
      </c>
      <c r="T76" s="18">
        <f t="shared" si="31"/>
        <v>18.585298196948692</v>
      </c>
      <c r="U76" s="65"/>
    </row>
    <row r="77" spans="2:21" ht="15.95" customHeight="1" x14ac:dyDescent="0.2">
      <c r="B77" s="50" t="s">
        <v>76</v>
      </c>
      <c r="C77" s="104">
        <v>2166.8000000000002</v>
      </c>
      <c r="D77" s="104">
        <v>1998.9</v>
      </c>
      <c r="E77" s="104">
        <v>2050.4</v>
      </c>
      <c r="F77" s="104">
        <v>1969.5</v>
      </c>
      <c r="G77" s="104">
        <v>2655.8</v>
      </c>
      <c r="H77" s="104">
        <v>2306.1999999999998</v>
      </c>
      <c r="I77" s="104">
        <v>2739.7</v>
      </c>
      <c r="J77" s="104">
        <f>SUM(C77:I77)</f>
        <v>15887.300000000003</v>
      </c>
      <c r="K77" s="104">
        <v>2256.1</v>
      </c>
      <c r="L77" s="104">
        <v>3100</v>
      </c>
      <c r="M77" s="104">
        <v>2467.1999999999998</v>
      </c>
      <c r="N77" s="104">
        <v>2022.4</v>
      </c>
      <c r="O77" s="104">
        <v>2010.4</v>
      </c>
      <c r="P77" s="104">
        <v>2017.9</v>
      </c>
      <c r="Q77" s="104">
        <v>2736.7</v>
      </c>
      <c r="R77" s="104">
        <f>SUM(K77:Q77)</f>
        <v>16610.7</v>
      </c>
      <c r="S77" s="49">
        <f t="shared" si="36"/>
        <v>723.39999999999782</v>
      </c>
      <c r="T77" s="32">
        <f t="shared" si="31"/>
        <v>4.553322465113629</v>
      </c>
      <c r="U77" s="65"/>
    </row>
    <row r="78" spans="2:21" ht="15.95" customHeight="1" x14ac:dyDescent="0.2">
      <c r="B78" s="51" t="s">
        <v>25</v>
      </c>
      <c r="C78" s="6">
        <v>202.4</v>
      </c>
      <c r="D78" s="6">
        <v>103.3</v>
      </c>
      <c r="E78" s="6">
        <v>114.5</v>
      </c>
      <c r="F78" s="6">
        <v>58.6</v>
      </c>
      <c r="G78" s="6">
        <v>687.9</v>
      </c>
      <c r="H78" s="6">
        <v>553.79999999999995</v>
      </c>
      <c r="I78" s="6">
        <v>207.7</v>
      </c>
      <c r="J78" s="18">
        <f>SUM(C78:I78)</f>
        <v>1928.2</v>
      </c>
      <c r="K78" s="18">
        <v>221.5</v>
      </c>
      <c r="L78" s="18">
        <v>114.6</v>
      </c>
      <c r="M78" s="18">
        <v>100.1</v>
      </c>
      <c r="N78" s="6">
        <v>378.5</v>
      </c>
      <c r="O78" s="6">
        <v>15.1</v>
      </c>
      <c r="P78" s="6">
        <v>111.1</v>
      </c>
      <c r="Q78" s="6">
        <v>148</v>
      </c>
      <c r="R78" s="6">
        <f>SUM(K78:Q78)</f>
        <v>1088.9000000000001</v>
      </c>
      <c r="S78" s="25">
        <f t="shared" si="36"/>
        <v>-839.3</v>
      </c>
      <c r="T78" s="18">
        <f t="shared" si="31"/>
        <v>-43.52764236075096</v>
      </c>
      <c r="U78" s="65"/>
    </row>
    <row r="79" spans="2:21" ht="15.95" customHeight="1" x14ac:dyDescent="0.2">
      <c r="B79" s="42" t="s">
        <v>77</v>
      </c>
      <c r="C79" s="1">
        <f t="shared" ref="C79:R79" si="38">SUM(C80:C82)</f>
        <v>580.79999999999995</v>
      </c>
      <c r="D79" s="1">
        <f t="shared" si="38"/>
        <v>665.8</v>
      </c>
      <c r="E79" s="1">
        <f t="shared" si="38"/>
        <v>620.1</v>
      </c>
      <c r="F79" s="1">
        <f t="shared" si="38"/>
        <v>662.3</v>
      </c>
      <c r="G79" s="1">
        <f>SUM(G80:G82)</f>
        <v>537.30000000000007</v>
      </c>
      <c r="H79" s="1">
        <f>SUM(H80:H82)</f>
        <v>563.29999999999995</v>
      </c>
      <c r="I79" s="1">
        <f t="shared" si="38"/>
        <v>522.79999999999995</v>
      </c>
      <c r="J79" s="1">
        <f t="shared" si="38"/>
        <v>4152.4000000000005</v>
      </c>
      <c r="K79" s="1">
        <f t="shared" si="38"/>
        <v>602.5</v>
      </c>
      <c r="L79" s="1">
        <f t="shared" si="38"/>
        <v>674.90000000000009</v>
      </c>
      <c r="M79" s="1">
        <f t="shared" si="38"/>
        <v>652.9</v>
      </c>
      <c r="N79" s="1">
        <f t="shared" si="38"/>
        <v>646.80000000000007</v>
      </c>
      <c r="O79" s="1">
        <f>SUM(O80:O82)</f>
        <v>536.29999999999995</v>
      </c>
      <c r="P79" s="1">
        <f>SUM(P80:P82)</f>
        <v>524.9</v>
      </c>
      <c r="Q79" s="1">
        <f>SUM(Q80:Q82)</f>
        <v>521.20000000000005</v>
      </c>
      <c r="R79" s="1">
        <f t="shared" si="38"/>
        <v>4159.5</v>
      </c>
      <c r="S79" s="2">
        <f t="shared" si="36"/>
        <v>7.0999999999994543</v>
      </c>
      <c r="T79" s="1">
        <f t="shared" si="31"/>
        <v>0.17098545419515107</v>
      </c>
      <c r="U79" s="65"/>
    </row>
    <row r="80" spans="2:21" ht="15.95" customHeight="1" x14ac:dyDescent="0.2">
      <c r="B80" s="53" t="s">
        <v>78</v>
      </c>
      <c r="C80" s="6">
        <v>446.2</v>
      </c>
      <c r="D80" s="6">
        <v>569.29999999999995</v>
      </c>
      <c r="E80" s="6">
        <v>502.7</v>
      </c>
      <c r="F80" s="6">
        <v>555.79999999999995</v>
      </c>
      <c r="G80" s="6">
        <v>442.3</v>
      </c>
      <c r="H80" s="6">
        <v>461.5</v>
      </c>
      <c r="I80" s="6">
        <v>402.3</v>
      </c>
      <c r="J80" s="6">
        <f>SUM(C80:I80)</f>
        <v>3380.1000000000004</v>
      </c>
      <c r="K80" s="6">
        <v>504.9</v>
      </c>
      <c r="L80" s="6">
        <v>603.1</v>
      </c>
      <c r="M80" s="6">
        <v>569.9</v>
      </c>
      <c r="N80" s="6">
        <v>573.5</v>
      </c>
      <c r="O80" s="6">
        <v>465.5</v>
      </c>
      <c r="P80" s="18">
        <v>443.2</v>
      </c>
      <c r="Q80" s="18">
        <v>428</v>
      </c>
      <c r="R80" s="52">
        <f>SUM(K80:Q80)</f>
        <v>3588.1</v>
      </c>
      <c r="S80" s="25">
        <f t="shared" si="36"/>
        <v>207.99999999999955</v>
      </c>
      <c r="T80" s="18">
        <f t="shared" si="31"/>
        <v>6.1536640927783059</v>
      </c>
      <c r="U80" s="65"/>
    </row>
    <row r="81" spans="2:21" ht="15.95" customHeight="1" x14ac:dyDescent="0.2">
      <c r="B81" s="53" t="s">
        <v>79</v>
      </c>
      <c r="C81" s="18">
        <v>132.1</v>
      </c>
      <c r="D81" s="18">
        <v>94.1</v>
      </c>
      <c r="E81" s="18">
        <v>114.4</v>
      </c>
      <c r="F81" s="18">
        <v>103.9</v>
      </c>
      <c r="G81" s="18">
        <v>92.4</v>
      </c>
      <c r="H81" s="18">
        <v>99.5</v>
      </c>
      <c r="I81" s="18">
        <v>117.7</v>
      </c>
      <c r="J81" s="18">
        <f>SUM(C81:I81)</f>
        <v>754.1</v>
      </c>
      <c r="K81" s="18">
        <v>95.6</v>
      </c>
      <c r="L81" s="18">
        <v>69.599999999999994</v>
      </c>
      <c r="M81" s="18">
        <v>80.400000000000006</v>
      </c>
      <c r="N81" s="18">
        <v>71.099999999999994</v>
      </c>
      <c r="O81" s="18">
        <v>68.5</v>
      </c>
      <c r="P81" s="18">
        <v>79.3</v>
      </c>
      <c r="Q81" s="18">
        <v>90.7</v>
      </c>
      <c r="R81" s="52">
        <f>SUM(K81:Q81)</f>
        <v>555.20000000000005</v>
      </c>
      <c r="S81" s="25">
        <f t="shared" si="36"/>
        <v>-198.89999999999998</v>
      </c>
      <c r="T81" s="18">
        <f t="shared" si="31"/>
        <v>-26.375812226495153</v>
      </c>
      <c r="U81" s="65"/>
    </row>
    <row r="82" spans="2:21" ht="15.95" customHeight="1" x14ac:dyDescent="0.2">
      <c r="B82" s="53" t="s">
        <v>25</v>
      </c>
      <c r="C82" s="18">
        <v>2.5</v>
      </c>
      <c r="D82" s="18">
        <v>2.4</v>
      </c>
      <c r="E82" s="18">
        <v>3</v>
      </c>
      <c r="F82" s="18">
        <v>2.6</v>
      </c>
      <c r="G82" s="18">
        <v>2.6</v>
      </c>
      <c r="H82" s="18">
        <v>2.2999999999999998</v>
      </c>
      <c r="I82" s="18">
        <v>2.8</v>
      </c>
      <c r="J82" s="18">
        <f>SUM(C82:I82)</f>
        <v>18.2</v>
      </c>
      <c r="K82" s="18">
        <v>2</v>
      </c>
      <c r="L82" s="18">
        <v>2.2000000000000002</v>
      </c>
      <c r="M82" s="18">
        <v>2.6</v>
      </c>
      <c r="N82" s="18">
        <v>2.2000000000000002</v>
      </c>
      <c r="O82" s="18">
        <v>2.2999999999999998</v>
      </c>
      <c r="P82" s="18">
        <v>2.4</v>
      </c>
      <c r="Q82" s="18">
        <v>2.5</v>
      </c>
      <c r="R82" s="52">
        <f>SUM(K82:Q82)</f>
        <v>16.200000000000003</v>
      </c>
      <c r="S82" s="25">
        <f t="shared" si="36"/>
        <v>-1.9999999999999964</v>
      </c>
      <c r="T82" s="18">
        <f t="shared" si="31"/>
        <v>-10.98901098901097</v>
      </c>
      <c r="U82" s="65"/>
    </row>
    <row r="83" spans="2:21" ht="15.95" customHeight="1" x14ac:dyDescent="0.2">
      <c r="B83" s="42" t="s">
        <v>80</v>
      </c>
      <c r="C83" s="1">
        <f t="shared" ref="C83:J83" si="39">SUM(C84:C86)</f>
        <v>107</v>
      </c>
      <c r="D83" s="1">
        <f t="shared" si="39"/>
        <v>80.900000000000006</v>
      </c>
      <c r="E83" s="1">
        <f t="shared" si="39"/>
        <v>152.5</v>
      </c>
      <c r="F83" s="1">
        <f t="shared" si="39"/>
        <v>166.5</v>
      </c>
      <c r="G83" s="1">
        <f>SUM(G84:G86)</f>
        <v>166.5</v>
      </c>
      <c r="H83" s="1">
        <f>SUM(H84:H86)</f>
        <v>103.7</v>
      </c>
      <c r="I83" s="1">
        <f t="shared" si="39"/>
        <v>190.7</v>
      </c>
      <c r="J83" s="1">
        <f t="shared" si="39"/>
        <v>967.8</v>
      </c>
      <c r="K83" s="1">
        <f>+K84+K85+K86</f>
        <v>226.79999999999998</v>
      </c>
      <c r="L83" s="1">
        <f t="shared" ref="L83:R83" si="40">SUM(L84:L86)</f>
        <v>44.2</v>
      </c>
      <c r="M83" s="1">
        <f t="shared" si="40"/>
        <v>194.60000000000002</v>
      </c>
      <c r="N83" s="1">
        <f t="shared" si="40"/>
        <v>56.7</v>
      </c>
      <c r="O83" s="1">
        <f t="shared" si="40"/>
        <v>183.03721616999999</v>
      </c>
      <c r="P83" s="1">
        <f>SUM(P84:P86)</f>
        <v>276.2</v>
      </c>
      <c r="Q83" s="1">
        <f t="shared" si="40"/>
        <v>133.5</v>
      </c>
      <c r="R83" s="1">
        <f t="shared" si="40"/>
        <v>1115.03721617</v>
      </c>
      <c r="S83" s="25">
        <f t="shared" si="36"/>
        <v>147.23721617000001</v>
      </c>
      <c r="T83" s="18">
        <f t="shared" si="31"/>
        <v>15.213599521595372</v>
      </c>
      <c r="U83" s="65"/>
    </row>
    <row r="84" spans="2:21" ht="15.95" customHeight="1" x14ac:dyDescent="0.2">
      <c r="B84" s="54" t="s">
        <v>81</v>
      </c>
      <c r="C84" s="32">
        <v>4.3</v>
      </c>
      <c r="D84" s="32">
        <v>3.4</v>
      </c>
      <c r="E84" s="32">
        <v>3.1</v>
      </c>
      <c r="F84" s="32">
        <v>4</v>
      </c>
      <c r="G84" s="32">
        <v>3.3</v>
      </c>
      <c r="H84" s="32">
        <v>2.8</v>
      </c>
      <c r="I84" s="32">
        <v>3.6</v>
      </c>
      <c r="J84" s="32">
        <f>SUM(C84:I84)</f>
        <v>24.5</v>
      </c>
      <c r="K84" s="32">
        <v>3.1</v>
      </c>
      <c r="L84" s="32">
        <v>3.2</v>
      </c>
      <c r="M84" s="32">
        <v>3.3</v>
      </c>
      <c r="N84" s="32">
        <v>3.5</v>
      </c>
      <c r="O84" s="32">
        <v>3.2</v>
      </c>
      <c r="P84" s="32">
        <v>3</v>
      </c>
      <c r="Q84" s="32">
        <v>3.8</v>
      </c>
      <c r="R84" s="32">
        <f>SUM(K84:Q84)</f>
        <v>23.1</v>
      </c>
      <c r="S84" s="49">
        <f t="shared" si="36"/>
        <v>-1.3999999999999986</v>
      </c>
      <c r="T84" s="49">
        <f t="shared" si="31"/>
        <v>-5.7142857142857082</v>
      </c>
      <c r="U84" s="65"/>
    </row>
    <row r="85" spans="2:21" ht="15.95" customHeight="1" x14ac:dyDescent="0.2">
      <c r="B85" s="54" t="s">
        <v>82</v>
      </c>
      <c r="C85" s="32">
        <v>102.7</v>
      </c>
      <c r="D85" s="32">
        <v>77.5</v>
      </c>
      <c r="E85" s="32">
        <v>149.4</v>
      </c>
      <c r="F85" s="32">
        <v>162.5</v>
      </c>
      <c r="G85" s="32">
        <v>163.19999999999999</v>
      </c>
      <c r="H85" s="32">
        <v>100.9</v>
      </c>
      <c r="I85" s="32">
        <v>187.1</v>
      </c>
      <c r="J85" s="32">
        <f>SUM(C85:I85)</f>
        <v>943.3</v>
      </c>
      <c r="K85" s="32">
        <v>223.7</v>
      </c>
      <c r="L85" s="32">
        <v>41</v>
      </c>
      <c r="M85" s="32">
        <v>191.3</v>
      </c>
      <c r="N85" s="32">
        <v>53.2</v>
      </c>
      <c r="O85" s="32">
        <v>179.8</v>
      </c>
      <c r="P85" s="32">
        <v>273.2</v>
      </c>
      <c r="Q85" s="32">
        <v>129.69999999999999</v>
      </c>
      <c r="R85" s="32">
        <f>SUM(K85:Q85)</f>
        <v>1091.9000000000001</v>
      </c>
      <c r="S85" s="49">
        <f t="shared" si="36"/>
        <v>148.60000000000014</v>
      </c>
      <c r="T85" s="49">
        <f t="shared" si="31"/>
        <v>15.753206827096381</v>
      </c>
      <c r="U85" s="65"/>
    </row>
    <row r="86" spans="2:21" ht="15.95" customHeight="1" x14ac:dyDescent="0.2">
      <c r="B86" s="12" t="s">
        <v>25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f>SUM(C86:I86)</f>
        <v>0</v>
      </c>
      <c r="K86" s="34">
        <v>0</v>
      </c>
      <c r="L86" s="34">
        <v>0</v>
      </c>
      <c r="M86" s="34">
        <v>0</v>
      </c>
      <c r="N86" s="34">
        <v>0</v>
      </c>
      <c r="O86" s="34">
        <v>3.721617E-2</v>
      </c>
      <c r="P86" s="34">
        <v>0</v>
      </c>
      <c r="Q86" s="34">
        <v>0</v>
      </c>
      <c r="R86" s="34">
        <f>SUM(K86:Q86)</f>
        <v>3.721617E-2</v>
      </c>
      <c r="S86" s="41">
        <f t="shared" si="36"/>
        <v>3.721617E-2</v>
      </c>
      <c r="T86" s="55">
        <v>0</v>
      </c>
      <c r="U86" s="65"/>
    </row>
    <row r="87" spans="2:21" ht="15.95" customHeight="1" x14ac:dyDescent="0.2">
      <c r="B87" s="4" t="s">
        <v>83</v>
      </c>
      <c r="C87" s="1">
        <f t="shared" ref="C87:R87" si="41">+C88+C93+C95</f>
        <v>1871.9</v>
      </c>
      <c r="D87" s="1">
        <f t="shared" si="41"/>
        <v>3730.5000000000005</v>
      </c>
      <c r="E87" s="1">
        <f t="shared" si="41"/>
        <v>1473.9</v>
      </c>
      <c r="F87" s="1">
        <f t="shared" si="41"/>
        <v>1299.9000000000001</v>
      </c>
      <c r="G87" s="1">
        <f>+G88+G93+G95</f>
        <v>1484.1000000000001</v>
      </c>
      <c r="H87" s="1">
        <f>+H88+H93+H95</f>
        <v>1271.5999999999999</v>
      </c>
      <c r="I87" s="1">
        <f t="shared" si="41"/>
        <v>11537.1</v>
      </c>
      <c r="J87" s="1">
        <f t="shared" si="41"/>
        <v>22669</v>
      </c>
      <c r="K87" s="1">
        <f t="shared" si="41"/>
        <v>1401.9</v>
      </c>
      <c r="L87" s="1">
        <f t="shared" si="41"/>
        <v>1517.1</v>
      </c>
      <c r="M87" s="1">
        <f t="shared" si="41"/>
        <v>1288.5999999999999</v>
      </c>
      <c r="N87" s="1">
        <f t="shared" si="41"/>
        <v>1394.6999999999998</v>
      </c>
      <c r="O87" s="1">
        <f>+O88+O93+O95</f>
        <v>1051.5</v>
      </c>
      <c r="P87" s="1">
        <f>+P88+P93+P95</f>
        <v>896.3</v>
      </c>
      <c r="Q87" s="1">
        <f t="shared" si="41"/>
        <v>13767.800000000001</v>
      </c>
      <c r="R87" s="1">
        <f t="shared" si="41"/>
        <v>19853.3</v>
      </c>
      <c r="S87" s="2">
        <f t="shared" si="36"/>
        <v>-2815.7000000000007</v>
      </c>
      <c r="T87" s="1">
        <f>+S87/J87*100</f>
        <v>-12.420927257488202</v>
      </c>
      <c r="U87" s="65"/>
    </row>
    <row r="88" spans="2:21" ht="15.95" customHeight="1" x14ac:dyDescent="0.2">
      <c r="B88" s="42" t="s">
        <v>84</v>
      </c>
      <c r="C88" s="1">
        <f t="shared" ref="C88:R88" si="42">SUM(C89:C92)</f>
        <v>616.1</v>
      </c>
      <c r="D88" s="15">
        <f t="shared" si="42"/>
        <v>2760.4</v>
      </c>
      <c r="E88" s="15">
        <f t="shared" si="42"/>
        <v>285.2</v>
      </c>
      <c r="F88" s="15">
        <f t="shared" si="42"/>
        <v>387.5</v>
      </c>
      <c r="G88" s="15">
        <f t="shared" si="42"/>
        <v>261.3</v>
      </c>
      <c r="H88" s="15">
        <f>SUM(H89:H92)</f>
        <v>428.5</v>
      </c>
      <c r="I88" s="15">
        <f t="shared" si="42"/>
        <v>10406.700000000001</v>
      </c>
      <c r="J88" s="15">
        <f>SUM(J89:J92)</f>
        <v>15145.7</v>
      </c>
      <c r="K88" s="1">
        <f t="shared" si="42"/>
        <v>392.2</v>
      </c>
      <c r="L88" s="15">
        <f t="shared" si="42"/>
        <v>1.4</v>
      </c>
      <c r="M88" s="15">
        <f t="shared" si="42"/>
        <v>47.5</v>
      </c>
      <c r="N88" s="15">
        <f t="shared" si="42"/>
        <v>300.2</v>
      </c>
      <c r="O88" s="15">
        <f t="shared" si="42"/>
        <v>137.5</v>
      </c>
      <c r="P88" s="15">
        <f>SUM(P89:P92)</f>
        <v>137.19999999999999</v>
      </c>
      <c r="Q88" s="15">
        <f t="shared" si="42"/>
        <v>12560.7</v>
      </c>
      <c r="R88" s="15">
        <f t="shared" si="42"/>
        <v>13576.7</v>
      </c>
      <c r="S88" s="2">
        <f t="shared" si="36"/>
        <v>-1569</v>
      </c>
      <c r="T88" s="1">
        <f>+S88/J88*100</f>
        <v>-10.35937592848135</v>
      </c>
      <c r="U88" s="65"/>
    </row>
    <row r="89" spans="2:21" ht="15.95" customHeight="1" x14ac:dyDescent="0.2">
      <c r="B89" s="53" t="s">
        <v>85</v>
      </c>
      <c r="C89" s="92">
        <v>0</v>
      </c>
      <c r="D89" s="92">
        <v>2517.3000000000002</v>
      </c>
      <c r="E89" s="92">
        <v>0</v>
      </c>
      <c r="F89" s="92">
        <v>0</v>
      </c>
      <c r="G89" s="92">
        <v>0</v>
      </c>
      <c r="H89" s="92">
        <v>0</v>
      </c>
      <c r="I89" s="92">
        <v>9923.9</v>
      </c>
      <c r="J89" s="92">
        <f t="shared" ref="J89:J99" si="43">SUM(C89:I89)</f>
        <v>12441.2</v>
      </c>
      <c r="K89" s="92">
        <v>0</v>
      </c>
      <c r="L89" s="92">
        <v>0</v>
      </c>
      <c r="M89" s="92">
        <v>0</v>
      </c>
      <c r="N89" s="92">
        <v>0</v>
      </c>
      <c r="O89" s="92">
        <v>0</v>
      </c>
      <c r="P89" s="92">
        <v>0</v>
      </c>
      <c r="Q89" s="92">
        <v>12069.2</v>
      </c>
      <c r="R89" s="92">
        <f t="shared" ref="R89:R99" si="44">SUM(K89:Q89)</f>
        <v>12069.2</v>
      </c>
      <c r="S89" s="56">
        <f t="shared" si="36"/>
        <v>-372</v>
      </c>
      <c r="T89" s="34">
        <v>0</v>
      </c>
      <c r="U89" s="65"/>
    </row>
    <row r="90" spans="2:21" ht="15.95" customHeight="1" x14ac:dyDescent="0.2">
      <c r="B90" s="53" t="s">
        <v>86</v>
      </c>
      <c r="C90" s="92">
        <v>158.4</v>
      </c>
      <c r="D90" s="92">
        <v>25.1</v>
      </c>
      <c r="E90" s="92">
        <v>30.1</v>
      </c>
      <c r="F90" s="92">
        <v>30</v>
      </c>
      <c r="G90" s="92">
        <v>37.799999999999997</v>
      </c>
      <c r="H90" s="92">
        <v>17.2</v>
      </c>
      <c r="I90" s="92">
        <v>0.1</v>
      </c>
      <c r="J90" s="92">
        <f t="shared" si="43"/>
        <v>298.7</v>
      </c>
      <c r="K90" s="92">
        <v>0.5</v>
      </c>
      <c r="L90" s="92">
        <v>0.6</v>
      </c>
      <c r="M90" s="92">
        <v>13.4</v>
      </c>
      <c r="N90" s="92">
        <v>39.5</v>
      </c>
      <c r="O90" s="92">
        <v>44</v>
      </c>
      <c r="P90" s="92">
        <v>43.1</v>
      </c>
      <c r="Q90" s="92">
        <v>28.2</v>
      </c>
      <c r="R90" s="92">
        <f t="shared" si="44"/>
        <v>169.29999999999998</v>
      </c>
      <c r="S90" s="91">
        <f t="shared" si="36"/>
        <v>-129.4</v>
      </c>
      <c r="T90" s="18">
        <f>+S90/J90*100</f>
        <v>-43.321057917643124</v>
      </c>
      <c r="U90" s="65"/>
    </row>
    <row r="91" spans="2:21" ht="15.95" customHeight="1" x14ac:dyDescent="0.2">
      <c r="B91" s="53" t="s">
        <v>87</v>
      </c>
      <c r="C91" s="92">
        <v>457.7</v>
      </c>
      <c r="D91" s="92">
        <v>218</v>
      </c>
      <c r="E91" s="92">
        <v>255.1</v>
      </c>
      <c r="F91" s="92">
        <v>357.5</v>
      </c>
      <c r="G91" s="92">
        <v>223.5</v>
      </c>
      <c r="H91" s="92">
        <v>411.3</v>
      </c>
      <c r="I91" s="92">
        <v>482.7</v>
      </c>
      <c r="J91" s="92">
        <f t="shared" si="43"/>
        <v>2405.8000000000002</v>
      </c>
      <c r="K91" s="92">
        <v>391.7</v>
      </c>
      <c r="L91" s="92">
        <v>0.8</v>
      </c>
      <c r="M91" s="92">
        <v>34.1</v>
      </c>
      <c r="N91" s="92">
        <v>260.7</v>
      </c>
      <c r="O91" s="92">
        <v>93.5</v>
      </c>
      <c r="P91" s="92">
        <v>94.1</v>
      </c>
      <c r="Q91" s="92">
        <v>463.3</v>
      </c>
      <c r="R91" s="92">
        <f t="shared" si="44"/>
        <v>1338.2</v>
      </c>
      <c r="S91" s="91">
        <f t="shared" si="36"/>
        <v>-1067.6000000000001</v>
      </c>
      <c r="T91" s="18">
        <f>+S91/J91*100</f>
        <v>-44.376091113143239</v>
      </c>
      <c r="U91" s="65"/>
    </row>
    <row r="92" spans="2:21" ht="15.95" customHeight="1" x14ac:dyDescent="0.2">
      <c r="B92" s="53" t="s">
        <v>25</v>
      </c>
      <c r="C92" s="169">
        <v>0</v>
      </c>
      <c r="D92" s="169">
        <v>0</v>
      </c>
      <c r="E92" s="169">
        <v>0</v>
      </c>
      <c r="F92" s="169">
        <v>0</v>
      </c>
      <c r="G92" s="169">
        <v>0</v>
      </c>
      <c r="H92" s="169">
        <v>0</v>
      </c>
      <c r="I92" s="169">
        <v>0</v>
      </c>
      <c r="J92" s="92">
        <f t="shared" si="43"/>
        <v>0</v>
      </c>
      <c r="K92" s="169">
        <v>0</v>
      </c>
      <c r="L92" s="169">
        <v>0</v>
      </c>
      <c r="M92" s="169">
        <v>0</v>
      </c>
      <c r="N92" s="169">
        <v>0</v>
      </c>
      <c r="O92" s="169">
        <v>0</v>
      </c>
      <c r="P92" s="169">
        <v>0</v>
      </c>
      <c r="Q92" s="169">
        <v>0</v>
      </c>
      <c r="R92" s="169">
        <f t="shared" si="44"/>
        <v>0</v>
      </c>
      <c r="S92" s="91">
        <v>0</v>
      </c>
      <c r="T92" s="34">
        <v>0</v>
      </c>
      <c r="U92" s="65"/>
    </row>
    <row r="93" spans="2:21" ht="15.95" customHeight="1" x14ac:dyDescent="0.2">
      <c r="B93" s="42" t="s">
        <v>88</v>
      </c>
      <c r="C93" s="1">
        <v>237.1</v>
      </c>
      <c r="D93" s="1">
        <v>78.8</v>
      </c>
      <c r="E93" s="1">
        <v>99.3</v>
      </c>
      <c r="F93" s="1">
        <v>101.4</v>
      </c>
      <c r="G93" s="1">
        <v>232.5</v>
      </c>
      <c r="H93" s="1">
        <v>100.1</v>
      </c>
      <c r="I93" s="1">
        <v>114</v>
      </c>
      <c r="J93" s="1">
        <f t="shared" si="43"/>
        <v>963.2</v>
      </c>
      <c r="K93" s="1">
        <v>110</v>
      </c>
      <c r="L93" s="1">
        <v>100.6</v>
      </c>
      <c r="M93" s="1">
        <v>113.7</v>
      </c>
      <c r="N93" s="1">
        <v>99.1</v>
      </c>
      <c r="O93" s="1">
        <v>98.9</v>
      </c>
      <c r="P93" s="1">
        <v>109.6</v>
      </c>
      <c r="Q93" s="1">
        <v>107.1</v>
      </c>
      <c r="R93" s="1">
        <f t="shared" si="44"/>
        <v>739</v>
      </c>
      <c r="S93" s="2">
        <f t="shared" ref="S93:S111" si="45">+R93-J93</f>
        <v>-224.20000000000005</v>
      </c>
      <c r="T93" s="1">
        <f>+S93/J93*100</f>
        <v>-23.276578073089706</v>
      </c>
      <c r="U93" s="65"/>
    </row>
    <row r="94" spans="2:21" ht="15.95" customHeight="1" x14ac:dyDescent="0.2">
      <c r="B94" s="57" t="s">
        <v>89</v>
      </c>
      <c r="C94" s="32">
        <v>88.7</v>
      </c>
      <c r="D94" s="32">
        <v>68.900000000000006</v>
      </c>
      <c r="E94" s="32">
        <v>85.4</v>
      </c>
      <c r="F94" s="32">
        <v>86.5</v>
      </c>
      <c r="G94" s="32">
        <v>84.4</v>
      </c>
      <c r="H94" s="32">
        <v>80.900000000000006</v>
      </c>
      <c r="I94" s="32">
        <v>88.9</v>
      </c>
      <c r="J94" s="32">
        <f t="shared" si="43"/>
        <v>583.69999999999993</v>
      </c>
      <c r="K94" s="32">
        <v>97.8</v>
      </c>
      <c r="L94" s="32">
        <v>81.400000000000006</v>
      </c>
      <c r="M94" s="32">
        <v>97.1</v>
      </c>
      <c r="N94" s="32">
        <v>89.8</v>
      </c>
      <c r="O94" s="32">
        <v>89.3</v>
      </c>
      <c r="P94" s="32">
        <v>96.8</v>
      </c>
      <c r="Q94" s="32">
        <v>94.4</v>
      </c>
      <c r="R94" s="48">
        <f t="shared" si="44"/>
        <v>646.59999999999991</v>
      </c>
      <c r="S94" s="49">
        <f t="shared" si="45"/>
        <v>62.899999999999977</v>
      </c>
      <c r="T94" s="49">
        <f>+S94/J94*100</f>
        <v>10.776083604591397</v>
      </c>
      <c r="U94" s="65"/>
    </row>
    <row r="95" spans="2:21" ht="15.75" customHeight="1" x14ac:dyDescent="0.2">
      <c r="B95" s="42" t="s">
        <v>90</v>
      </c>
      <c r="C95" s="1">
        <f t="shared" ref="C95:I95" si="46">SUM(C96:C99)</f>
        <v>1018.6999999999999</v>
      </c>
      <c r="D95" s="1">
        <f t="shared" si="46"/>
        <v>891.30000000000007</v>
      </c>
      <c r="E95" s="1">
        <f t="shared" si="46"/>
        <v>1089.4000000000001</v>
      </c>
      <c r="F95" s="1">
        <f t="shared" si="46"/>
        <v>811</v>
      </c>
      <c r="G95" s="1">
        <f t="shared" si="46"/>
        <v>990.30000000000007</v>
      </c>
      <c r="H95" s="1">
        <f>SUM(H96:H99)</f>
        <v>743</v>
      </c>
      <c r="I95" s="1">
        <f t="shared" si="46"/>
        <v>1016.4</v>
      </c>
      <c r="J95" s="1">
        <f t="shared" si="43"/>
        <v>6560.0999999999995</v>
      </c>
      <c r="K95" s="1">
        <f t="shared" ref="K95:Q95" si="47">SUM(K96:K99)</f>
        <v>899.7</v>
      </c>
      <c r="L95" s="1">
        <f t="shared" si="47"/>
        <v>1415.1</v>
      </c>
      <c r="M95" s="1">
        <f t="shared" si="47"/>
        <v>1127.3999999999999</v>
      </c>
      <c r="N95" s="1">
        <f t="shared" si="47"/>
        <v>995.4</v>
      </c>
      <c r="O95" s="1">
        <f t="shared" si="47"/>
        <v>815.1</v>
      </c>
      <c r="P95" s="1">
        <f>SUM(P96:P99)</f>
        <v>649.5</v>
      </c>
      <c r="Q95" s="1">
        <f t="shared" si="47"/>
        <v>1100</v>
      </c>
      <c r="R95" s="1">
        <f>+K95+L95+Q95+M95+N95</f>
        <v>5537.5999999999995</v>
      </c>
      <c r="S95" s="2">
        <f t="shared" si="45"/>
        <v>-1022.5</v>
      </c>
      <c r="T95" s="1">
        <f>+S95/J95*100</f>
        <v>-15.586652642490206</v>
      </c>
      <c r="U95" s="65"/>
    </row>
    <row r="96" spans="2:21" s="100" customFormat="1" ht="15.95" customHeight="1" x14ac:dyDescent="0.2">
      <c r="B96" s="58" t="s">
        <v>91</v>
      </c>
      <c r="C96" s="172">
        <v>1014.3</v>
      </c>
      <c r="D96" s="172">
        <v>883.2</v>
      </c>
      <c r="E96" s="172">
        <v>810.1</v>
      </c>
      <c r="F96" s="172">
        <v>806.8</v>
      </c>
      <c r="G96" s="172">
        <v>984.6</v>
      </c>
      <c r="H96" s="172">
        <v>735.5</v>
      </c>
      <c r="I96" s="172">
        <v>1010.1</v>
      </c>
      <c r="J96" s="172">
        <f t="shared" si="43"/>
        <v>6244.6</v>
      </c>
      <c r="K96" s="172">
        <v>881.2</v>
      </c>
      <c r="L96" s="172">
        <v>934</v>
      </c>
      <c r="M96" s="172">
        <v>792.9</v>
      </c>
      <c r="N96" s="172">
        <v>986.5</v>
      </c>
      <c r="O96" s="172">
        <v>814.2</v>
      </c>
      <c r="P96" s="172">
        <v>647.20000000000005</v>
      </c>
      <c r="Q96" s="172">
        <v>1093.5999999999999</v>
      </c>
      <c r="R96" s="92">
        <f>SUM(K96:Q96)</f>
        <v>6149.6</v>
      </c>
      <c r="S96" s="22">
        <f t="shared" si="45"/>
        <v>-95</v>
      </c>
      <c r="T96" s="23">
        <f>+S96/J96*100</f>
        <v>-1.5213144156551259</v>
      </c>
      <c r="U96" s="65"/>
    </row>
    <row r="97" spans="2:21" s="100" customFormat="1" ht="15.95" customHeight="1" x14ac:dyDescent="0.2">
      <c r="B97" s="58" t="s">
        <v>92</v>
      </c>
      <c r="C97" s="172">
        <v>0</v>
      </c>
      <c r="D97" s="172">
        <v>0</v>
      </c>
      <c r="E97" s="172">
        <v>0</v>
      </c>
      <c r="F97" s="172">
        <v>0</v>
      </c>
      <c r="G97" s="172">
        <v>0</v>
      </c>
      <c r="H97" s="172">
        <v>0</v>
      </c>
      <c r="I97" s="172">
        <v>0</v>
      </c>
      <c r="J97" s="172">
        <f t="shared" si="43"/>
        <v>0</v>
      </c>
      <c r="K97" s="172">
        <v>15.2</v>
      </c>
      <c r="L97" s="172">
        <v>477.3</v>
      </c>
      <c r="M97" s="172">
        <v>332.7</v>
      </c>
      <c r="N97" s="172">
        <v>0</v>
      </c>
      <c r="O97" s="172">
        <v>0</v>
      </c>
      <c r="P97" s="172">
        <v>0</v>
      </c>
      <c r="Q97" s="172">
        <v>0</v>
      </c>
      <c r="R97" s="92">
        <f t="shared" si="44"/>
        <v>825.2</v>
      </c>
      <c r="S97" s="22">
        <f t="shared" si="45"/>
        <v>825.2</v>
      </c>
      <c r="T97" s="59">
        <v>0</v>
      </c>
      <c r="U97" s="65"/>
    </row>
    <row r="98" spans="2:21" s="100" customFormat="1" ht="15.95" customHeight="1" x14ac:dyDescent="0.2">
      <c r="B98" s="60" t="s">
        <v>93</v>
      </c>
      <c r="C98" s="92">
        <v>0</v>
      </c>
      <c r="D98" s="92">
        <v>0</v>
      </c>
      <c r="E98" s="92">
        <v>0</v>
      </c>
      <c r="F98" s="92">
        <v>0</v>
      </c>
      <c r="G98" s="92">
        <v>5.7</v>
      </c>
      <c r="H98" s="92">
        <v>7.5</v>
      </c>
      <c r="I98" s="92">
        <v>6.3</v>
      </c>
      <c r="J98" s="92">
        <f t="shared" si="43"/>
        <v>19.5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0</v>
      </c>
      <c r="R98" s="92">
        <f>SUM(K98:Q98)</f>
        <v>0</v>
      </c>
      <c r="S98" s="25">
        <f>+R98-J98</f>
        <v>-19.5</v>
      </c>
      <c r="T98" s="41">
        <v>0</v>
      </c>
      <c r="U98" s="65"/>
    </row>
    <row r="99" spans="2:21" s="100" customFormat="1" ht="15.95" customHeight="1" x14ac:dyDescent="0.2">
      <c r="B99" s="53" t="s">
        <v>25</v>
      </c>
      <c r="C99" s="92">
        <v>4.4000000000000004</v>
      </c>
      <c r="D99" s="92">
        <v>8.1</v>
      </c>
      <c r="E99" s="92">
        <v>279.3</v>
      </c>
      <c r="F99" s="92">
        <v>4.2</v>
      </c>
      <c r="G99" s="92">
        <v>0</v>
      </c>
      <c r="H99" s="92">
        <v>0</v>
      </c>
      <c r="I99" s="92">
        <v>0</v>
      </c>
      <c r="J99" s="92">
        <f t="shared" si="43"/>
        <v>296</v>
      </c>
      <c r="K99" s="92">
        <v>3.3</v>
      </c>
      <c r="L99" s="92">
        <v>3.8</v>
      </c>
      <c r="M99" s="92">
        <v>1.8</v>
      </c>
      <c r="N99" s="92">
        <v>8.9</v>
      </c>
      <c r="O99" s="92">
        <v>0.9</v>
      </c>
      <c r="P99" s="92">
        <v>2.2999999999999998</v>
      </c>
      <c r="Q99" s="92">
        <v>6.4</v>
      </c>
      <c r="R99" s="92">
        <f t="shared" si="44"/>
        <v>27.4</v>
      </c>
      <c r="S99" s="25">
        <f>+R99-J99</f>
        <v>-268.60000000000002</v>
      </c>
      <c r="T99" s="25">
        <f>+S99/J99*100</f>
        <v>-90.743243243243256</v>
      </c>
      <c r="U99" s="65"/>
    </row>
    <row r="100" spans="2:21" ht="15.95" customHeight="1" x14ac:dyDescent="0.2">
      <c r="B100" s="46" t="s">
        <v>94</v>
      </c>
      <c r="C100" s="66">
        <f t="shared" ref="C100:R100" si="48">+C104+C101</f>
        <v>0</v>
      </c>
      <c r="D100" s="1">
        <f t="shared" si="48"/>
        <v>31.4</v>
      </c>
      <c r="E100" s="1">
        <f t="shared" si="48"/>
        <v>3.8</v>
      </c>
      <c r="F100" s="66">
        <f t="shared" si="48"/>
        <v>0</v>
      </c>
      <c r="G100" s="66">
        <f>+G104+G101</f>
        <v>0</v>
      </c>
      <c r="H100" s="1">
        <f>+H104+H101</f>
        <v>26.4</v>
      </c>
      <c r="I100" s="66">
        <f t="shared" si="48"/>
        <v>0</v>
      </c>
      <c r="J100" s="1">
        <f t="shared" si="48"/>
        <v>61.599999999999994</v>
      </c>
      <c r="K100" s="66">
        <f t="shared" si="48"/>
        <v>0</v>
      </c>
      <c r="L100" s="1">
        <f t="shared" si="48"/>
        <v>51.2</v>
      </c>
      <c r="M100" s="66">
        <f t="shared" si="48"/>
        <v>0</v>
      </c>
      <c r="N100" s="66">
        <f t="shared" si="48"/>
        <v>0</v>
      </c>
      <c r="O100" s="1">
        <f>+O104+O101</f>
        <v>21.9</v>
      </c>
      <c r="P100" s="1">
        <f>+P104+P101</f>
        <v>86.2</v>
      </c>
      <c r="Q100" s="66">
        <f t="shared" si="48"/>
        <v>0</v>
      </c>
      <c r="R100" s="1">
        <f t="shared" si="48"/>
        <v>159.30000000000001</v>
      </c>
      <c r="S100" s="2">
        <f t="shared" si="45"/>
        <v>97.700000000000017</v>
      </c>
      <c r="T100" s="2">
        <f>+S100/J100*100</f>
        <v>158.60389610389615</v>
      </c>
      <c r="U100" s="65"/>
    </row>
    <row r="101" spans="2:21" ht="15.95" customHeight="1" x14ac:dyDescent="0.2">
      <c r="B101" s="61" t="s">
        <v>95</v>
      </c>
      <c r="C101" s="173">
        <f t="shared" ref="C101:R101" si="49">+C102+C103</f>
        <v>0</v>
      </c>
      <c r="D101" s="38">
        <f t="shared" si="49"/>
        <v>31.4</v>
      </c>
      <c r="E101" s="38">
        <f t="shared" si="49"/>
        <v>3.8</v>
      </c>
      <c r="F101" s="173">
        <f t="shared" si="49"/>
        <v>0</v>
      </c>
      <c r="G101" s="173">
        <v>0</v>
      </c>
      <c r="H101" s="38">
        <f>+H102</f>
        <v>26.4</v>
      </c>
      <c r="I101" s="173">
        <f>+I102</f>
        <v>0</v>
      </c>
      <c r="J101" s="38">
        <f t="shared" si="49"/>
        <v>61.599999999999994</v>
      </c>
      <c r="K101" s="173">
        <f t="shared" si="49"/>
        <v>0</v>
      </c>
      <c r="L101" s="38">
        <f t="shared" si="49"/>
        <v>51.2</v>
      </c>
      <c r="M101" s="173">
        <f t="shared" si="49"/>
        <v>0</v>
      </c>
      <c r="N101" s="173">
        <f t="shared" si="49"/>
        <v>0</v>
      </c>
      <c r="O101" s="38">
        <f>+O102+O103</f>
        <v>21.9</v>
      </c>
      <c r="P101" s="38">
        <f>+P102+P103</f>
        <v>86.2</v>
      </c>
      <c r="Q101" s="173">
        <f t="shared" si="49"/>
        <v>0</v>
      </c>
      <c r="R101" s="38">
        <f t="shared" si="49"/>
        <v>159.30000000000001</v>
      </c>
      <c r="S101" s="39">
        <f t="shared" si="45"/>
        <v>97.700000000000017</v>
      </c>
      <c r="T101" s="39">
        <f>+S101/J101*100</f>
        <v>158.60389610389615</v>
      </c>
      <c r="U101" s="65"/>
    </row>
    <row r="102" spans="2:21" ht="15" customHeight="1" x14ac:dyDescent="0.2">
      <c r="B102" s="53" t="s">
        <v>96</v>
      </c>
      <c r="C102" s="34">
        <v>0</v>
      </c>
      <c r="D102" s="18">
        <v>31.4</v>
      </c>
      <c r="E102" s="18">
        <v>3.8</v>
      </c>
      <c r="F102" s="34">
        <v>0</v>
      </c>
      <c r="G102" s="34">
        <v>0</v>
      </c>
      <c r="H102" s="18">
        <v>26.4</v>
      </c>
      <c r="I102" s="34">
        <v>0</v>
      </c>
      <c r="J102" s="18">
        <f>SUM(C102:I102)</f>
        <v>61.599999999999994</v>
      </c>
      <c r="K102" s="34">
        <v>0</v>
      </c>
      <c r="L102" s="18">
        <v>51.2</v>
      </c>
      <c r="M102" s="34">
        <v>0</v>
      </c>
      <c r="N102" s="34">
        <v>0</v>
      </c>
      <c r="O102" s="18">
        <v>21.9</v>
      </c>
      <c r="P102" s="18">
        <v>86.2</v>
      </c>
      <c r="Q102" s="34">
        <v>0</v>
      </c>
      <c r="R102" s="18">
        <f>SUM(K102:Q102)</f>
        <v>159.30000000000001</v>
      </c>
      <c r="S102" s="25">
        <f t="shared" si="45"/>
        <v>97.700000000000017</v>
      </c>
      <c r="T102" s="25">
        <f>+S102/J102*100</f>
        <v>158.60389610389615</v>
      </c>
      <c r="U102" s="65"/>
    </row>
    <row r="103" spans="2:21" ht="15.95" hidden="1" customHeight="1" x14ac:dyDescent="0.2">
      <c r="B103" s="53" t="s">
        <v>97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f>SUM(C103:I103)</f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f>SUM(K103:Q103)</f>
        <v>0</v>
      </c>
      <c r="S103" s="25">
        <f t="shared" si="45"/>
        <v>0</v>
      </c>
      <c r="T103" s="41">
        <v>0</v>
      </c>
      <c r="U103" s="65"/>
    </row>
    <row r="104" spans="2:21" ht="15.95" hidden="1" customHeight="1" x14ac:dyDescent="0.2">
      <c r="B104" s="5" t="s">
        <v>98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f>SUM(C104:I104)</f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f>SUM(K104:Q104)</f>
        <v>0</v>
      </c>
      <c r="S104" s="25">
        <f t="shared" si="45"/>
        <v>0</v>
      </c>
      <c r="T104" s="25">
        <v>0</v>
      </c>
      <c r="U104" s="65"/>
    </row>
    <row r="105" spans="2:21" ht="20.25" customHeight="1" thickBot="1" x14ac:dyDescent="0.25">
      <c r="B105" s="62" t="s">
        <v>99</v>
      </c>
      <c r="C105" s="63">
        <f t="shared" ref="C105:I105" si="50">+C100+C8</f>
        <v>108446.90000000001</v>
      </c>
      <c r="D105" s="63">
        <f t="shared" si="50"/>
        <v>91110.9</v>
      </c>
      <c r="E105" s="63">
        <f t="shared" si="50"/>
        <v>92930.299999999988</v>
      </c>
      <c r="F105" s="63">
        <f t="shared" si="50"/>
        <v>127416.3</v>
      </c>
      <c r="G105" s="63">
        <f t="shared" si="50"/>
        <v>105864.09999999999</v>
      </c>
      <c r="H105" s="63">
        <f t="shared" si="50"/>
        <v>95766.9</v>
      </c>
      <c r="I105" s="63">
        <f t="shared" si="50"/>
        <v>113356.59999999998</v>
      </c>
      <c r="J105" s="63">
        <f>SUM(C105:I105)</f>
        <v>734892</v>
      </c>
      <c r="K105" s="63">
        <f t="shared" ref="K105:Q105" si="51">+K100+K8</f>
        <v>119278.3</v>
      </c>
      <c r="L105" s="63">
        <f t="shared" si="51"/>
        <v>95343.400000000009</v>
      </c>
      <c r="M105" s="63">
        <f t="shared" si="51"/>
        <v>105222.80000000002</v>
      </c>
      <c r="N105" s="63">
        <f t="shared" si="51"/>
        <v>141830.30000000002</v>
      </c>
      <c r="O105" s="63">
        <f t="shared" si="51"/>
        <v>102532.53721617002</v>
      </c>
      <c r="P105" s="63">
        <f t="shared" si="51"/>
        <v>102762.80000000002</v>
      </c>
      <c r="Q105" s="63">
        <f t="shared" si="51"/>
        <v>120111.2</v>
      </c>
      <c r="R105" s="63">
        <f>SUM(K105:Q105)</f>
        <v>787081.33721617004</v>
      </c>
      <c r="S105" s="64">
        <f t="shared" si="45"/>
        <v>52189.337216170039</v>
      </c>
      <c r="T105" s="64">
        <f t="shared" ref="T105:T111" si="52">+S105/J105*100</f>
        <v>7.1016336027838163</v>
      </c>
      <c r="U105" s="65"/>
    </row>
    <row r="106" spans="2:21" ht="15.95" customHeight="1" thickTop="1" x14ac:dyDescent="0.2">
      <c r="B106" s="4" t="s">
        <v>100</v>
      </c>
      <c r="C106" s="1">
        <v>319.5</v>
      </c>
      <c r="D106" s="1">
        <v>4.3</v>
      </c>
      <c r="E106" s="1">
        <v>59.7</v>
      </c>
      <c r="F106" s="1">
        <v>14.4</v>
      </c>
      <c r="G106" s="168">
        <v>0</v>
      </c>
      <c r="H106" s="1">
        <v>24.9</v>
      </c>
      <c r="I106" s="1">
        <v>18</v>
      </c>
      <c r="J106" s="1">
        <f>SUM(C106:I106)</f>
        <v>440.79999999999995</v>
      </c>
      <c r="K106" s="1">
        <v>385</v>
      </c>
      <c r="L106" s="1">
        <v>20.7</v>
      </c>
      <c r="M106" s="1">
        <v>27.7</v>
      </c>
      <c r="N106" s="1">
        <v>16.2</v>
      </c>
      <c r="O106" s="1">
        <v>1.4</v>
      </c>
      <c r="P106" s="1">
        <v>287.89999999999998</v>
      </c>
      <c r="Q106" s="1">
        <v>14.4</v>
      </c>
      <c r="R106" s="1">
        <f>SUM(K106:Q106)</f>
        <v>753.29999999999984</v>
      </c>
      <c r="S106" s="2">
        <f t="shared" si="45"/>
        <v>312.49999999999989</v>
      </c>
      <c r="T106" s="2">
        <f t="shared" si="52"/>
        <v>70.893829401088908</v>
      </c>
      <c r="U106" s="65"/>
    </row>
    <row r="107" spans="2:21" ht="15.95" customHeight="1" x14ac:dyDescent="0.2">
      <c r="B107" s="105" t="s">
        <v>101</v>
      </c>
      <c r="C107" s="106">
        <f t="shared" ref="C107:R107" si="53">+C108+C111+C122</f>
        <v>15893.5</v>
      </c>
      <c r="D107" s="106">
        <f t="shared" si="53"/>
        <v>165308.69999999998</v>
      </c>
      <c r="E107" s="106">
        <f t="shared" si="53"/>
        <v>4826.8999999999996</v>
      </c>
      <c r="F107" s="106">
        <f t="shared" si="53"/>
        <v>25623.399999999998</v>
      </c>
      <c r="G107" s="106">
        <f>+G108+G111+G122</f>
        <v>1392.7</v>
      </c>
      <c r="H107" s="106">
        <f>+H108+H111+H122</f>
        <v>2414.5</v>
      </c>
      <c r="I107" s="106">
        <f t="shared" si="53"/>
        <v>25331.200000000001</v>
      </c>
      <c r="J107" s="106">
        <f t="shared" si="53"/>
        <v>240790.9</v>
      </c>
      <c r="K107" s="106">
        <f t="shared" si="53"/>
        <v>1724</v>
      </c>
      <c r="L107" s="106">
        <f t="shared" si="53"/>
        <v>169939</v>
      </c>
      <c r="M107" s="106">
        <f>+M108+M111+M122</f>
        <v>112172.20000000001</v>
      </c>
      <c r="N107" s="106">
        <f t="shared" si="53"/>
        <v>3036.2</v>
      </c>
      <c r="O107" s="106">
        <f>+O108+O111+O122</f>
        <v>67279.711886550009</v>
      </c>
      <c r="P107" s="106">
        <f>+P108+P111+P122</f>
        <v>3954.4</v>
      </c>
      <c r="Q107" s="106">
        <f t="shared" si="53"/>
        <v>2435.4</v>
      </c>
      <c r="R107" s="106">
        <f t="shared" si="53"/>
        <v>360540.91188654996</v>
      </c>
      <c r="S107" s="107">
        <f t="shared" si="45"/>
        <v>119750.01188654997</v>
      </c>
      <c r="T107" s="107">
        <f t="shared" si="52"/>
        <v>49.731950786574565</v>
      </c>
      <c r="U107" s="65"/>
    </row>
    <row r="108" spans="2:21" ht="15.95" customHeight="1" x14ac:dyDescent="0.2">
      <c r="B108" s="108" t="s">
        <v>102</v>
      </c>
      <c r="C108" s="109">
        <f t="shared" ref="C108:R108" si="54">+C110+C109</f>
        <v>24.9</v>
      </c>
      <c r="D108" s="109">
        <f t="shared" si="54"/>
        <v>3696.3</v>
      </c>
      <c r="E108" s="178">
        <f t="shared" si="54"/>
        <v>0</v>
      </c>
      <c r="F108" s="178">
        <f>+F110+F109</f>
        <v>0</v>
      </c>
      <c r="G108" s="109">
        <f>+G110+G109</f>
        <v>120.2</v>
      </c>
      <c r="H108" s="109">
        <f>+H110+H109</f>
        <v>1903.2</v>
      </c>
      <c r="I108" s="109">
        <f t="shared" si="54"/>
        <v>1287</v>
      </c>
      <c r="J108" s="109">
        <f t="shared" si="54"/>
        <v>7031.5999999999995</v>
      </c>
      <c r="K108" s="109">
        <f t="shared" si="54"/>
        <v>972.3</v>
      </c>
      <c r="L108" s="109">
        <f t="shared" si="54"/>
        <v>1314.4</v>
      </c>
      <c r="M108" s="109">
        <f t="shared" si="54"/>
        <v>1849</v>
      </c>
      <c r="N108" s="109">
        <f>+N110+N109</f>
        <v>1926.8</v>
      </c>
      <c r="O108" s="109">
        <f>+O110+O109</f>
        <v>2371.1</v>
      </c>
      <c r="P108" s="178">
        <f>+P110+P109</f>
        <v>0</v>
      </c>
      <c r="Q108" s="109">
        <f t="shared" si="54"/>
        <v>42.9</v>
      </c>
      <c r="R108" s="109">
        <f t="shared" si="54"/>
        <v>8476.5</v>
      </c>
      <c r="S108" s="109">
        <f t="shared" si="45"/>
        <v>1444.9000000000005</v>
      </c>
      <c r="T108" s="109">
        <f t="shared" si="52"/>
        <v>20.548666021958027</v>
      </c>
      <c r="U108" s="65"/>
    </row>
    <row r="109" spans="2:21" ht="15.95" customHeight="1" x14ac:dyDescent="0.2">
      <c r="B109" s="110" t="s">
        <v>103</v>
      </c>
      <c r="C109" s="92">
        <v>0</v>
      </c>
      <c r="D109" s="92">
        <v>3669</v>
      </c>
      <c r="E109" s="92">
        <v>0</v>
      </c>
      <c r="F109" s="92">
        <v>0</v>
      </c>
      <c r="G109" s="92">
        <v>0</v>
      </c>
      <c r="H109" s="92">
        <v>1768</v>
      </c>
      <c r="I109" s="92">
        <v>1230.9000000000001</v>
      </c>
      <c r="J109" s="92">
        <f>SUM(C109:I109)</f>
        <v>6667.9</v>
      </c>
      <c r="K109" s="92">
        <v>972.3</v>
      </c>
      <c r="L109" s="92">
        <v>1258.5</v>
      </c>
      <c r="M109" s="92">
        <v>1849</v>
      </c>
      <c r="N109" s="92">
        <v>1807.7</v>
      </c>
      <c r="O109" s="92">
        <v>2371.1</v>
      </c>
      <c r="P109" s="92">
        <v>0</v>
      </c>
      <c r="Q109" s="92">
        <v>0</v>
      </c>
      <c r="R109" s="111">
        <f>SUM(K109:Q109)</f>
        <v>8258.6</v>
      </c>
      <c r="S109" s="92">
        <f t="shared" si="45"/>
        <v>1590.7000000000007</v>
      </c>
      <c r="T109" s="92">
        <f t="shared" si="52"/>
        <v>23.856086623974576</v>
      </c>
      <c r="U109" s="65"/>
    </row>
    <row r="110" spans="2:21" ht="19.5" customHeight="1" x14ac:dyDescent="0.2">
      <c r="B110" s="110" t="s">
        <v>104</v>
      </c>
      <c r="C110" s="92">
        <v>24.9</v>
      </c>
      <c r="D110" s="92">
        <v>27.3</v>
      </c>
      <c r="E110" s="92">
        <v>0</v>
      </c>
      <c r="F110" s="92">
        <v>0</v>
      </c>
      <c r="G110" s="92">
        <v>120.2</v>
      </c>
      <c r="H110" s="92">
        <v>135.19999999999999</v>
      </c>
      <c r="I110" s="92">
        <v>56.1</v>
      </c>
      <c r="J110" s="92">
        <f>SUM(C110:I110)</f>
        <v>363.70000000000005</v>
      </c>
      <c r="K110" s="92">
        <v>0</v>
      </c>
      <c r="L110" s="92">
        <v>55.9</v>
      </c>
      <c r="M110" s="92">
        <v>0</v>
      </c>
      <c r="N110" s="92">
        <v>119.1</v>
      </c>
      <c r="O110" s="92">
        <v>0</v>
      </c>
      <c r="P110" s="92">
        <v>0</v>
      </c>
      <c r="Q110" s="92">
        <v>42.9</v>
      </c>
      <c r="R110" s="111">
        <f>SUM(K110:Q110)</f>
        <v>217.9</v>
      </c>
      <c r="S110" s="112">
        <f t="shared" si="45"/>
        <v>-145.80000000000004</v>
      </c>
      <c r="T110" s="111">
        <f t="shared" si="52"/>
        <v>-40.087984602694533</v>
      </c>
      <c r="U110" s="65"/>
    </row>
    <row r="111" spans="2:21" ht="15.95" customHeight="1" x14ac:dyDescent="0.2">
      <c r="B111" s="108" t="s">
        <v>105</v>
      </c>
      <c r="C111" s="109">
        <f t="shared" ref="C111:R111" si="55">+C112+C114</f>
        <v>15868.6</v>
      </c>
      <c r="D111" s="109">
        <f t="shared" si="55"/>
        <v>161612.4</v>
      </c>
      <c r="E111" s="109">
        <f t="shared" si="55"/>
        <v>4826.8999999999996</v>
      </c>
      <c r="F111" s="109">
        <f t="shared" si="55"/>
        <v>25623.399999999998</v>
      </c>
      <c r="G111" s="109">
        <f>+G112+G114</f>
        <v>1272.5</v>
      </c>
      <c r="H111" s="109">
        <f>+H112+H114</f>
        <v>511.3</v>
      </c>
      <c r="I111" s="109">
        <f t="shared" si="55"/>
        <v>23307.7</v>
      </c>
      <c r="J111" s="109">
        <f t="shared" si="55"/>
        <v>233022.8</v>
      </c>
      <c r="K111" s="109">
        <f t="shared" si="55"/>
        <v>751.7</v>
      </c>
      <c r="L111" s="109">
        <f t="shared" si="55"/>
        <v>168624.6</v>
      </c>
      <c r="M111" s="109">
        <f t="shared" si="55"/>
        <v>103905.60000000001</v>
      </c>
      <c r="N111" s="109">
        <f t="shared" si="55"/>
        <v>1109.3999999999999</v>
      </c>
      <c r="O111" s="109">
        <f>+O112+O114</f>
        <v>62808.611886550003</v>
      </c>
      <c r="P111" s="109">
        <f>+P112+P114</f>
        <v>3954.4</v>
      </c>
      <c r="Q111" s="109">
        <f t="shared" si="55"/>
        <v>2392.5</v>
      </c>
      <c r="R111" s="109">
        <f t="shared" si="55"/>
        <v>343546.81188654999</v>
      </c>
      <c r="S111" s="109">
        <f t="shared" si="45"/>
        <v>110524.01188655</v>
      </c>
      <c r="T111" s="113">
        <f t="shared" si="52"/>
        <v>47.430556961185772</v>
      </c>
      <c r="U111" s="65"/>
    </row>
    <row r="112" spans="2:21" ht="15.95" customHeight="1" x14ac:dyDescent="0.2">
      <c r="B112" s="114" t="s">
        <v>106</v>
      </c>
      <c r="C112" s="174">
        <f t="shared" ref="C112:S112" si="56">+C113</f>
        <v>0</v>
      </c>
      <c r="D112" s="174">
        <f t="shared" si="56"/>
        <v>0</v>
      </c>
      <c r="E112" s="174">
        <f t="shared" si="56"/>
        <v>0</v>
      </c>
      <c r="F112" s="174">
        <f t="shared" si="56"/>
        <v>0</v>
      </c>
      <c r="G112" s="174">
        <f t="shared" si="56"/>
        <v>0</v>
      </c>
      <c r="H112" s="174">
        <f t="shared" si="56"/>
        <v>0</v>
      </c>
      <c r="I112" s="174">
        <f t="shared" si="56"/>
        <v>0</v>
      </c>
      <c r="J112" s="174">
        <f>+J113</f>
        <v>0</v>
      </c>
      <c r="K112" s="174">
        <f t="shared" si="56"/>
        <v>0</v>
      </c>
      <c r="L112" s="174">
        <f t="shared" si="56"/>
        <v>0</v>
      </c>
      <c r="M112" s="174">
        <f t="shared" si="56"/>
        <v>0</v>
      </c>
      <c r="N112" s="174">
        <f t="shared" si="56"/>
        <v>0</v>
      </c>
      <c r="O112" s="174">
        <f t="shared" si="56"/>
        <v>0</v>
      </c>
      <c r="P112" s="174">
        <f t="shared" si="56"/>
        <v>0</v>
      </c>
      <c r="Q112" s="174">
        <f t="shared" si="56"/>
        <v>0</v>
      </c>
      <c r="R112" s="174">
        <f>+R113</f>
        <v>0</v>
      </c>
      <c r="S112" s="67">
        <f t="shared" si="56"/>
        <v>0</v>
      </c>
      <c r="T112" s="68">
        <v>0</v>
      </c>
      <c r="U112" s="65"/>
    </row>
    <row r="113" spans="2:21" ht="15.95" customHeight="1" x14ac:dyDescent="0.2">
      <c r="B113" s="99" t="s">
        <v>107</v>
      </c>
      <c r="C113" s="92">
        <v>0</v>
      </c>
      <c r="D113" s="92">
        <v>0</v>
      </c>
      <c r="E113" s="92">
        <v>0</v>
      </c>
      <c r="F113" s="92">
        <v>0</v>
      </c>
      <c r="G113" s="92">
        <v>0</v>
      </c>
      <c r="H113" s="92">
        <v>0</v>
      </c>
      <c r="I113" s="92">
        <v>0</v>
      </c>
      <c r="J113" s="92">
        <f>SUM(C113:I113)</f>
        <v>0</v>
      </c>
      <c r="K113" s="92">
        <v>0</v>
      </c>
      <c r="L113" s="92">
        <v>0</v>
      </c>
      <c r="M113" s="92">
        <v>0</v>
      </c>
      <c r="N113" s="92">
        <v>0</v>
      </c>
      <c r="O113" s="92">
        <v>0</v>
      </c>
      <c r="P113" s="92">
        <v>0</v>
      </c>
      <c r="Q113" s="92">
        <v>0</v>
      </c>
      <c r="R113" s="92">
        <f>SUM(K113:Q113)</f>
        <v>0</v>
      </c>
      <c r="S113" s="67">
        <f t="shared" ref="S113:S143" si="57">+R113-J113</f>
        <v>0</v>
      </c>
      <c r="T113" s="68">
        <v>0</v>
      </c>
      <c r="U113" s="65"/>
    </row>
    <row r="114" spans="2:21" ht="15.95" customHeight="1" x14ac:dyDescent="0.2">
      <c r="B114" s="114" t="s">
        <v>108</v>
      </c>
      <c r="C114" s="115">
        <f t="shared" ref="C114:R114" si="58">+C116+C119+C115</f>
        <v>15868.6</v>
      </c>
      <c r="D114" s="115">
        <f t="shared" si="58"/>
        <v>161612.4</v>
      </c>
      <c r="E114" s="115">
        <f t="shared" si="58"/>
        <v>4826.8999999999996</v>
      </c>
      <c r="F114" s="115">
        <f t="shared" si="58"/>
        <v>25623.399999999998</v>
      </c>
      <c r="G114" s="115">
        <f>+G116+G119+G115</f>
        <v>1272.5</v>
      </c>
      <c r="H114" s="115">
        <f>+H116+H119+H115</f>
        <v>511.3</v>
      </c>
      <c r="I114" s="115">
        <f t="shared" si="58"/>
        <v>23307.7</v>
      </c>
      <c r="J114" s="115">
        <f t="shared" si="58"/>
        <v>233022.8</v>
      </c>
      <c r="K114" s="115">
        <f t="shared" si="58"/>
        <v>751.7</v>
      </c>
      <c r="L114" s="115">
        <f t="shared" si="58"/>
        <v>168624.6</v>
      </c>
      <c r="M114" s="115">
        <f t="shared" si="58"/>
        <v>103905.60000000001</v>
      </c>
      <c r="N114" s="115">
        <f t="shared" si="58"/>
        <v>1109.3999999999999</v>
      </c>
      <c r="O114" s="115">
        <f>+O116+O119+O115</f>
        <v>62808.611886550003</v>
      </c>
      <c r="P114" s="115">
        <f>+P116+P119+P115</f>
        <v>3954.4</v>
      </c>
      <c r="Q114" s="115">
        <f t="shared" si="58"/>
        <v>2392.5</v>
      </c>
      <c r="R114" s="115">
        <f t="shared" si="58"/>
        <v>343546.81188654999</v>
      </c>
      <c r="S114" s="69">
        <f t="shared" si="57"/>
        <v>110524.01188655</v>
      </c>
      <c r="T114" s="70">
        <f>+S114/J114*100</f>
        <v>47.430556961185772</v>
      </c>
      <c r="U114" s="65"/>
    </row>
    <row r="115" spans="2:21" ht="15.95" customHeight="1" x14ac:dyDescent="0.2">
      <c r="B115" s="116" t="s">
        <v>109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f>SUM(C115:I115)</f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f>SUM(K115:Q115)</f>
        <v>0</v>
      </c>
      <c r="S115" s="71">
        <f t="shared" si="57"/>
        <v>0</v>
      </c>
      <c r="T115" s="72" t="s">
        <v>110</v>
      </c>
      <c r="U115" s="65"/>
    </row>
    <row r="116" spans="2:21" ht="15.95" customHeight="1" x14ac:dyDescent="0.2">
      <c r="B116" s="116" t="s">
        <v>111</v>
      </c>
      <c r="C116" s="175">
        <f t="shared" ref="C116:R116" si="59">+C117+C118</f>
        <v>0</v>
      </c>
      <c r="D116" s="107">
        <f t="shared" si="59"/>
        <v>157488.79999999999</v>
      </c>
      <c r="E116" s="175">
        <f t="shared" si="59"/>
        <v>0</v>
      </c>
      <c r="F116" s="107">
        <f>+F117+F118</f>
        <v>153.80000000000001</v>
      </c>
      <c r="G116" s="107">
        <f>+G117+G118</f>
        <v>103.1</v>
      </c>
      <c r="H116" s="175">
        <f>+H117+H118</f>
        <v>0</v>
      </c>
      <c r="I116" s="107">
        <f t="shared" si="59"/>
        <v>20000</v>
      </c>
      <c r="J116" s="107">
        <f t="shared" si="59"/>
        <v>177745.69999999998</v>
      </c>
      <c r="K116" s="175">
        <f t="shared" si="59"/>
        <v>0</v>
      </c>
      <c r="L116" s="107">
        <f t="shared" si="59"/>
        <v>168471.9</v>
      </c>
      <c r="M116" s="107">
        <f t="shared" si="59"/>
        <v>100000</v>
      </c>
      <c r="N116" s="107">
        <f>+N117+N118</f>
        <v>139.1</v>
      </c>
      <c r="O116" s="107">
        <f>+O117+O118</f>
        <v>60000</v>
      </c>
      <c r="P116" s="175">
        <f>+P117+P118</f>
        <v>0</v>
      </c>
      <c r="Q116" s="175">
        <f t="shared" si="59"/>
        <v>0</v>
      </c>
      <c r="R116" s="107">
        <f t="shared" si="59"/>
        <v>328611</v>
      </c>
      <c r="S116" s="10">
        <f t="shared" si="57"/>
        <v>150865.30000000002</v>
      </c>
      <c r="T116" s="106">
        <f>+S116/J116*100</f>
        <v>84.877046252033111</v>
      </c>
      <c r="U116" s="65"/>
    </row>
    <row r="117" spans="2:21" ht="15.95" customHeight="1" x14ac:dyDescent="0.2">
      <c r="B117" s="117" t="s">
        <v>112</v>
      </c>
      <c r="C117" s="34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111">
        <v>20000</v>
      </c>
      <c r="J117" s="111">
        <f>SUM(C117:I117)</f>
        <v>20000</v>
      </c>
      <c r="K117" s="34">
        <v>0</v>
      </c>
      <c r="L117" s="34">
        <v>0</v>
      </c>
      <c r="M117" s="111">
        <v>100000</v>
      </c>
      <c r="N117" s="34">
        <v>0</v>
      </c>
      <c r="O117" s="111">
        <v>60000</v>
      </c>
      <c r="P117" s="34">
        <v>0</v>
      </c>
      <c r="Q117" s="34">
        <v>0</v>
      </c>
      <c r="R117" s="111">
        <f>SUM(K117:Q117)</f>
        <v>160000</v>
      </c>
      <c r="S117" s="73">
        <f t="shared" si="57"/>
        <v>140000</v>
      </c>
      <c r="T117" s="34">
        <v>0</v>
      </c>
      <c r="U117" s="65"/>
    </row>
    <row r="118" spans="2:21" ht="15.95" customHeight="1" x14ac:dyDescent="0.2">
      <c r="B118" s="117" t="s">
        <v>113</v>
      </c>
      <c r="C118" s="34">
        <v>0</v>
      </c>
      <c r="D118" s="111">
        <v>157488.79999999999</v>
      </c>
      <c r="E118" s="34">
        <v>0</v>
      </c>
      <c r="F118" s="111">
        <v>153.80000000000001</v>
      </c>
      <c r="G118" s="111">
        <v>103.1</v>
      </c>
      <c r="H118" s="34">
        <v>0</v>
      </c>
      <c r="I118" s="34">
        <v>0</v>
      </c>
      <c r="J118" s="111">
        <f>SUM(C118:I118)</f>
        <v>157745.69999999998</v>
      </c>
      <c r="K118" s="34">
        <v>0</v>
      </c>
      <c r="L118" s="111">
        <f>168471.9</f>
        <v>168471.9</v>
      </c>
      <c r="M118" s="34">
        <v>0</v>
      </c>
      <c r="N118" s="111">
        <v>139.1</v>
      </c>
      <c r="O118" s="34">
        <v>0</v>
      </c>
      <c r="P118" s="34">
        <v>0</v>
      </c>
      <c r="Q118" s="34">
        <v>0</v>
      </c>
      <c r="R118" s="111">
        <f>SUM(K118:Q118)</f>
        <v>168611</v>
      </c>
      <c r="S118" s="73">
        <f t="shared" si="57"/>
        <v>10865.300000000017</v>
      </c>
      <c r="T118" s="111">
        <f>+S118/J118*100</f>
        <v>6.8878581159423167</v>
      </c>
      <c r="U118" s="65"/>
    </row>
    <row r="119" spans="2:21" ht="15.95" customHeight="1" x14ac:dyDescent="0.2">
      <c r="B119" s="116" t="s">
        <v>114</v>
      </c>
      <c r="C119" s="107">
        <f t="shared" ref="C119:R119" si="60">+C120+C121</f>
        <v>15868.6</v>
      </c>
      <c r="D119" s="107">
        <f t="shared" si="60"/>
        <v>4123.6000000000004</v>
      </c>
      <c r="E119" s="107">
        <f t="shared" si="60"/>
        <v>4826.8999999999996</v>
      </c>
      <c r="F119" s="107">
        <f>+F120+F121</f>
        <v>25469.599999999999</v>
      </c>
      <c r="G119" s="107">
        <f>+G120+G121</f>
        <v>1169.4000000000001</v>
      </c>
      <c r="H119" s="107">
        <f>+H120+H121</f>
        <v>511.3</v>
      </c>
      <c r="I119" s="107">
        <f t="shared" si="60"/>
        <v>3307.7</v>
      </c>
      <c r="J119" s="107">
        <f t="shared" si="60"/>
        <v>55277.1</v>
      </c>
      <c r="K119" s="107">
        <f t="shared" si="60"/>
        <v>751.7</v>
      </c>
      <c r="L119" s="107">
        <f t="shared" si="60"/>
        <v>152.69999999999999</v>
      </c>
      <c r="M119" s="107">
        <f t="shared" si="60"/>
        <v>3905.6</v>
      </c>
      <c r="N119" s="107">
        <f>+N120+N121</f>
        <v>970.3</v>
      </c>
      <c r="O119" s="107">
        <f>+O120+O121</f>
        <v>2808.6118865500002</v>
      </c>
      <c r="P119" s="107">
        <f>+P120+P121</f>
        <v>3954.4</v>
      </c>
      <c r="Q119" s="107">
        <f t="shared" si="60"/>
        <v>2392.5</v>
      </c>
      <c r="R119" s="107">
        <f t="shared" si="60"/>
        <v>14935.81188655</v>
      </c>
      <c r="S119" s="10">
        <f t="shared" si="57"/>
        <v>-40341.288113449998</v>
      </c>
      <c r="T119" s="9">
        <f>+S119/J119*100</f>
        <v>-72.980109509091463</v>
      </c>
      <c r="U119" s="65"/>
    </row>
    <row r="120" spans="2:21" ht="15.95" customHeight="1" x14ac:dyDescent="0.2">
      <c r="B120" s="117" t="s">
        <v>112</v>
      </c>
      <c r="C120" s="34">
        <f>SUM(B120:B120)</f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f>SUM(C120:I120)</f>
        <v>0</v>
      </c>
      <c r="K120" s="34">
        <f>SUM(J120:J120)</f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f>SUM(K120:Q120)</f>
        <v>0</v>
      </c>
      <c r="S120" s="41">
        <f t="shared" si="57"/>
        <v>0</v>
      </c>
      <c r="T120" s="68">
        <v>0</v>
      </c>
      <c r="U120" s="65"/>
    </row>
    <row r="121" spans="2:21" ht="15.95" customHeight="1" x14ac:dyDescent="0.2">
      <c r="B121" s="117" t="s">
        <v>113</v>
      </c>
      <c r="C121" s="118">
        <v>15868.6</v>
      </c>
      <c r="D121" s="112">
        <v>4123.6000000000004</v>
      </c>
      <c r="E121" s="112">
        <v>4826.8999999999996</v>
      </c>
      <c r="F121" s="112">
        <v>25469.599999999999</v>
      </c>
      <c r="G121" s="112">
        <v>1169.4000000000001</v>
      </c>
      <c r="H121" s="112">
        <v>511.3</v>
      </c>
      <c r="I121" s="112">
        <v>3307.7</v>
      </c>
      <c r="J121" s="111">
        <f>SUM(C121:I121)</f>
        <v>55277.1</v>
      </c>
      <c r="K121" s="118">
        <v>751.7</v>
      </c>
      <c r="L121" s="112">
        <v>152.69999999999999</v>
      </c>
      <c r="M121" s="112">
        <v>3905.6</v>
      </c>
      <c r="N121" s="112">
        <v>970.3</v>
      </c>
      <c r="O121" s="112">
        <f>2808611886.55/1000000</f>
        <v>2808.6118865500002</v>
      </c>
      <c r="P121" s="112">
        <v>3954.4</v>
      </c>
      <c r="Q121" s="112">
        <v>2392.5</v>
      </c>
      <c r="R121" s="111">
        <f>SUM(K121:Q121)</f>
        <v>14935.81188655</v>
      </c>
      <c r="S121" s="73">
        <f t="shared" si="57"/>
        <v>-40341.288113449998</v>
      </c>
      <c r="T121" s="74">
        <f>+S121/J121*100</f>
        <v>-72.980109509091463</v>
      </c>
      <c r="U121" s="65"/>
    </row>
    <row r="122" spans="2:21" ht="15.95" customHeight="1" x14ac:dyDescent="0.2">
      <c r="B122" s="108" t="s">
        <v>115</v>
      </c>
      <c r="C122" s="66">
        <f t="shared" ref="C122:R122" si="61">+C123+C126</f>
        <v>0</v>
      </c>
      <c r="D122" s="66">
        <f t="shared" si="61"/>
        <v>0</v>
      </c>
      <c r="E122" s="66">
        <f t="shared" si="61"/>
        <v>0</v>
      </c>
      <c r="F122" s="66">
        <f t="shared" si="61"/>
        <v>0</v>
      </c>
      <c r="G122" s="66">
        <f t="shared" si="61"/>
        <v>0</v>
      </c>
      <c r="H122" s="66">
        <f>+H123+H126</f>
        <v>0</v>
      </c>
      <c r="I122" s="106">
        <f t="shared" si="61"/>
        <v>736.5</v>
      </c>
      <c r="J122" s="106">
        <f t="shared" si="61"/>
        <v>736.5</v>
      </c>
      <c r="K122" s="66">
        <f t="shared" si="61"/>
        <v>0</v>
      </c>
      <c r="L122" s="66">
        <f t="shared" si="61"/>
        <v>0</v>
      </c>
      <c r="M122" s="106">
        <f t="shared" si="61"/>
        <v>6417.6</v>
      </c>
      <c r="N122" s="66">
        <f t="shared" si="61"/>
        <v>0</v>
      </c>
      <c r="O122" s="106">
        <f t="shared" si="61"/>
        <v>2100</v>
      </c>
      <c r="P122" s="66">
        <f>+P123+P126</f>
        <v>0</v>
      </c>
      <c r="Q122" s="66">
        <f t="shared" si="61"/>
        <v>0</v>
      </c>
      <c r="R122" s="106">
        <f t="shared" si="61"/>
        <v>8517.6</v>
      </c>
      <c r="S122" s="90">
        <f t="shared" si="57"/>
        <v>7781.1</v>
      </c>
      <c r="T122" s="66">
        <v>0</v>
      </c>
      <c r="U122" s="65"/>
    </row>
    <row r="123" spans="2:21" ht="15.95" customHeight="1" x14ac:dyDescent="0.2">
      <c r="B123" s="116" t="s">
        <v>116</v>
      </c>
      <c r="C123" s="66">
        <f t="shared" ref="C123:R123" si="62">+C124+C125</f>
        <v>0</v>
      </c>
      <c r="D123" s="66">
        <f t="shared" si="62"/>
        <v>0</v>
      </c>
      <c r="E123" s="66">
        <f t="shared" si="62"/>
        <v>0</v>
      </c>
      <c r="F123" s="66">
        <f t="shared" si="62"/>
        <v>0</v>
      </c>
      <c r="G123" s="66">
        <f t="shared" si="62"/>
        <v>0</v>
      </c>
      <c r="H123" s="66">
        <f>+H124+H125</f>
        <v>0</v>
      </c>
      <c r="I123" s="106">
        <f t="shared" si="62"/>
        <v>736.5</v>
      </c>
      <c r="J123" s="106">
        <f t="shared" si="62"/>
        <v>736.5</v>
      </c>
      <c r="K123" s="66">
        <f t="shared" si="62"/>
        <v>0</v>
      </c>
      <c r="L123" s="66">
        <f t="shared" si="62"/>
        <v>0</v>
      </c>
      <c r="M123" s="106">
        <f t="shared" si="62"/>
        <v>6075</v>
      </c>
      <c r="N123" s="66">
        <f t="shared" si="62"/>
        <v>0</v>
      </c>
      <c r="O123" s="106">
        <f t="shared" si="62"/>
        <v>2100</v>
      </c>
      <c r="P123" s="66">
        <f>+P124+P125</f>
        <v>0</v>
      </c>
      <c r="Q123" s="66">
        <f t="shared" si="62"/>
        <v>0</v>
      </c>
      <c r="R123" s="106">
        <f t="shared" si="62"/>
        <v>8175</v>
      </c>
      <c r="S123" s="90">
        <f t="shared" si="57"/>
        <v>7438.5</v>
      </c>
      <c r="T123" s="66">
        <v>0</v>
      </c>
      <c r="U123" s="65"/>
    </row>
    <row r="124" spans="2:21" ht="15.95" customHeight="1" x14ac:dyDescent="0.2">
      <c r="B124" s="119" t="s">
        <v>117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111">
        <v>736.5</v>
      </c>
      <c r="J124" s="111">
        <f>SUM(C124:I124)</f>
        <v>736.5</v>
      </c>
      <c r="K124" s="34">
        <v>0</v>
      </c>
      <c r="L124" s="34">
        <v>0</v>
      </c>
      <c r="M124" s="111">
        <v>6075</v>
      </c>
      <c r="N124" s="34">
        <v>0</v>
      </c>
      <c r="O124" s="111">
        <v>2100</v>
      </c>
      <c r="P124" s="34">
        <v>0</v>
      </c>
      <c r="Q124" s="34">
        <v>0</v>
      </c>
      <c r="R124" s="111">
        <f>SUM(K124:Q124)</f>
        <v>8175</v>
      </c>
      <c r="S124" s="91">
        <f t="shared" si="57"/>
        <v>7438.5</v>
      </c>
      <c r="T124" s="34">
        <v>0</v>
      </c>
      <c r="U124" s="65"/>
    </row>
    <row r="125" spans="2:21" ht="15.95" customHeight="1" x14ac:dyDescent="0.2">
      <c r="B125" s="119" t="s">
        <v>118</v>
      </c>
      <c r="C125" s="176">
        <v>0</v>
      </c>
      <c r="D125" s="176">
        <v>0</v>
      </c>
      <c r="E125" s="176">
        <v>0</v>
      </c>
      <c r="F125" s="176">
        <v>0</v>
      </c>
      <c r="G125" s="176">
        <v>0</v>
      </c>
      <c r="H125" s="176">
        <v>0</v>
      </c>
      <c r="I125" s="176">
        <v>0</v>
      </c>
      <c r="J125" s="59">
        <f>SUM(C125:I125)</f>
        <v>0</v>
      </c>
      <c r="K125" s="176">
        <v>0</v>
      </c>
      <c r="L125" s="176">
        <v>0</v>
      </c>
      <c r="M125" s="176">
        <v>0</v>
      </c>
      <c r="N125" s="176">
        <v>0</v>
      </c>
      <c r="O125" s="176">
        <v>0</v>
      </c>
      <c r="P125" s="176">
        <v>0</v>
      </c>
      <c r="Q125" s="176">
        <v>0</v>
      </c>
      <c r="R125" s="59">
        <f>SUM(K125:Q125)</f>
        <v>0</v>
      </c>
      <c r="S125" s="75">
        <f t="shared" si="57"/>
        <v>0</v>
      </c>
      <c r="T125" s="34">
        <v>0</v>
      </c>
      <c r="U125" s="65"/>
    </row>
    <row r="126" spans="2:21" ht="15.95" customHeight="1" x14ac:dyDescent="0.2">
      <c r="B126" s="116" t="s">
        <v>119</v>
      </c>
      <c r="C126" s="66">
        <f t="shared" ref="C126:R126" si="63">+C127+C128</f>
        <v>0</v>
      </c>
      <c r="D126" s="66">
        <f t="shared" si="63"/>
        <v>0</v>
      </c>
      <c r="E126" s="66">
        <f t="shared" si="63"/>
        <v>0</v>
      </c>
      <c r="F126" s="66">
        <f t="shared" si="63"/>
        <v>0</v>
      </c>
      <c r="G126" s="66">
        <f t="shared" si="63"/>
        <v>0</v>
      </c>
      <c r="H126" s="66">
        <f>+H127+H128</f>
        <v>0</v>
      </c>
      <c r="I126" s="66">
        <f t="shared" si="63"/>
        <v>0</v>
      </c>
      <c r="J126" s="66">
        <f t="shared" si="63"/>
        <v>0</v>
      </c>
      <c r="K126" s="66">
        <f t="shared" si="63"/>
        <v>0</v>
      </c>
      <c r="L126" s="66">
        <f t="shared" si="63"/>
        <v>0</v>
      </c>
      <c r="M126" s="106">
        <f t="shared" si="63"/>
        <v>342.6</v>
      </c>
      <c r="N126" s="66">
        <f t="shared" si="63"/>
        <v>0</v>
      </c>
      <c r="O126" s="66">
        <f t="shared" si="63"/>
        <v>0</v>
      </c>
      <c r="P126" s="66">
        <f>+P127+P128</f>
        <v>0</v>
      </c>
      <c r="Q126" s="66">
        <f t="shared" si="63"/>
        <v>0</v>
      </c>
      <c r="R126" s="106">
        <f t="shared" si="63"/>
        <v>342.6</v>
      </c>
      <c r="S126" s="90">
        <f t="shared" si="57"/>
        <v>342.6</v>
      </c>
      <c r="T126" s="66">
        <v>0</v>
      </c>
      <c r="U126" s="65"/>
    </row>
    <row r="127" spans="2:21" ht="18" customHeight="1" x14ac:dyDescent="0.2">
      <c r="B127" s="119" t="s">
        <v>120</v>
      </c>
      <c r="C127" s="34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f>SUM(C127:I127)</f>
        <v>0</v>
      </c>
      <c r="K127" s="34">
        <v>0</v>
      </c>
      <c r="L127" s="34">
        <v>0</v>
      </c>
      <c r="M127" s="111">
        <v>342.6</v>
      </c>
      <c r="N127" s="34">
        <v>0</v>
      </c>
      <c r="O127" s="34">
        <v>0</v>
      </c>
      <c r="P127" s="34">
        <v>0</v>
      </c>
      <c r="Q127" s="34">
        <v>0</v>
      </c>
      <c r="R127" s="111">
        <f>SUM(K127:Q127)</f>
        <v>342.6</v>
      </c>
      <c r="S127" s="91">
        <f t="shared" si="57"/>
        <v>342.6</v>
      </c>
      <c r="T127" s="34">
        <v>0</v>
      </c>
      <c r="U127" s="65"/>
    </row>
    <row r="128" spans="2:21" ht="21.75" customHeight="1" x14ac:dyDescent="0.2">
      <c r="B128" s="119" t="s">
        <v>121</v>
      </c>
      <c r="C128" s="34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f>SUM(C128:I128)</f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f>SUM(K128:Q128)</f>
        <v>0</v>
      </c>
      <c r="S128" s="41">
        <f t="shared" si="57"/>
        <v>0</v>
      </c>
      <c r="T128" s="34">
        <v>0</v>
      </c>
      <c r="U128" s="65"/>
    </row>
    <row r="129" spans="2:21" ht="27.75" customHeight="1" x14ac:dyDescent="0.2">
      <c r="B129" s="120" t="s">
        <v>122</v>
      </c>
      <c r="C129" s="121">
        <v>410.3</v>
      </c>
      <c r="D129" s="121">
        <v>13.7</v>
      </c>
      <c r="E129" s="121">
        <v>110.2</v>
      </c>
      <c r="F129" s="121">
        <v>113.3</v>
      </c>
      <c r="G129" s="121">
        <v>32.700000000000003</v>
      </c>
      <c r="H129" s="121">
        <v>18.5</v>
      </c>
      <c r="I129" s="121">
        <v>214.8</v>
      </c>
      <c r="J129" s="122">
        <f>SUM(C129:I129)</f>
        <v>913.5</v>
      </c>
      <c r="K129" s="122">
        <v>212.2</v>
      </c>
      <c r="L129" s="121">
        <v>54.7</v>
      </c>
      <c r="M129" s="121">
        <v>76.599999999999994</v>
      </c>
      <c r="N129" s="121">
        <v>5</v>
      </c>
      <c r="O129" s="121">
        <v>22.3</v>
      </c>
      <c r="P129" s="121">
        <v>91.1</v>
      </c>
      <c r="Q129" s="121">
        <v>157</v>
      </c>
      <c r="R129" s="121">
        <f>SUM(K129:Q129)</f>
        <v>618.9</v>
      </c>
      <c r="S129" s="123">
        <f t="shared" si="57"/>
        <v>-294.60000000000002</v>
      </c>
      <c r="T129" s="76">
        <f t="shared" ref="T129:T143" si="64">+S129/J129*100</f>
        <v>-32.249589490968802</v>
      </c>
      <c r="U129" s="65"/>
    </row>
    <row r="130" spans="2:21" ht="18.75" customHeight="1" thickBot="1" x14ac:dyDescent="0.25">
      <c r="B130" s="124" t="s">
        <v>99</v>
      </c>
      <c r="C130" s="125">
        <f t="shared" ref="C130:R130" si="65">+C129+C107+C106+C105</f>
        <v>125070.20000000001</v>
      </c>
      <c r="D130" s="125">
        <f t="shared" si="65"/>
        <v>256437.59999999998</v>
      </c>
      <c r="E130" s="125">
        <f t="shared" si="65"/>
        <v>97927.099999999991</v>
      </c>
      <c r="F130" s="125">
        <f t="shared" si="65"/>
        <v>153167.4</v>
      </c>
      <c r="G130" s="125">
        <f>+G129+G107+G106+G105</f>
        <v>107289.49999999999</v>
      </c>
      <c r="H130" s="125">
        <f>+H129+H107+H106+H105</f>
        <v>98224.799999999988</v>
      </c>
      <c r="I130" s="125">
        <f t="shared" si="65"/>
        <v>138920.59999999998</v>
      </c>
      <c r="J130" s="125">
        <f t="shared" si="65"/>
        <v>977037.2</v>
      </c>
      <c r="K130" s="125">
        <f t="shared" si="65"/>
        <v>121599.5</v>
      </c>
      <c r="L130" s="125">
        <f>+L129+L107+L106+L105</f>
        <v>265357.80000000005</v>
      </c>
      <c r="M130" s="125">
        <f t="shared" si="65"/>
        <v>217499.30000000005</v>
      </c>
      <c r="N130" s="125">
        <f t="shared" si="65"/>
        <v>144887.70000000001</v>
      </c>
      <c r="O130" s="125">
        <f>+O129+O107+O106+O105</f>
        <v>169835.94910272001</v>
      </c>
      <c r="P130" s="125">
        <f>+P129+P107+P106+P105</f>
        <v>107096.20000000001</v>
      </c>
      <c r="Q130" s="125">
        <f t="shared" si="65"/>
        <v>122718</v>
      </c>
      <c r="R130" s="125">
        <f t="shared" si="65"/>
        <v>1148994.44910272</v>
      </c>
      <c r="S130" s="126">
        <f t="shared" si="57"/>
        <v>171957.24910272006</v>
      </c>
      <c r="T130" s="125">
        <f t="shared" si="64"/>
        <v>17.599867139421104</v>
      </c>
      <c r="U130" s="65"/>
    </row>
    <row r="131" spans="2:21" ht="15.95" customHeight="1" thickTop="1" x14ac:dyDescent="0.2">
      <c r="B131" s="127" t="s">
        <v>123</v>
      </c>
      <c r="C131" s="128">
        <f t="shared" ref="C131:Q131" si="66">SUM(C132:C141)</f>
        <v>691.9</v>
      </c>
      <c r="D131" s="128">
        <f t="shared" si="66"/>
        <v>634</v>
      </c>
      <c r="E131" s="128">
        <f>SUM(E132:E141)</f>
        <v>734.5</v>
      </c>
      <c r="F131" s="128">
        <f>SUM(F132:F141)</f>
        <v>2832.5</v>
      </c>
      <c r="G131" s="128">
        <f>SUM(G132:G141)</f>
        <v>870.2</v>
      </c>
      <c r="H131" s="128">
        <f>SUM(H132:H141)</f>
        <v>746.20000000000016</v>
      </c>
      <c r="I131" s="128">
        <f t="shared" si="66"/>
        <v>849</v>
      </c>
      <c r="J131" s="128">
        <f t="shared" si="66"/>
        <v>7358.3</v>
      </c>
      <c r="K131" s="128">
        <f t="shared" si="66"/>
        <v>1189.5000000000002</v>
      </c>
      <c r="L131" s="128">
        <f t="shared" si="66"/>
        <v>1066.3999999999999</v>
      </c>
      <c r="M131" s="128">
        <f>SUM(M132:M141)</f>
        <v>1327.8000000000002</v>
      </c>
      <c r="N131" s="128">
        <f>SUM(N132:N141)</f>
        <v>3008.6</v>
      </c>
      <c r="O131" s="128">
        <f>SUM(O132:O141)</f>
        <v>1403.1000000000001</v>
      </c>
      <c r="P131" s="128">
        <f>SUM(P132:P141)</f>
        <v>3940.8</v>
      </c>
      <c r="Q131" s="128">
        <f t="shared" si="66"/>
        <v>1819.9999999999998</v>
      </c>
      <c r="R131" s="128">
        <f t="shared" ref="R131:R142" si="67">SUM(K131:Q131)</f>
        <v>13756.2</v>
      </c>
      <c r="S131" s="123">
        <f t="shared" si="57"/>
        <v>6397.9000000000005</v>
      </c>
      <c r="T131" s="122">
        <f t="shared" si="64"/>
        <v>86.94807224494788</v>
      </c>
      <c r="U131" s="65"/>
    </row>
    <row r="132" spans="2:21" ht="17.25" customHeight="1" x14ac:dyDescent="0.25">
      <c r="B132" s="77" t="s">
        <v>124</v>
      </c>
      <c r="C132" s="129">
        <v>538.29999999999995</v>
      </c>
      <c r="D132" s="129">
        <v>521</v>
      </c>
      <c r="E132" s="129">
        <v>561.1</v>
      </c>
      <c r="F132" s="129">
        <v>545.70000000000005</v>
      </c>
      <c r="G132" s="129">
        <v>603.79999999999995</v>
      </c>
      <c r="H132" s="129">
        <v>567</v>
      </c>
      <c r="I132" s="129">
        <v>572.79999999999995</v>
      </c>
      <c r="J132" s="111">
        <f t="shared" ref="J132:J141" si="68">SUM(C132:I132)</f>
        <v>3909.7000000000007</v>
      </c>
      <c r="K132" s="129">
        <v>593.9</v>
      </c>
      <c r="L132" s="129">
        <v>591.9</v>
      </c>
      <c r="M132" s="129">
        <v>652.20000000000005</v>
      </c>
      <c r="N132" s="129">
        <v>614.79999999999995</v>
      </c>
      <c r="O132" s="129">
        <v>664.5</v>
      </c>
      <c r="P132" s="129">
        <v>642.4</v>
      </c>
      <c r="Q132" s="129">
        <v>638.6</v>
      </c>
      <c r="R132" s="111">
        <f t="shared" si="67"/>
        <v>4398.3</v>
      </c>
      <c r="S132" s="130">
        <f t="shared" si="57"/>
        <v>488.59999999999945</v>
      </c>
      <c r="T132" s="129">
        <f t="shared" si="64"/>
        <v>12.497122541371445</v>
      </c>
      <c r="U132" s="65"/>
    </row>
    <row r="133" spans="2:21" ht="17.25" customHeight="1" x14ac:dyDescent="0.2">
      <c r="B133" s="131" t="s">
        <v>125</v>
      </c>
      <c r="C133" s="129">
        <v>35.6</v>
      </c>
      <c r="D133" s="129">
        <v>53.3</v>
      </c>
      <c r="E133" s="129">
        <v>63.7</v>
      </c>
      <c r="F133" s="129">
        <v>55.7</v>
      </c>
      <c r="G133" s="129">
        <v>58.5</v>
      </c>
      <c r="H133" s="129">
        <v>53</v>
      </c>
      <c r="I133" s="129">
        <v>70.7</v>
      </c>
      <c r="J133" s="111">
        <f t="shared" si="68"/>
        <v>390.5</v>
      </c>
      <c r="K133" s="129">
        <v>104.1</v>
      </c>
      <c r="L133" s="129">
        <v>39.4</v>
      </c>
      <c r="M133" s="129">
        <v>58</v>
      </c>
      <c r="N133" s="129">
        <v>53.5</v>
      </c>
      <c r="O133" s="129">
        <v>81</v>
      </c>
      <c r="P133" s="129">
        <v>90.6</v>
      </c>
      <c r="Q133" s="129">
        <v>69.400000000000006</v>
      </c>
      <c r="R133" s="111">
        <f t="shared" si="67"/>
        <v>496</v>
      </c>
      <c r="S133" s="130">
        <f t="shared" si="57"/>
        <v>105.5</v>
      </c>
      <c r="T133" s="129">
        <f t="shared" si="64"/>
        <v>27.016645326504481</v>
      </c>
      <c r="U133" s="65"/>
    </row>
    <row r="134" spans="2:21" ht="17.25" customHeight="1" x14ac:dyDescent="0.2">
      <c r="B134" s="131" t="s">
        <v>126</v>
      </c>
      <c r="C134" s="129">
        <v>14</v>
      </c>
      <c r="D134" s="129">
        <v>16.100000000000001</v>
      </c>
      <c r="E134" s="129">
        <v>21.8</v>
      </c>
      <c r="F134" s="129">
        <v>25.1</v>
      </c>
      <c r="G134" s="129">
        <v>15.4</v>
      </c>
      <c r="H134" s="129">
        <v>39.700000000000003</v>
      </c>
      <c r="I134" s="129">
        <v>32.9</v>
      </c>
      <c r="J134" s="111">
        <f t="shared" si="68"/>
        <v>165.00000000000003</v>
      </c>
      <c r="K134" s="129">
        <v>5.5</v>
      </c>
      <c r="L134" s="129">
        <v>12.9</v>
      </c>
      <c r="M134" s="129">
        <v>35.700000000000003</v>
      </c>
      <c r="N134" s="129">
        <v>10.3</v>
      </c>
      <c r="O134" s="129">
        <v>20.7</v>
      </c>
      <c r="P134" s="129">
        <v>27.3</v>
      </c>
      <c r="Q134" s="129">
        <v>31.5</v>
      </c>
      <c r="R134" s="111">
        <f t="shared" si="67"/>
        <v>143.9</v>
      </c>
      <c r="S134" s="130">
        <f t="shared" si="57"/>
        <v>-21.100000000000023</v>
      </c>
      <c r="T134" s="129">
        <f t="shared" si="64"/>
        <v>-12.787878787878801</v>
      </c>
      <c r="U134" s="65"/>
    </row>
    <row r="135" spans="2:21" ht="17.25" customHeight="1" x14ac:dyDescent="0.2">
      <c r="B135" s="131" t="s">
        <v>127</v>
      </c>
      <c r="C135" s="177">
        <v>0</v>
      </c>
      <c r="D135" s="177">
        <v>0</v>
      </c>
      <c r="E135" s="177">
        <v>0</v>
      </c>
      <c r="F135" s="177">
        <v>0</v>
      </c>
      <c r="G135" s="177">
        <v>0</v>
      </c>
      <c r="H135" s="177">
        <v>0</v>
      </c>
      <c r="I135" s="177">
        <v>0</v>
      </c>
      <c r="J135" s="34">
        <f t="shared" si="68"/>
        <v>0</v>
      </c>
      <c r="K135" s="177">
        <v>0</v>
      </c>
      <c r="L135" s="132">
        <v>0.2</v>
      </c>
      <c r="M135" s="177">
        <v>0</v>
      </c>
      <c r="N135" s="132">
        <v>0.2</v>
      </c>
      <c r="O135" s="132">
        <v>1.8</v>
      </c>
      <c r="P135" s="132">
        <v>2.4</v>
      </c>
      <c r="Q135" s="132">
        <v>3.6</v>
      </c>
      <c r="R135" s="111">
        <f t="shared" si="67"/>
        <v>8.1999999999999993</v>
      </c>
      <c r="S135" s="130">
        <f t="shared" si="57"/>
        <v>8.1999999999999993</v>
      </c>
      <c r="T135" s="78">
        <v>0</v>
      </c>
      <c r="U135" s="65"/>
    </row>
    <row r="136" spans="2:21" ht="17.25" customHeight="1" x14ac:dyDescent="0.2">
      <c r="B136" s="131" t="s">
        <v>128</v>
      </c>
      <c r="C136" s="78">
        <v>0</v>
      </c>
      <c r="D136" s="78">
        <v>0</v>
      </c>
      <c r="E136" s="78">
        <v>0</v>
      </c>
      <c r="F136" s="78">
        <v>0</v>
      </c>
      <c r="G136" s="78">
        <v>0</v>
      </c>
      <c r="H136" s="78">
        <v>0</v>
      </c>
      <c r="I136" s="78">
        <v>0</v>
      </c>
      <c r="J136" s="34">
        <f t="shared" si="68"/>
        <v>0</v>
      </c>
      <c r="K136" s="78">
        <v>0</v>
      </c>
      <c r="L136" s="78">
        <v>0</v>
      </c>
      <c r="M136" s="78">
        <v>0</v>
      </c>
      <c r="N136" s="78">
        <v>0</v>
      </c>
      <c r="O136" s="78">
        <v>0</v>
      </c>
      <c r="P136" s="78">
        <v>0</v>
      </c>
      <c r="Q136" s="129">
        <v>15.9</v>
      </c>
      <c r="R136" s="111">
        <f t="shared" si="67"/>
        <v>15.9</v>
      </c>
      <c r="S136" s="79">
        <f t="shared" si="57"/>
        <v>15.9</v>
      </c>
      <c r="T136" s="78">
        <v>0</v>
      </c>
      <c r="U136" s="65"/>
    </row>
    <row r="137" spans="2:21" ht="17.25" customHeight="1" x14ac:dyDescent="0.2">
      <c r="B137" s="131" t="s">
        <v>129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34">
        <f t="shared" si="68"/>
        <v>0</v>
      </c>
      <c r="K137" s="81">
        <v>382.7</v>
      </c>
      <c r="L137" s="81">
        <v>359.9</v>
      </c>
      <c r="M137" s="81">
        <v>378.7</v>
      </c>
      <c r="N137" s="81">
        <v>453</v>
      </c>
      <c r="O137" s="81">
        <v>391</v>
      </c>
      <c r="P137" s="81">
        <v>389.3</v>
      </c>
      <c r="Q137" s="81">
        <v>484.1</v>
      </c>
      <c r="R137" s="111">
        <f t="shared" si="67"/>
        <v>2838.7</v>
      </c>
      <c r="S137" s="82">
        <f t="shared" si="57"/>
        <v>2838.7</v>
      </c>
      <c r="T137" s="78">
        <v>0</v>
      </c>
      <c r="U137" s="65"/>
    </row>
    <row r="138" spans="2:21" ht="17.25" customHeight="1" x14ac:dyDescent="0.2">
      <c r="B138" s="131" t="s">
        <v>130</v>
      </c>
      <c r="C138" s="83">
        <v>3.4</v>
      </c>
      <c r="D138" s="83">
        <v>4.0999999999999996</v>
      </c>
      <c r="E138" s="83">
        <v>4</v>
      </c>
      <c r="F138" s="83">
        <v>4.4000000000000004</v>
      </c>
      <c r="G138" s="83">
        <v>3.7</v>
      </c>
      <c r="H138" s="83">
        <v>4.2</v>
      </c>
      <c r="I138" s="83">
        <v>4.5</v>
      </c>
      <c r="J138" s="111">
        <f t="shared" si="68"/>
        <v>28.3</v>
      </c>
      <c r="K138" s="83">
        <v>4</v>
      </c>
      <c r="L138" s="83">
        <v>3.3</v>
      </c>
      <c r="M138" s="83">
        <v>4.8</v>
      </c>
      <c r="N138" s="83">
        <v>3.4</v>
      </c>
      <c r="O138" s="83">
        <v>3.9</v>
      </c>
      <c r="P138" s="83">
        <v>4.2</v>
      </c>
      <c r="Q138" s="83">
        <v>4.3</v>
      </c>
      <c r="R138" s="111">
        <f t="shared" si="67"/>
        <v>27.9</v>
      </c>
      <c r="S138" s="130">
        <f t="shared" si="57"/>
        <v>-0.40000000000000213</v>
      </c>
      <c r="T138" s="129">
        <f t="shared" si="64"/>
        <v>-1.4134275618374632</v>
      </c>
      <c r="U138" s="65"/>
    </row>
    <row r="139" spans="2:21" ht="17.25" customHeight="1" x14ac:dyDescent="0.2">
      <c r="B139" s="131" t="s">
        <v>131</v>
      </c>
      <c r="C139" s="129">
        <v>81</v>
      </c>
      <c r="D139" s="129">
        <v>29.1</v>
      </c>
      <c r="E139" s="129">
        <v>69.400000000000006</v>
      </c>
      <c r="F139" s="129">
        <v>2190</v>
      </c>
      <c r="G139" s="129">
        <v>174.8</v>
      </c>
      <c r="H139" s="129">
        <v>67.5</v>
      </c>
      <c r="I139" s="129">
        <v>153.9</v>
      </c>
      <c r="J139" s="111">
        <f t="shared" si="68"/>
        <v>2765.7000000000003</v>
      </c>
      <c r="K139" s="129">
        <v>92.9</v>
      </c>
      <c r="L139" s="129">
        <v>48.3</v>
      </c>
      <c r="M139" s="129">
        <v>188.2</v>
      </c>
      <c r="N139" s="129">
        <v>1866.7</v>
      </c>
      <c r="O139" s="129">
        <v>231.4</v>
      </c>
      <c r="P139" s="129">
        <v>2744.3</v>
      </c>
      <c r="Q139" s="129">
        <v>564.4</v>
      </c>
      <c r="R139" s="111">
        <f t="shared" si="67"/>
        <v>5736.2</v>
      </c>
      <c r="S139" s="130">
        <f t="shared" si="57"/>
        <v>2970.4999999999995</v>
      </c>
      <c r="T139" s="129">
        <f t="shared" si="64"/>
        <v>107.40499692663698</v>
      </c>
      <c r="U139" s="65"/>
    </row>
    <row r="140" spans="2:21" ht="17.25" customHeight="1" x14ac:dyDescent="0.2">
      <c r="B140" s="131" t="s">
        <v>132</v>
      </c>
      <c r="C140" s="83">
        <v>2.5</v>
      </c>
      <c r="D140" s="83">
        <v>2.6</v>
      </c>
      <c r="E140" s="83">
        <v>1.6</v>
      </c>
      <c r="F140" s="83">
        <v>1.6</v>
      </c>
      <c r="G140" s="83">
        <v>1.5</v>
      </c>
      <c r="H140" s="83">
        <v>1.6</v>
      </c>
      <c r="I140" s="83">
        <v>5</v>
      </c>
      <c r="J140" s="111">
        <f t="shared" si="68"/>
        <v>16.399999999999999</v>
      </c>
      <c r="K140" s="83">
        <v>0</v>
      </c>
      <c r="L140" s="83">
        <v>0</v>
      </c>
      <c r="M140" s="83">
        <v>0</v>
      </c>
      <c r="N140" s="83">
        <v>0</v>
      </c>
      <c r="O140" s="83">
        <v>0</v>
      </c>
      <c r="P140" s="83">
        <v>0</v>
      </c>
      <c r="Q140" s="83">
        <v>0</v>
      </c>
      <c r="R140" s="34">
        <f t="shared" si="67"/>
        <v>0</v>
      </c>
      <c r="S140" s="130">
        <f t="shared" si="57"/>
        <v>-16.399999999999999</v>
      </c>
      <c r="T140" s="74">
        <f t="shared" si="64"/>
        <v>-100</v>
      </c>
      <c r="U140" s="65"/>
    </row>
    <row r="141" spans="2:21" ht="16.5" customHeight="1" thickBot="1" x14ac:dyDescent="0.25">
      <c r="B141" s="133" t="s">
        <v>133</v>
      </c>
      <c r="C141" s="134">
        <v>17.100000000000001</v>
      </c>
      <c r="D141" s="134">
        <v>7.8</v>
      </c>
      <c r="E141" s="134">
        <v>12.9</v>
      </c>
      <c r="F141" s="134">
        <v>10</v>
      </c>
      <c r="G141" s="134">
        <v>12.5</v>
      </c>
      <c r="H141" s="134">
        <v>13.2</v>
      </c>
      <c r="I141" s="134">
        <v>9.1999999999999993</v>
      </c>
      <c r="J141" s="111">
        <f t="shared" si="68"/>
        <v>82.7</v>
      </c>
      <c r="K141" s="134">
        <v>6.4</v>
      </c>
      <c r="L141" s="134">
        <v>10.5</v>
      </c>
      <c r="M141" s="134">
        <v>10.199999999999999</v>
      </c>
      <c r="N141" s="134">
        <v>6.7</v>
      </c>
      <c r="O141" s="134">
        <v>8.8000000000000007</v>
      </c>
      <c r="P141" s="134">
        <v>40.299999999999997</v>
      </c>
      <c r="Q141" s="134">
        <v>8.1999999999999993</v>
      </c>
      <c r="R141" s="111">
        <f t="shared" si="67"/>
        <v>91.1</v>
      </c>
      <c r="S141" s="135">
        <f t="shared" si="57"/>
        <v>8.3999999999999915</v>
      </c>
      <c r="T141" s="136">
        <f t="shared" si="64"/>
        <v>10.157194679564681</v>
      </c>
      <c r="U141" s="65"/>
    </row>
    <row r="142" spans="2:21" ht="19.5" customHeight="1" thickTop="1" x14ac:dyDescent="0.2">
      <c r="B142" s="137" t="s">
        <v>134</v>
      </c>
      <c r="C142" s="84">
        <f t="shared" ref="C142:Q142" si="69">+C131+C130</f>
        <v>125762.1</v>
      </c>
      <c r="D142" s="84">
        <f t="shared" si="69"/>
        <v>257071.59999999998</v>
      </c>
      <c r="E142" s="84">
        <f>+E131+E130</f>
        <v>98661.599999999991</v>
      </c>
      <c r="F142" s="84">
        <f>+F131+F130</f>
        <v>155999.9</v>
      </c>
      <c r="G142" s="84">
        <f>+G131+G130</f>
        <v>108159.69999999998</v>
      </c>
      <c r="H142" s="84">
        <f>+H131+H130</f>
        <v>98970.999999999985</v>
      </c>
      <c r="I142" s="84">
        <f t="shared" si="69"/>
        <v>139769.59999999998</v>
      </c>
      <c r="J142" s="138">
        <f t="shared" si="69"/>
        <v>984395.5</v>
      </c>
      <c r="K142" s="84">
        <f t="shared" si="69"/>
        <v>122789</v>
      </c>
      <c r="L142" s="84">
        <f t="shared" si="69"/>
        <v>266424.20000000007</v>
      </c>
      <c r="M142" s="84">
        <f>+M131+M130</f>
        <v>218827.10000000003</v>
      </c>
      <c r="N142" s="84">
        <f>+N131+N130</f>
        <v>147896.30000000002</v>
      </c>
      <c r="O142" s="84">
        <f>+O131+O130</f>
        <v>171239.04910272002</v>
      </c>
      <c r="P142" s="84">
        <f>+P131+P130</f>
        <v>111037.00000000001</v>
      </c>
      <c r="Q142" s="84">
        <f t="shared" si="69"/>
        <v>124538</v>
      </c>
      <c r="R142" s="84">
        <f t="shared" si="67"/>
        <v>1162750.64910272</v>
      </c>
      <c r="S142" s="139">
        <f t="shared" si="57"/>
        <v>178355.14910271997</v>
      </c>
      <c r="T142" s="140">
        <f t="shared" si="64"/>
        <v>18.118241001987514</v>
      </c>
      <c r="U142" s="65"/>
    </row>
    <row r="143" spans="2:21" ht="19.5" customHeight="1" x14ac:dyDescent="0.2">
      <c r="B143" s="85" t="s">
        <v>135</v>
      </c>
      <c r="C143" s="141">
        <v>2405.4</v>
      </c>
      <c r="D143" s="141">
        <v>2405.4</v>
      </c>
      <c r="E143" s="141">
        <v>2341.2000000000003</v>
      </c>
      <c r="F143" s="141">
        <v>2385.4000000000005</v>
      </c>
      <c r="G143" s="141">
        <v>2435.2000000000003</v>
      </c>
      <c r="H143" s="141">
        <v>2935.2000000000003</v>
      </c>
      <c r="I143" s="141">
        <v>2722.6</v>
      </c>
      <c r="J143" s="141">
        <f>+'[41]cut presupuestaria'!J30</f>
        <v>18260.2</v>
      </c>
      <c r="K143" s="141">
        <v>2614.8000000000002</v>
      </c>
      <c r="L143" s="141">
        <v>3234.2</v>
      </c>
      <c r="M143" s="141">
        <v>2783.3999999999996</v>
      </c>
      <c r="N143" s="141">
        <v>2439.2000000000003</v>
      </c>
      <c r="O143" s="141">
        <v>2439.2000000000003</v>
      </c>
      <c r="P143" s="141">
        <v>2439.2000000000003</v>
      </c>
      <c r="Q143" s="141">
        <v>2294.0000000000005</v>
      </c>
      <c r="R143" s="141">
        <f>+'[41]cut presupuestaria'!R30</f>
        <v>18738.699999999997</v>
      </c>
      <c r="S143" s="142">
        <f t="shared" si="57"/>
        <v>478.49999999999636</v>
      </c>
      <c r="T143" s="142">
        <f t="shared" si="64"/>
        <v>2.6204532261420814</v>
      </c>
      <c r="U143" s="65"/>
    </row>
    <row r="144" spans="2:21" ht="16.5" customHeight="1" x14ac:dyDescent="0.2">
      <c r="B144" s="143" t="s">
        <v>141</v>
      </c>
      <c r="C144" s="144"/>
      <c r="D144" s="144"/>
      <c r="E144" s="144"/>
      <c r="F144" s="144"/>
      <c r="G144" s="144"/>
      <c r="H144" s="144"/>
      <c r="I144" s="144"/>
      <c r="J144" s="145"/>
      <c r="K144" s="144"/>
      <c r="L144" s="144"/>
      <c r="M144" s="144"/>
      <c r="N144" s="144"/>
      <c r="O144" s="144"/>
      <c r="P144" s="144"/>
      <c r="Q144" s="144"/>
      <c r="R144" s="144"/>
      <c r="S144" s="86"/>
      <c r="T144" s="146"/>
      <c r="U144" s="65"/>
    </row>
    <row r="145" spans="2:21" ht="15" customHeight="1" x14ac:dyDescent="0.2">
      <c r="B145" s="147" t="s">
        <v>136</v>
      </c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87"/>
      <c r="S145" s="148"/>
      <c r="T145" s="149"/>
      <c r="U145" s="65"/>
    </row>
    <row r="146" spans="2:21" s="152" customFormat="1" ht="12.75" customHeight="1" x14ac:dyDescent="0.2">
      <c r="B146" s="150" t="s">
        <v>137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151"/>
      <c r="U146" s="65"/>
    </row>
    <row r="147" spans="2:21" s="152" customFormat="1" ht="14.25" customHeight="1" x14ac:dyDescent="0.2">
      <c r="B147" s="150" t="s">
        <v>138</v>
      </c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51"/>
      <c r="U147" s="65"/>
    </row>
    <row r="148" spans="2:21" ht="13.5" customHeight="1" x14ac:dyDescent="0.2">
      <c r="B148" s="153" t="s">
        <v>139</v>
      </c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8"/>
    </row>
    <row r="149" spans="2:21" ht="12.75" customHeight="1" x14ac:dyDescent="0.2"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89"/>
    </row>
    <row r="150" spans="2:21" x14ac:dyDescent="0.2">
      <c r="B150" s="154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9"/>
    </row>
    <row r="151" spans="2:21" x14ac:dyDescent="0.2">
      <c r="B151" s="154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</row>
    <row r="152" spans="2:21" x14ac:dyDescent="0.2">
      <c r="B152" s="149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151"/>
    </row>
    <row r="153" spans="2:21" x14ac:dyDescent="0.2">
      <c r="J153" s="166"/>
    </row>
    <row r="154" spans="2:21" x14ac:dyDescent="0.2">
      <c r="J154" s="166"/>
    </row>
  </sheetData>
  <mergeCells count="10"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T6"/>
  </mergeCells>
  <printOptions horizontalCentered="1"/>
  <pageMargins left="0" right="0" top="0" bottom="0" header="0" footer="0"/>
  <pageSetup scale="60" fitToHeight="2" orientation="landscape" r:id="rId1"/>
  <headerFooter alignWithMargins="0"/>
  <ignoredErrors>
    <ignoredError sqref="C16:I16 K16:Q16 C49:I49 K49:Q49 K88:Q88 C88:I88" formulaRange="1"/>
    <ignoredError sqref="J6 R6" numberStoredAsText="1"/>
    <ignoredError sqref="J28:J40 R28:R39 J49:J56 R49 J114:J127 R114:R127 S112 J105 R95 R83 J75:J95 R75:R80 K8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2026-03-31T14:02:56Z</dcterms:created>
  <dcterms:modified xsi:type="dcterms:W3CDTF">2026-09-01T19:01:58Z</dcterms:modified>
</cp:coreProperties>
</file>