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ENE-JUL 2026\"/>
    </mc:Choice>
  </mc:AlternateContent>
  <xr:revisionPtr revIDLastSave="0" documentId="13_ncr:1_{042806D8-AC06-4B61-B9CA-6F6C5BC89409}" xr6:coauthVersionLast="47" xr6:coauthVersionMax="47" xr10:uidLastSave="{00000000-0000-0000-0000-000000000000}"/>
  <bookViews>
    <workbookView xWindow="-120" yWindow="-120" windowWidth="29040" windowHeight="15720" activeTab="3" xr2:uid="{BB820579-324A-4F86-8902-341A6039C71D}"/>
  </bookViews>
  <sheets>
    <sheet name="DGII" sheetId="21" r:id="rId1"/>
    <sheet name="DGA" sheetId="22" r:id="rId2"/>
    <sheet name="TESORERIA" sheetId="23" r:id="rId3"/>
    <sheet name="cut presupuestaria" sheetId="2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>#N/A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#N/A</definedName>
    <definedName name="\Ñ">#REF!</definedName>
    <definedName name="\O">#N/A</definedName>
    <definedName name="\P">#REF!</definedName>
    <definedName name="\q">#N/A</definedName>
    <definedName name="\R">#N/A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ROS1">#N/A</definedName>
    <definedName name="__________ROS2">#N/A</definedName>
    <definedName name="__________ROS3">#N/A</definedName>
    <definedName name="__________ROS4">#N/A</definedName>
    <definedName name="_________ROS1">#N/A</definedName>
    <definedName name="_________ROS2">#N/A</definedName>
    <definedName name="_________ROS3">#N/A</definedName>
    <definedName name="_________ROS4">#N/A</definedName>
    <definedName name="________ROS1">#N/A</definedName>
    <definedName name="________ROS2">#N/A</definedName>
    <definedName name="________ROS3">#N/A</definedName>
    <definedName name="________ROS4">#N/A</definedName>
    <definedName name="_______FAL4">#N/A</definedName>
    <definedName name="_______FAL6">#N/A</definedName>
    <definedName name="_______FAL7">#N/A</definedName>
    <definedName name="_______ROS1">#N/A</definedName>
    <definedName name="_______ROS2">#N/A</definedName>
    <definedName name="_______ROS3">#N/A</definedName>
    <definedName name="_______ROS4">#N/A</definedName>
    <definedName name="______AUS1">#N/A</definedName>
    <definedName name="______DEG1">#N/A</definedName>
    <definedName name="______DKR1">#N/A</definedName>
    <definedName name="______ECU1">#N/A</definedName>
    <definedName name="______ESC1">#N/A</definedName>
    <definedName name="______FAL2">#N/A</definedName>
    <definedName name="______FAL3">#N/A</definedName>
    <definedName name="______FAL4">#N/A</definedName>
    <definedName name="______FAL5">#N/A</definedName>
    <definedName name="______FAL6">#N/A</definedName>
    <definedName name="______FAL7">#N/A</definedName>
    <definedName name="______FMK1">#N/A</definedName>
    <definedName name="______IKR1">#N/A</definedName>
    <definedName name="______IRP1">#N/A</definedName>
    <definedName name="______LIT1">#N/A</definedName>
    <definedName name="______MEX1">#N/A</definedName>
    <definedName name="______PTA1">#N/A</definedName>
    <definedName name="______ROS1">#N/A</definedName>
    <definedName name="______ROS2">#N/A</definedName>
    <definedName name="______ROS3">#N/A</definedName>
    <definedName name="______ROS4">#N/A</definedName>
    <definedName name="______SAR1">#N/A</definedName>
    <definedName name="_____AUS1">#N/A</definedName>
    <definedName name="_____DEG1">#N/A</definedName>
    <definedName name="_____DKR1">#N/A</definedName>
    <definedName name="_____ECU1">#N/A</definedName>
    <definedName name="_____ESC1">#N/A</definedName>
    <definedName name="_____FAL2">#N/A</definedName>
    <definedName name="_____FAL3">#N/A</definedName>
    <definedName name="_____FAL4">#N/A</definedName>
    <definedName name="_____FAL5">#N/A</definedName>
    <definedName name="_____FAL6">#N/A</definedName>
    <definedName name="_____FAL7">#N/A</definedName>
    <definedName name="_____FMK1">#N/A</definedName>
    <definedName name="_____IKR1">#N/A</definedName>
    <definedName name="_____IRP1">#N/A</definedName>
    <definedName name="_____LIT1">#N/A</definedName>
    <definedName name="_____MEX1">#N/A</definedName>
    <definedName name="_____PTA1">#N/A</definedName>
    <definedName name="_____ROS1">#N/A</definedName>
    <definedName name="_____ROS2">#N/A</definedName>
    <definedName name="_____ROS3">#N/A</definedName>
    <definedName name="_____ROS4">#N/A</definedName>
    <definedName name="_____SAR1">#N/A</definedName>
    <definedName name="____AUS1">#N/A</definedName>
    <definedName name="____DEG1">#N/A</definedName>
    <definedName name="____DKR1">#N/A</definedName>
    <definedName name="____ECU1">#N/A</definedName>
    <definedName name="____ESC1">#N/A</definedName>
    <definedName name="____FAL2">#N/A</definedName>
    <definedName name="____FAL3">#N/A</definedName>
    <definedName name="____FAL4">#N/A</definedName>
    <definedName name="____FAL5">#N/A</definedName>
    <definedName name="____FAL6">#N/A</definedName>
    <definedName name="____FAL7">#N/A</definedName>
    <definedName name="____FMK1">#N/A</definedName>
    <definedName name="____IKR1">#N/A</definedName>
    <definedName name="____IRP1">#N/A</definedName>
    <definedName name="____LIT1">#N/A</definedName>
    <definedName name="____MEX1">#N/A</definedName>
    <definedName name="____PTA1">#N/A</definedName>
    <definedName name="____ROS1">#N/A</definedName>
    <definedName name="____ROS2">#N/A</definedName>
    <definedName name="____ROS3">#N/A</definedName>
    <definedName name="____ROS4">#N/A</definedName>
    <definedName name="____SAR1">#N/A</definedName>
    <definedName name="___AUS1">#N/A</definedName>
    <definedName name="___DEG1">#N/A</definedName>
    <definedName name="___DKR1">#N/A</definedName>
    <definedName name="___ECU1">#N/A</definedName>
    <definedName name="___ESC1">#N/A</definedName>
    <definedName name="___FAL2">#N/A</definedName>
    <definedName name="___FAL3">#N/A</definedName>
    <definedName name="___FAL4">#N/A</definedName>
    <definedName name="___FAL5">#N/A</definedName>
    <definedName name="___FAL6">#N/A</definedName>
    <definedName name="___FAL7">#N/A</definedName>
    <definedName name="___FMK1">#N/A</definedName>
    <definedName name="___IKR1">#N/A</definedName>
    <definedName name="___IRP1">#N/A</definedName>
    <definedName name="___LIT1">#N/A</definedName>
    <definedName name="___MEX1">#N/A</definedName>
    <definedName name="___PTA1">#N/A</definedName>
    <definedName name="___ROS1">#N/A</definedName>
    <definedName name="___ROS2">#N/A</definedName>
    <definedName name="___ROS3">#N/A</definedName>
    <definedName name="___ROS4">#N/A</definedName>
    <definedName name="___SAR1">#N/A</definedName>
    <definedName name="__10FA_L">#REF!</definedName>
    <definedName name="__11GAZ_LIABS">#REF!</definedName>
    <definedName name="__123Graph_A" hidden="1">'[2]Crédito SPNF (fiscal)'!#REF!</definedName>
    <definedName name="__123Graph_AChart1" hidden="1">'[3]Cable 2'!#REF!</definedName>
    <definedName name="__123Graph_AChart2" hidden="1">'[3]Cable 2'!#REF!</definedName>
    <definedName name="__123Graph_AChart3" hidden="1">'[3]Cable 2'!#REF!</definedName>
    <definedName name="__123Graph_AChart4" hidden="1">'[3]Cable 2'!#REF!</definedName>
    <definedName name="__123Graph_AChart5" hidden="1">'[3]Cable 2'!#REF!</definedName>
    <definedName name="__123Graph_AChart6" hidden="1">'[3]Cable 2'!#REF!</definedName>
    <definedName name="__123Graph_AChart7" hidden="1">'[3]Cable 2'!#REF!</definedName>
    <definedName name="__123Graph_ACurrent" hidden="1">'[3]Cable 2'!#REF!</definedName>
    <definedName name="__123Graph_AREER" hidden="1">[4]ER!#REF!</definedName>
    <definedName name="__123Graph_B" hidden="1">[5]FLUJO!$B$7929:$C$7929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REER" hidden="1">[4]ER!#REF!</definedName>
    <definedName name="__123Graph_C" hidden="1">[5]FLUJO!$B$7936:$C$7936</definedName>
    <definedName name="__123Graph_CREER" hidden="1">[4]ER!#REF!</definedName>
    <definedName name="__123Graph_D" hidden="1">[5]FLUJO!$B$7942:$C$7942</definedName>
    <definedName name="__123Graph_E" hidden="1">[6]PFMON!#REF!</definedName>
    <definedName name="__123Graph_F" hidden="1">#N/A</definedName>
    <definedName name="__123Graph_X" hidden="1">[5]FLUJO!$B$7906:$C$7906</definedName>
    <definedName name="__12INT_RESERVES">#REF!</definedName>
    <definedName name="__1r">#REF!</definedName>
    <definedName name="__2Macros_Import_.qbop">[7]!'[Macros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'[8]A 11'!#REF!</definedName>
    <definedName name="__AUS1">#N/A</definedName>
    <definedName name="__BOP2">[9]BoP!#REF!</definedName>
    <definedName name="__DEG1">#N/A</definedName>
    <definedName name="__DKR1">#N/A</definedName>
    <definedName name="__ECU1">#N/A</definedName>
    <definedName name="__END94">#REF!</definedName>
    <definedName name="__ESC1">#N/A</definedName>
    <definedName name="__FAL2">#N/A</definedName>
    <definedName name="__FAL3">#N/A</definedName>
    <definedName name="__FAL4">#N/A</definedName>
    <definedName name="__FAL5">#N/A</definedName>
    <definedName name="__FAL6">#N/A</definedName>
    <definedName name="__FAL7">#N/A</definedName>
    <definedName name="__FMK1">#N/A</definedName>
    <definedName name="__IKR1">#N/A</definedName>
    <definedName name="__IRP1">#N/A</definedName>
    <definedName name="__LIT1">#N/A</definedName>
    <definedName name="__MEX1">#N/A</definedName>
    <definedName name="__PTA1">#N/A</definedName>
    <definedName name="__RES2">[9]RES!#REF!</definedName>
    <definedName name="__ROS1">#N/A</definedName>
    <definedName name="__ROS2">#N/A</definedName>
    <definedName name="__ROS3">#N/A</definedName>
    <definedName name="__ROS4">#N/A</definedName>
    <definedName name="__SAR1">#N/A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>#N/A</definedName>
    <definedName name="_10__123Graph_AWB_ADJ_PRJ" hidden="1">[10]WB!$Q$255:$AK$255</definedName>
    <definedName name="_10FA_L">#REF!</definedName>
    <definedName name="_11__123Graph_BCPI_ER_LOG" hidden="1">[10]ER!#REF!</definedName>
    <definedName name="_11GAZ_LIABS">#REF!</definedName>
    <definedName name="_12__123Graph_BIBA_IBRD" hidden="1">[10]WB!#REF!</definedName>
    <definedName name="_12INT_RESERVES">#REF!</definedName>
    <definedName name="_15Macros_Import_.qbop">[7]!'[Macros Import].qbop'</definedName>
    <definedName name="_16__123Graph_BWB_ADJ_PRJ" hidden="1">[10]WB!$Q$257:$AK$257</definedName>
    <definedName name="_1987">#N/A</definedName>
    <definedName name="_1IMPRESION">#REF!</definedName>
    <definedName name="_1Macros_Import_.qbop">#N/A</definedName>
    <definedName name="_1r">#REF!</definedName>
    <definedName name="_2">#N/A</definedName>
    <definedName name="_2__123Graph_ACPI_ER_LOG" hidden="1">[10]ER!#REF!</definedName>
    <definedName name="_20__123Graph_XREALEX_WAGE" hidden="1">[11]PRIVATE!#REF!</definedName>
    <definedName name="_24Macros_Import_.qbop">[12]!'[Macros Import].qbop'</definedName>
    <definedName name="_25__123Graph_ACPI_ER_LOG" hidden="1">[13]ER!#REF!</definedName>
    <definedName name="_26__123Graph_BCPI_ER_LOG" hidden="1">[13]ER!#REF!</definedName>
    <definedName name="_27__123Graph_ACPI_ER_LOG" hidden="1">[4]ER!#REF!</definedName>
    <definedName name="_27__123Graph_BIBA_IBRD" hidden="1">[13]WB!#REF!</definedName>
    <definedName name="_27_0CUADRO_N__4.">[14]monthly!#REF!</definedName>
    <definedName name="_28B.2_B.3">#REF!</definedName>
    <definedName name="_29B.4___5">#REF!</definedName>
    <definedName name="_2IMPRESION">#REF!</definedName>
    <definedName name="_2Macros_Import_.qbop">[15]!'[Macros Import].qbop'</definedName>
    <definedName name="_3">#N/A</definedName>
    <definedName name="_3.__No_club_de_París__Después_del_30_Jun_84">#N/A</definedName>
    <definedName name="_3__123Graph_ACPI_ER_LOG" hidden="1">[4]ER!#REF!</definedName>
    <definedName name="_30CONSOL_B2">#REF!</definedName>
    <definedName name="_31_0GRÁFICO_N_10.2">[14]monthly!#REF!</definedName>
    <definedName name="_31CONSOL_DEPOSITS">'[16]A 11'!#REF!</definedName>
    <definedName name="_32FA_L">#REF!</definedName>
    <definedName name="_33GAZ_LIABS">#REF!</definedName>
    <definedName name="_34INT_RESERVES">#REF!</definedName>
    <definedName name="_39__123Graph_BCPI_ER_LOG" hidden="1">[4]ER!#REF!</definedName>
    <definedName name="_4">#N/A</definedName>
    <definedName name="_4__123Graph_BCPI_ER_LOG" hidden="1">[4]ER!#REF!</definedName>
    <definedName name="_5">#N/A</definedName>
    <definedName name="_5__123Graph_BIBA_IBRD" hidden="1">[4]WB!#REF!</definedName>
    <definedName name="_51__123Graph_BIBA_IBRD" hidden="1">[4]WB!#REF!</definedName>
    <definedName name="_52B.2_B.3">#REF!</definedName>
    <definedName name="_53B.4___5">#REF!</definedName>
    <definedName name="_54CONSOL_B2">#REF!</definedName>
    <definedName name="_6">#N/A</definedName>
    <definedName name="_6__123Graph_AIBA_IBRD" hidden="1">[10]WB!$Q$62:$AK$62</definedName>
    <definedName name="_68CONSOL_DEPOSITS">'[8]A 11'!#REF!</definedName>
    <definedName name="_69FA_L">#REF!</definedName>
    <definedName name="_6B.2_B.3">#REF!</definedName>
    <definedName name="_7">#N/A</definedName>
    <definedName name="_70GAZ_LIABS">#REF!</definedName>
    <definedName name="_71INT_RESERVES">#REF!</definedName>
    <definedName name="_7B.4___5">#REF!</definedName>
    <definedName name="_8">#N/A</definedName>
    <definedName name="_8CONSOL_B2">#REF!</definedName>
    <definedName name="_9CONSOL_DEPOSITS">'[17]A 11'!#REF!</definedName>
    <definedName name="_AUS1">#N/A</definedName>
    <definedName name="_BOP2">[18]BoP!#REF!</definedName>
    <definedName name="_D">#REF!</definedName>
    <definedName name="_DEG1">#N/A</definedName>
    <definedName name="_DKR1">#N/A</definedName>
    <definedName name="_ECU1">#N/A</definedName>
    <definedName name="_END94">#REF!</definedName>
    <definedName name="_ESC1">#N/A</definedName>
    <definedName name="_FAL1">#N/A</definedName>
    <definedName name="_FAL2">#N/A</definedName>
    <definedName name="_FAL3">#N/A</definedName>
    <definedName name="_FAL4">#N/A</definedName>
    <definedName name="_FAL5">#N/A</definedName>
    <definedName name="_FAL6">#N/A</definedName>
    <definedName name="_FAL7">#N/A</definedName>
    <definedName name="_Fill" hidden="1">'[19]shared data'!$A$4:$A$642</definedName>
    <definedName name="_FMK1">#N/A</definedName>
    <definedName name="_ftnref1">#REF!</definedName>
    <definedName name="_IKR1">#N/A</definedName>
    <definedName name="_IRP1">#N/A</definedName>
    <definedName name="_Key1" hidden="1">#N/A</definedName>
    <definedName name="_LIT1">#N/A</definedName>
    <definedName name="_MEX1">#N/A</definedName>
    <definedName name="_Order1" hidden="1">255</definedName>
    <definedName name="_Order2" hidden="1">0</definedName>
    <definedName name="_P">#REF!</definedName>
    <definedName name="_Parse_Out" hidden="1">#REF!</definedName>
    <definedName name="_PTA1">#N/A</definedName>
    <definedName name="_Regression_Out" hidden="1">#REF!</definedName>
    <definedName name="_Regression_X" hidden="1">#REF!</definedName>
    <definedName name="_Regression_Y" hidden="1">#REF!</definedName>
    <definedName name="_RES2">[18]RES!#REF!</definedName>
    <definedName name="_ROS1">#N/A</definedName>
    <definedName name="_ROS2">#N/A</definedName>
    <definedName name="_ROS3">#N/A</definedName>
    <definedName name="_ROS4">#N/A</definedName>
    <definedName name="_SAR1">#N/A</definedName>
    <definedName name="_Sort" hidden="1">#N/A</definedName>
    <definedName name="_SUM2">#REF!</definedName>
    <definedName name="_t7">[20]R7!$A$1:$G$31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'[19]shared data'!$A$1:$G$71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[21]!'[Macros Import].qbop'</definedName>
    <definedName name="A_impresión_IM">'[22]ponder a y p '!$A$1:$N$50</definedName>
    <definedName name="AAA">#REF!</definedName>
    <definedName name="AccessDatabase" hidden="1">"\\De2kp-42538\BOLETIN\Claga\CLAGA2000.mdb"</definedName>
    <definedName name="ACTIVATE">#REF!</definedName>
    <definedName name="ACUMULADO">#N/A</definedName>
    <definedName name="ALL">'[1]Imp:DSA output'!$C$9:$R$464</definedName>
    <definedName name="AMORTI">#N/A</definedName>
    <definedName name="ANEXO2">[23]BCP!#REF!</definedName>
    <definedName name="ANEXO3">#N/A</definedName>
    <definedName name="ANEXO4">#N/A</definedName>
    <definedName name="ANEXO5">#N/A</definedName>
    <definedName name="ANEXO6">#N/A</definedName>
    <definedName name="_xlnm.Print_Area" localSheetId="3">'cut presupuestaria'!$B$3:$T$30</definedName>
    <definedName name="_xlnm.Print_Area" localSheetId="1">DGA!$B$3:$T$32</definedName>
    <definedName name="_xlnm.Print_Area" localSheetId="0">DGII!$B$4:$T$72</definedName>
    <definedName name="_xlnm.Print_Area" localSheetId="2">TESORERIA!$B$3:$T$96</definedName>
    <definedName name="_xlnm.Print_Area">'[24]Table 1'!#REF!</definedName>
    <definedName name="AREACONSTRUCCIO">#REF!</definedName>
    <definedName name="ASAU">#N/A</definedName>
    <definedName name="ASAU1">#N/A</definedName>
    <definedName name="asd">'[25]SPNF Acuerdo Incl. Int.'!asd</definedName>
    <definedName name="ASO">#REF!</definedName>
    <definedName name="atrade">[7]!atrade</definedName>
    <definedName name="AUS">#N/A</definedName>
    <definedName name="AVISO">#N/A</definedName>
    <definedName name="B">#N/A</definedName>
    <definedName name="BAL">#REF!</definedName>
    <definedName name="BANCOS">#N/A</definedName>
    <definedName name="_xlnm.Database">#REF!</definedName>
    <definedName name="Batumi_debt">#REF!</definedName>
    <definedName name="bb">#N/A</definedName>
    <definedName name="BBB">#REF!</definedName>
    <definedName name="bc" hidden="1">'[2]Crédito SPNF (fiscal)'!#REF!</definedName>
    <definedName name="BCA">#N/A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os_Com_20G">#REF!</definedName>
    <definedName name="Bcos_Com20R">#REF!</definedName>
    <definedName name="BCRD15" hidden="1">'[2]Crédito SPNF (fiscal)'!#REF!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[26]!BFLD_DF</definedName>
    <definedName name="BFLD_DF1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[27]Q6!$E$28:$AH$28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ETIN">[23]BCP!#REF!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S">#N/A</definedName>
    <definedName name="BS1A">#N/A</definedName>
    <definedName name="BTR">#REF!</definedName>
    <definedName name="BTRG">#REF!</definedName>
    <definedName name="Button_13">"CLAGA2000_Consolidado_2001_List"</definedName>
    <definedName name="BX">#REF!</definedName>
    <definedName name="BXG">[27]Q6!$E$26:$AH$26</definedName>
    <definedName name="BXS">#REF!</definedName>
    <definedName name="C.2">#REF!</definedName>
    <definedName name="C_">#N/A</definedName>
    <definedName name="CAD">#N/A</definedName>
    <definedName name="calcNGS_NGDP">#N/A</definedName>
    <definedName name="CAMARON">#REF!</definedName>
    <definedName name="CCC">#REF!</definedName>
    <definedName name="CD">#N/A</definedName>
    <definedName name="CD1A">#N/A</definedName>
    <definedName name="CEMENTO">#REF!</definedName>
    <definedName name="CHF">#N/A</definedName>
    <definedName name="CHK5.1">#REF!</definedName>
    <definedName name="cirr">#REF!</definedName>
    <definedName name="CLUB91">#N/A</definedName>
    <definedName name="CMD">[23]BCP!#REF!</definedName>
    <definedName name="CN">#N/A</definedName>
    <definedName name="CN1A">#N/A</definedName>
    <definedName name="COM">#REF!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REDITOBCH">#REF!</definedName>
    <definedName name="CREDITORSB">#REF!</definedName>
    <definedName name="CRUZ">#N/A</definedName>
    <definedName name="CRUZ1">#N/A</definedName>
    <definedName name="CS">#N/A</definedName>
    <definedName name="CS1A">#N/A</definedName>
    <definedName name="CUENTASMON">[23]BCP!#REF!</definedName>
    <definedName name="CYEAR2021">[28]Coal!$B$583:$J$583</definedName>
    <definedName name="CYEAR2022">[28]Coal!$K$583:$V$583</definedName>
    <definedName name="CYEAR2023">[28]Coal!$W$583:$AH$583</definedName>
    <definedName name="CYEAR2024">[28]Coal!$AI$583:$AT$583</definedName>
    <definedName name="CYEAR2025">[28]Coal!$AU$583:$AX$583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'[19]shared data'!$S$8:$S$155</definedName>
    <definedName name="DATES_A">'[19]shared data'!$D$2:$AC$2</definedName>
    <definedName name="Dates1">#REF!</definedName>
    <definedName name="DB">#REF!</definedName>
    <definedName name="DBproj">#N/A</definedName>
    <definedName name="DDD">#N/A</definedName>
    <definedName name="DEBRIEF">#REF!</definedName>
    <definedName name="DEBT">#REF!</definedName>
    <definedName name="DEFL">#REF!</definedName>
    <definedName name="DEG">#N/A</definedName>
    <definedName name="DEMEURO">#N/A</definedName>
    <definedName name="DES">#REF!</definedName>
    <definedName name="DG">#REF!</definedName>
    <definedName name="DG_S">#REF!</definedName>
    <definedName name="DGproj">#N/A</definedName>
    <definedName name="Discount_IDA">[29]NPV!$B$28</definedName>
    <definedName name="Discount_NC">[29]NPV!#REF!</definedName>
    <definedName name="DiscountRate">#REF!</definedName>
    <definedName name="DIVISOR">#N/A</definedName>
    <definedName name="DIVISOR1">#N/A</definedName>
    <definedName name="DKK">#N/A</definedName>
    <definedName name="DKR">#N/A</definedName>
    <definedName name="DM">#N/A</definedName>
    <definedName name="DM1A">#N/A</definedName>
    <definedName name="DO">#REF!</definedName>
    <definedName name="Dproj">#N/A</definedName>
    <definedName name="DR">#N/A</definedName>
    <definedName name="DR1A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Y">#N/A</definedName>
    <definedName name="DY1A">#N/A</definedName>
    <definedName name="EBRD">#REF!</definedName>
    <definedName name="ECU">#N/A</definedName>
    <definedName name="EDNA">#N/A</definedName>
    <definedName name="EMISION">[23]BCP!#REF!</definedName>
    <definedName name="empty">#REF!</definedName>
    <definedName name="ENDA">#N/A</definedName>
    <definedName name="ESAF_QUAR_GDP">#REF!</definedName>
    <definedName name="esafr">#REF!</definedName>
    <definedName name="ESC">#N/A</definedName>
    <definedName name="EURO">#N/A</definedName>
    <definedName name="EURO1">#N/A</definedName>
    <definedName name="ExitWRS">[30]Main!$AB$25</definedName>
    <definedName name="FAL">#N/A</definedName>
    <definedName name="FB">#N/A</definedName>
    <definedName name="FB1A">#N/A</definedName>
    <definedName name="FF">#N/A</definedName>
    <definedName name="FF1A">#N/A</definedName>
    <definedName name="FFNN">#REF!</definedName>
    <definedName name="Fisc">#REF!</definedName>
    <definedName name="FMI">[23]BCP!#REF!</definedName>
    <definedName name="FMK">#N/A</definedName>
    <definedName name="FORMATO">#N/A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FEURO">#N/A</definedName>
    <definedName name="FS">#N/A</definedName>
    <definedName name="FS1A">#N/A</definedName>
    <definedName name="FT">#N/A</definedName>
    <definedName name="FT1A">#N/A</definedName>
    <definedName name="FUENTE">#REF!</definedName>
    <definedName name="fuente1">#REF!</definedName>
    <definedName name="Fuent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BP">#N/A</definedName>
    <definedName name="GCB_NGDP">#N/A</definedName>
    <definedName name="GDP">'[31]Empresas Publicas detalle'!#REF!</definedName>
    <definedName name="GGB_NGDP">#N/A</definedName>
    <definedName name="GL_Z">#REF!</definedName>
    <definedName name="GOB">#N/A</definedName>
    <definedName name="Grace_IDA">[29]NPV!$B$25</definedName>
    <definedName name="Grace_NC">[29]NPV!#REF!</definedName>
    <definedName name="GUIL">#N/A</definedName>
    <definedName name="GUIL1">#N/A</definedName>
    <definedName name="GYEAR2021">[28]Gold!$B$583:$J$583</definedName>
    <definedName name="GYEAR2022">[28]Gold!$K$583:$U$583</definedName>
    <definedName name="HEADING">#REF!</definedName>
    <definedName name="Heading39">'[19]shared data'!$A$1:$G$5</definedName>
    <definedName name="hhh">#N/A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DAr">#REF!</definedName>
    <definedName name="IDB">#N/A</definedName>
    <definedName name="IFSASSETS">#REF!</definedName>
    <definedName name="IFSLIABS">#REF!</definedName>
    <definedName name="IKR">#N/A</definedName>
    <definedName name="IM">#REF!</definedName>
    <definedName name="IMF">#REF!</definedName>
    <definedName name="INDICEPRODUCCIO">#REF!</definedName>
    <definedName name="INFOGER">[23]BCP!#REF!</definedName>
    <definedName name="INGRESOS">#REF!</definedName>
    <definedName name="INPUT_2">[9]Input!#REF!</definedName>
    <definedName name="INPUT_4">[9]Input!#REF!</definedName>
    <definedName name="INTERES">#N/A</definedName>
    <definedName name="Interest_IDA">[29]NPV!$B$27</definedName>
    <definedName name="Interest_NC">[29]NPV!#REF!</definedName>
    <definedName name="InterestRate">#REF!</definedName>
    <definedName name="IPC">[32]ipc!#REF!</definedName>
    <definedName name="IRLS">#N/A</definedName>
    <definedName name="IRLS1">#N/A</definedName>
    <definedName name="IRP">#N/A</definedName>
    <definedName name="JA">#N/A</definedName>
    <definedName name="JJ">#N/A</definedName>
    <definedName name="JPY">#N/A</definedName>
    <definedName name="KD">#N/A</definedName>
    <definedName name="KD1A">#N/A</definedName>
    <definedName name="LD">#N/A</definedName>
    <definedName name="LD1A">#N/A</definedName>
    <definedName name="LE">#N/A</definedName>
    <definedName name="LE1A">#N/A</definedName>
    <definedName name="LINES">#REF!</definedName>
    <definedName name="LIT">#N/A</definedName>
    <definedName name="LITEURO">#N/A</definedName>
    <definedName name="LP">#N/A</definedName>
    <definedName name="LP1A">#N/A</definedName>
    <definedName name="LTcirr">#REF!</definedName>
    <definedName name="LTr">#REF!</definedName>
    <definedName name="LUR">#N/A</definedName>
    <definedName name="LUXF">#N/A</definedName>
    <definedName name="LUXF1">#N/A</definedName>
    <definedName name="MACRO">#REF!</definedName>
    <definedName name="MACRO_ASSUMP_2006">#REF!</definedName>
    <definedName name="MALAX">#N/A</definedName>
    <definedName name="MALAX1">#N/A</definedName>
    <definedName name="Maturity_IDA">[29]NPV!$B$26</definedName>
    <definedName name="Maturity_NC">[29]NPV!#REF!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X">#N/A</definedName>
    <definedName name="mflowsa">[7]!mflowsa</definedName>
    <definedName name="mflowsq">[7]!mflowsq</definedName>
    <definedName name="MIDDLE">#REF!</definedName>
    <definedName name="MISC4">[9]OUTPUT!#REF!</definedName>
    <definedName name="MN">[23]BCP!#REF!</definedName>
    <definedName name="MNP">[23]BCP!#REF!</definedName>
    <definedName name="MPETROLEO">#REF!</definedName>
    <definedName name="mstocksa">[7]!mstocksa</definedName>
    <definedName name="mstocksq">[7]!mstocksq</definedName>
    <definedName name="n">#REF!</definedName>
    <definedName name="names">'[19]shared data'!$B$7:$O$7</definedName>
    <definedName name="NAMES_A">'[19]shared data'!$B$5:$B$223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BlankRow">[33]QEDS!$11:$11</definedName>
    <definedName name="nmColumnHeader">[33]QEDS!$2:$2</definedName>
    <definedName name="nmData">[33]QEDS!$B$3:$F$9</definedName>
    <definedName name="NMG_RG">#N/A</definedName>
    <definedName name="nmIndexTable">[33]QEDS!$13:$13</definedName>
    <definedName name="nmReportFooter">[33]QEDS!$10:$10</definedName>
    <definedName name="nmReportHeader">[33]QEDS!$1:$1</definedName>
    <definedName name="nmRowHeader">[33]QEDS!$A$3:$A$9</definedName>
    <definedName name="nmScale">[33]QEDS!$12:$12</definedName>
    <definedName name="NNN">#REF!</definedName>
    <definedName name="no" hidden="1">'[2]Crédito SPNF (fiscal)'!#REF!</definedName>
    <definedName name="NOCLUB">#N/A</definedName>
    <definedName name="NOK">#N/A</definedName>
    <definedName name="nombrenuevo">#N/A</definedName>
    <definedName name="NOTA_EXPLICATIV">#REF!</definedName>
    <definedName name="Notes">[34]UPLOAD!#REF!</definedName>
    <definedName name="NOTITLES">#REF!</definedName>
    <definedName name="NTDD_RG">[26]!NTDD_RG</definedName>
    <definedName name="NX">#N/A</definedName>
    <definedName name="NX_R">#N/A</definedName>
    <definedName name="NXG_RG">#N/A</definedName>
    <definedName name="NYEAR2021">[28]Nickel!$B$583:$J$583</definedName>
    <definedName name="NYEAR2022">[28]Nickel!$K$583:$V$583</definedName>
    <definedName name="NYEAR2023">[28]Nickel!$W$583:$AH$583</definedName>
    <definedName name="NYEAR2024">[28]Nickel!$AI$583:$AT$583</definedName>
    <definedName name="NYEAR2025">[28]Nickel!$AU$583:$BF$583</definedName>
    <definedName name="OCTUBRE">#N/A</definedName>
    <definedName name="OECD_Table">#REF!</definedName>
    <definedName name="OnShow">'[25]SPNF Acuerdo Incl. Int.'!OnShow</definedName>
    <definedName name="Otr_Inst_Banc_40G">#REF!</definedName>
    <definedName name="Pan_Bancario_50G">#REF!</definedName>
    <definedName name="Pan_Monet_30G">#REF!</definedName>
    <definedName name="Path_Data">'[19]shared data'!$B$8</definedName>
    <definedName name="Path_System">'[19]shared data'!$B$7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">#REF!</definedName>
    <definedName name="PFP">#REF!</definedName>
    <definedName name="pfp_table1">#REF!</definedName>
    <definedName name="PK">#REF!</definedName>
    <definedName name="PLATA">#REF!</definedName>
    <definedName name="POLLO">#REF!</definedName>
    <definedName name="POTENCIAL">#N/A</definedName>
    <definedName name="PP">#N/A</definedName>
    <definedName name="PPPWGT">#N/A</definedName>
    <definedName name="PRECIOCIFBANANO">#REF!</definedName>
    <definedName name="PRICE">#REF!</definedName>
    <definedName name="PRICETAB">#REF!</definedName>
    <definedName name="Print_Area_MI">#N/A</definedName>
    <definedName name="PRINTMACRO">#REF!</definedName>
    <definedName name="PrintThis_Links">[30]Links!$A$1:$F$33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MONTH">#REF!</definedName>
    <definedName name="prn">[29]FSUOUT!$B$2:$V$32</definedName>
    <definedName name="Prog1998">'[35]2003'!#REF!</definedName>
    <definedName name="PRYEAR">#REF!</definedName>
    <definedName name="PTA">#N/A</definedName>
    <definedName name="PTAEURO">#N/A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_5">#REF!</definedName>
    <definedName name="Q_6">#REF!</definedName>
    <definedName name="Q_7">#REF!</definedName>
    <definedName name="QFISCAL">'[36]Quarterly Raw Data'!#REF!</definedName>
    <definedName name="qqq" hidden="1">{#N/A,#N/A,FALSE,"EXTRABUDGT"}</definedName>
    <definedName name="QTAB7">'[36]Quarterly MacroFlow'!#REF!</definedName>
    <definedName name="QTAB7A">'[36]Quarterly MacroFlow'!#REF!</definedName>
    <definedName name="R_">#N/A</definedName>
    <definedName name="RA">#N/A</definedName>
    <definedName name="RD">#N/A</definedName>
    <definedName name="RD1A">#N/A</definedName>
    <definedName name="RE">#N/A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SERVAS">#REF!</definedName>
    <definedName name="RESUMEN">#REF!</definedName>
    <definedName name="RESUMEN2">#N/A</definedName>
    <definedName name="RESUMEN3">#N/A</definedName>
    <definedName name="RESUMEN4">#N/A</definedName>
    <definedName name="RESUMEN5">#N/A</definedName>
    <definedName name="right">#REF!</definedName>
    <definedName name="RIN">#REF!</definedName>
    <definedName name="rindex">#REF!</definedName>
    <definedName name="rita">[37]Hoja2!$1:$1048576</definedName>
    <definedName name="rngErrorSort">[30]ErrCheck!$A$4</definedName>
    <definedName name="rngLastSave">[30]Main!$G$19</definedName>
    <definedName name="rngLastSent">[30]Main!$G$18</definedName>
    <definedName name="rngLastUpdate">[30]Links!$D$2</definedName>
    <definedName name="rngNeedsUpdate">[30]Links!$E$2</definedName>
    <definedName name="rngQuestChecked">[30]ErrCheck!$A$3</definedName>
    <definedName name="ROS">#N/A</definedName>
    <definedName name="Rows_Table">#REF!</definedName>
    <definedName name="RR">#N/A</definedName>
    <definedName name="RS">#N/A</definedName>
    <definedName name="RS1A">#N/A</definedName>
    <definedName name="RSB">#REF!</definedName>
    <definedName name="RSB_AHAP_40R">#REF!</definedName>
    <definedName name="RSB_Bcos_Des_40R">#REF!</definedName>
    <definedName name="RSB_SOCFIN_40R">#REF!</definedName>
    <definedName name="RUIZ">#N/A</definedName>
    <definedName name="S_">#N/A</definedName>
    <definedName name="S_1A">#N/A</definedName>
    <definedName name="SA_Tab">#REF!</definedName>
    <definedName name="SAR">#N/A</definedName>
    <definedName name="SCHILL">#N/A</definedName>
    <definedName name="SCHILL1">#N/A</definedName>
    <definedName name="sds_gdp_exp_lari">#REF!</definedName>
    <definedName name="sds_gdp_origin">#REF!</definedName>
    <definedName name="sds_gpd_exp_gdp">#REF!</definedName>
    <definedName name="SEK">#N/A</definedName>
    <definedName name="sencount" hidden="1">2</definedName>
    <definedName name="SING">#N/A</definedName>
    <definedName name="SING1">#N/A</definedName>
    <definedName name="SPN">#N/A</definedName>
    <definedName name="spnf">'[25]SPNF Acuerdo Incl. Int.'!spnf</definedName>
    <definedName name="START">#REF!</definedName>
    <definedName name="STFQTAB">#REF!</definedName>
    <definedName name="STOP">#REF!</definedName>
    <definedName name="SUM">[4]BoP!$E$313:$BE$365</definedName>
    <definedName name="SUPLI">#N/A</definedName>
    <definedName name="SUPLIDORES">#N/A</definedName>
    <definedName name="Tab25a">#REF!</definedName>
    <definedName name="Tab25b">#REF!</definedName>
    <definedName name="Table__47">[38]RED47!$A$1:$I$53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8">'[19]shared data'!$A$1:$E$32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SA">#N/A</definedName>
    <definedName name="TASAS">#N/A</definedName>
    <definedName name="Tasas_Interes_06R">[39]A!$A$1:$T$54</definedName>
    <definedName name="tblChecks">[30]ErrCheck!$A$3:$E$5</definedName>
    <definedName name="tblLinks">[30]Links!$A$4:$F$33</definedName>
    <definedName name="tc">#VALUE!</definedName>
    <definedName name="TD">#N/A</definedName>
    <definedName name="TD1A">#N/A</definedName>
    <definedName name="TELAS">#REF!</definedName>
    <definedName name="Template_Table">#REF!</definedName>
    <definedName name="TIPOCAMBIO">#REF!</definedName>
    <definedName name="TITLES">#REF!</definedName>
    <definedName name="_xlnm.Print_Titles" localSheetId="3">'cut presupuestaria'!$3:$7</definedName>
    <definedName name="_xlnm.Print_Titles" localSheetId="0">DGII!$4:$8</definedName>
    <definedName name="_xlnm.Print_Titles" localSheetId="2">TESORERIA!$3:$7</definedName>
    <definedName name="_xlnm.Print_Titles">#REF!,#REF!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[27]Q5!$E$23:$AH$23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[40]BCC!$A$1:$N$821,[40]BCC!$A$822:$N$1624</definedName>
    <definedName name="TOTAL">#N/A</definedName>
    <definedName name="Trade">#REF!</definedName>
    <definedName name="TRADE3">[9]Trade!#REF!</definedName>
    <definedName name="TRIGO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AED">#N/A</definedName>
    <definedName name="UAED1">#N/A</definedName>
    <definedName name="UC">#N/A</definedName>
    <definedName name="UC1A">#N/A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ENEZU">#N/A</definedName>
    <definedName name="VIAAEREA">#REF!</definedName>
    <definedName name="VTITLES">#REF!</definedName>
    <definedName name="wage_govt_sector">#REF!</definedName>
    <definedName name="WAPR">#REF!</definedName>
    <definedName name="WEO">#REF!</definedName>
    <definedName name="will">'[25]SPNF Acuerdo Incl. Int.'!will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XBANANO">#REF!</definedName>
    <definedName name="XCAFE">#REF!</definedName>
    <definedName name="XGS">#REF!</definedName>
    <definedName name="XMENSUALES">#REF!</definedName>
    <definedName name="xxWRS_1">'[19]shared data'!$A$1:$A$77</definedName>
    <definedName name="xxWRS_2">#REF!</definedName>
    <definedName name="xxWRS_3">#REF!</definedName>
    <definedName name="xxWRS_4">[29]Q5!$A$1:$A$104</definedName>
    <definedName name="xxWRS_5">[29]Q6!$A$1:$A$160</definedName>
    <definedName name="xxWRS_6">[29]Q7!$A$1:$A$59</definedName>
    <definedName name="xxWRS_7">[29]Q5!$A$1:$A$109</definedName>
    <definedName name="xxWRS_8">[29]Q6!$A$1:$A$162</definedName>
    <definedName name="xxWRS_9">[29]Q7!$A$1:$A$61</definedName>
    <definedName name="XXX">#REF!</definedName>
    <definedName name="XXX1">#REF!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>#N/A</definedName>
    <definedName name="YY1A">#N/A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6" i="24" l="1"/>
  <c r="I66" i="24"/>
  <c r="H66" i="24"/>
  <c r="G66" i="24"/>
  <c r="F66" i="24"/>
  <c r="E66" i="24"/>
  <c r="D66" i="24"/>
  <c r="J66" i="24" s="1"/>
  <c r="C66" i="24"/>
  <c r="R64" i="24"/>
  <c r="I64" i="24"/>
  <c r="H64" i="24"/>
  <c r="G64" i="24"/>
  <c r="F64" i="24"/>
  <c r="E64" i="24"/>
  <c r="D64" i="24"/>
  <c r="J64" i="24" s="1"/>
  <c r="S64" i="24" s="1"/>
  <c r="C64" i="24"/>
  <c r="R63" i="24"/>
  <c r="I63" i="24"/>
  <c r="I62" i="24" s="1"/>
  <c r="I61" i="24" s="1"/>
  <c r="E63" i="24"/>
  <c r="D63" i="24"/>
  <c r="D62" i="24" s="1"/>
  <c r="D61" i="24" s="1"/>
  <c r="C63" i="24"/>
  <c r="Q62" i="24"/>
  <c r="P62" i="24"/>
  <c r="O62" i="24"/>
  <c r="N62" i="24"/>
  <c r="M62" i="24"/>
  <c r="L62" i="24"/>
  <c r="K62" i="24"/>
  <c r="E62" i="24"/>
  <c r="E61" i="24" s="1"/>
  <c r="C62" i="24"/>
  <c r="Q61" i="24"/>
  <c r="P61" i="24"/>
  <c r="O61" i="24"/>
  <c r="N61" i="24"/>
  <c r="M61" i="24"/>
  <c r="L61" i="24"/>
  <c r="K61" i="24"/>
  <c r="R60" i="24"/>
  <c r="I60" i="24"/>
  <c r="H60" i="24"/>
  <c r="G60" i="24"/>
  <c r="F60" i="24"/>
  <c r="E60" i="24"/>
  <c r="D60" i="24"/>
  <c r="C60" i="24"/>
  <c r="R59" i="24"/>
  <c r="I59" i="24"/>
  <c r="H59" i="24"/>
  <c r="G59" i="24"/>
  <c r="F59" i="24"/>
  <c r="E59" i="24"/>
  <c r="D59" i="24"/>
  <c r="C59" i="24"/>
  <c r="R58" i="24"/>
  <c r="I58" i="24"/>
  <c r="H58" i="24"/>
  <c r="G58" i="24"/>
  <c r="G57" i="24" s="1"/>
  <c r="F58" i="24"/>
  <c r="C58" i="24"/>
  <c r="R57" i="24"/>
  <c r="Q57" i="24"/>
  <c r="P57" i="24"/>
  <c r="O57" i="24"/>
  <c r="N57" i="24"/>
  <c r="N49" i="24" s="1"/>
  <c r="M57" i="24"/>
  <c r="L57" i="24"/>
  <c r="K57" i="24"/>
  <c r="F57" i="24"/>
  <c r="R56" i="24"/>
  <c r="R55" i="24" s="1"/>
  <c r="G56" i="24"/>
  <c r="G55" i="24" s="1"/>
  <c r="F56" i="24"/>
  <c r="Q55" i="24"/>
  <c r="P55" i="24"/>
  <c r="O55" i="24"/>
  <c r="N55" i="24"/>
  <c r="M55" i="24"/>
  <c r="M50" i="24" s="1"/>
  <c r="M49" i="24" s="1"/>
  <c r="M43" i="24" s="1"/>
  <c r="M65" i="24" s="1"/>
  <c r="M67" i="24" s="1"/>
  <c r="M69" i="24" s="1"/>
  <c r="L55" i="24"/>
  <c r="L50" i="24" s="1"/>
  <c r="K55" i="24"/>
  <c r="F55" i="24"/>
  <c r="R54" i="24"/>
  <c r="F54" i="24"/>
  <c r="R53" i="24"/>
  <c r="R52" i="24" s="1"/>
  <c r="I53" i="24"/>
  <c r="I52" i="24" s="1"/>
  <c r="I51" i="24" s="1"/>
  <c r="Q52" i="24"/>
  <c r="Q51" i="24" s="1"/>
  <c r="Q50" i="24" s="1"/>
  <c r="Q49" i="24" s="1"/>
  <c r="Q43" i="24" s="1"/>
  <c r="Q65" i="24" s="1"/>
  <c r="Q67" i="24" s="1"/>
  <c r="Q69" i="24" s="1"/>
  <c r="P52" i="24"/>
  <c r="O52" i="24"/>
  <c r="O51" i="24" s="1"/>
  <c r="O50" i="24" s="1"/>
  <c r="O49" i="24" s="1"/>
  <c r="N52" i="24"/>
  <c r="M52" i="24"/>
  <c r="L52" i="24"/>
  <c r="K52" i="24"/>
  <c r="K51" i="24" s="1"/>
  <c r="K50" i="24" s="1"/>
  <c r="K49" i="24" s="1"/>
  <c r="P51" i="24"/>
  <c r="P50" i="24" s="1"/>
  <c r="P49" i="24" s="1"/>
  <c r="N51" i="24"/>
  <c r="M51" i="24"/>
  <c r="L51" i="24"/>
  <c r="N50" i="24"/>
  <c r="R48" i="24"/>
  <c r="H48" i="24"/>
  <c r="R47" i="24"/>
  <c r="Q47" i="24"/>
  <c r="P47" i="24"/>
  <c r="O47" i="24"/>
  <c r="N47" i="24"/>
  <c r="N46" i="24" s="1"/>
  <c r="N45" i="24" s="1"/>
  <c r="N44" i="24" s="1"/>
  <c r="N43" i="24" s="1"/>
  <c r="N65" i="24" s="1"/>
  <c r="N67" i="24" s="1"/>
  <c r="N69" i="24" s="1"/>
  <c r="M47" i="24"/>
  <c r="L47" i="24"/>
  <c r="K47" i="24"/>
  <c r="H47" i="24"/>
  <c r="H46" i="24" s="1"/>
  <c r="H45" i="24" s="1"/>
  <c r="H44" i="24" s="1"/>
  <c r="R46" i="24"/>
  <c r="Q46" i="24"/>
  <c r="P46" i="24"/>
  <c r="O46" i="24"/>
  <c r="O45" i="24" s="1"/>
  <c r="O44" i="24" s="1"/>
  <c r="O43" i="24" s="1"/>
  <c r="O65" i="24" s="1"/>
  <c r="O67" i="24" s="1"/>
  <c r="O69" i="24" s="1"/>
  <c r="M46" i="24"/>
  <c r="L46" i="24"/>
  <c r="K46" i="24"/>
  <c r="R45" i="24"/>
  <c r="Q45" i="24"/>
  <c r="P45" i="24"/>
  <c r="P44" i="24" s="1"/>
  <c r="M45" i="24"/>
  <c r="L45" i="24"/>
  <c r="K45" i="24"/>
  <c r="R44" i="24"/>
  <c r="Q44" i="24"/>
  <c r="M44" i="24"/>
  <c r="L44" i="24"/>
  <c r="K44" i="24"/>
  <c r="S31" i="24"/>
  <c r="R31" i="24"/>
  <c r="J31" i="24"/>
  <c r="R29" i="24"/>
  <c r="S29" i="24" s="1"/>
  <c r="J29" i="24"/>
  <c r="F63" i="24"/>
  <c r="F62" i="24" s="1"/>
  <c r="F61" i="24" s="1"/>
  <c r="R28" i="24"/>
  <c r="S28" i="24" s="1"/>
  <c r="T28" i="24" s="1"/>
  <c r="J28" i="24"/>
  <c r="I28" i="24"/>
  <c r="I27" i="24" s="1"/>
  <c r="I26" i="24" s="1"/>
  <c r="I8" i="24" s="1"/>
  <c r="I30" i="24" s="1"/>
  <c r="I32" i="24" s="1"/>
  <c r="H28" i="24"/>
  <c r="G28" i="24"/>
  <c r="F28" i="24"/>
  <c r="E28" i="24"/>
  <c r="D28" i="24"/>
  <c r="D27" i="24" s="1"/>
  <c r="D26" i="24" s="1"/>
  <c r="D8" i="24" s="1"/>
  <c r="D30" i="24" s="1"/>
  <c r="C28" i="24"/>
  <c r="Q27" i="24"/>
  <c r="Q26" i="24" s="1"/>
  <c r="N27" i="24"/>
  <c r="N26" i="24" s="1"/>
  <c r="M27" i="24"/>
  <c r="M26" i="24" s="1"/>
  <c r="L27" i="24"/>
  <c r="L26" i="24" s="1"/>
  <c r="K27" i="24"/>
  <c r="H27" i="24"/>
  <c r="H26" i="24" s="1"/>
  <c r="H8" i="24" s="1"/>
  <c r="H30" i="24" s="1"/>
  <c r="G27" i="24"/>
  <c r="F27" i="24"/>
  <c r="E27" i="24"/>
  <c r="C27" i="24"/>
  <c r="K26" i="24"/>
  <c r="G26" i="24"/>
  <c r="F26" i="24"/>
  <c r="E26" i="24"/>
  <c r="R25" i="24"/>
  <c r="S25" i="24" s="1"/>
  <c r="T25" i="24" s="1"/>
  <c r="J25" i="24"/>
  <c r="T24" i="24"/>
  <c r="S24" i="24"/>
  <c r="R24" i="24"/>
  <c r="J24" i="24"/>
  <c r="I23" i="24"/>
  <c r="H23" i="24"/>
  <c r="G23" i="24"/>
  <c r="F23" i="24"/>
  <c r="F22" i="24" s="1"/>
  <c r="E23" i="24"/>
  <c r="E22" i="24" s="1"/>
  <c r="D23" i="24"/>
  <c r="C23" i="24"/>
  <c r="Q22" i="24"/>
  <c r="P22" i="24"/>
  <c r="O22" i="24"/>
  <c r="N22" i="24"/>
  <c r="K22" i="24"/>
  <c r="I22" i="24"/>
  <c r="H22" i="24"/>
  <c r="G22" i="24"/>
  <c r="D22" i="24"/>
  <c r="C22" i="24"/>
  <c r="I56" i="24"/>
  <c r="I55" i="24" s="1"/>
  <c r="H56" i="24"/>
  <c r="H55" i="24" s="1"/>
  <c r="D56" i="24"/>
  <c r="D55" i="24" s="1"/>
  <c r="C56" i="24"/>
  <c r="I21" i="24"/>
  <c r="H21" i="24"/>
  <c r="G21" i="24"/>
  <c r="G20" i="24" s="1"/>
  <c r="F21" i="24"/>
  <c r="F20" i="24" s="1"/>
  <c r="E21" i="24"/>
  <c r="D21" i="24"/>
  <c r="C21" i="24"/>
  <c r="Q20" i="24"/>
  <c r="P20" i="24"/>
  <c r="P15" i="24" s="1"/>
  <c r="O20" i="24"/>
  <c r="N20" i="24"/>
  <c r="L20" i="24"/>
  <c r="K20" i="24"/>
  <c r="I20" i="24"/>
  <c r="H20" i="24"/>
  <c r="E20" i="24"/>
  <c r="D20" i="24"/>
  <c r="C20" i="24"/>
  <c r="I54" i="24"/>
  <c r="H54" i="24"/>
  <c r="G54" i="24"/>
  <c r="E54" i="24"/>
  <c r="D54" i="24"/>
  <c r="I19" i="24"/>
  <c r="H19" i="24"/>
  <c r="G19" i="24"/>
  <c r="F19" i="24"/>
  <c r="E19" i="24"/>
  <c r="D19" i="24"/>
  <c r="C19" i="24"/>
  <c r="J19" i="24" s="1"/>
  <c r="H53" i="24"/>
  <c r="H52" i="24" s="1"/>
  <c r="G53" i="24"/>
  <c r="G52" i="24" s="1"/>
  <c r="F53" i="24"/>
  <c r="F52" i="24" s="1"/>
  <c r="E53" i="24"/>
  <c r="E52" i="24" s="1"/>
  <c r="E51" i="24" s="1"/>
  <c r="C53" i="24"/>
  <c r="C52" i="24" s="1"/>
  <c r="I18" i="24"/>
  <c r="H18" i="24"/>
  <c r="G18" i="24"/>
  <c r="G17" i="24" s="1"/>
  <c r="G16" i="24" s="1"/>
  <c r="F18" i="24"/>
  <c r="F17" i="24" s="1"/>
  <c r="F16" i="24" s="1"/>
  <c r="E18" i="24"/>
  <c r="D18" i="24"/>
  <c r="C18" i="24"/>
  <c r="Q17" i="24"/>
  <c r="Q16" i="24" s="1"/>
  <c r="P17" i="24"/>
  <c r="O17" i="24"/>
  <c r="N17" i="24"/>
  <c r="N16" i="24" s="1"/>
  <c r="L17" i="24"/>
  <c r="L16" i="24" s="1"/>
  <c r="L15" i="24" s="1"/>
  <c r="K17" i="24"/>
  <c r="K16" i="24" s="1"/>
  <c r="I17" i="24"/>
  <c r="H17" i="24"/>
  <c r="E17" i="24"/>
  <c r="E16" i="24" s="1"/>
  <c r="E15" i="24" s="1"/>
  <c r="E14" i="24" s="1"/>
  <c r="D17" i="24"/>
  <c r="C17" i="24"/>
  <c r="P16" i="24"/>
  <c r="O16" i="24"/>
  <c r="O15" i="24" s="1"/>
  <c r="O14" i="24" s="1"/>
  <c r="I16" i="24"/>
  <c r="H16" i="24"/>
  <c r="D16" i="24"/>
  <c r="C16" i="24"/>
  <c r="I15" i="24"/>
  <c r="H15" i="24"/>
  <c r="G15" i="24"/>
  <c r="G14" i="24" s="1"/>
  <c r="F15" i="24"/>
  <c r="F14" i="24" s="1"/>
  <c r="F8" i="24" s="1"/>
  <c r="F30" i="24" s="1"/>
  <c r="D15" i="24"/>
  <c r="C15" i="24"/>
  <c r="I14" i="24"/>
  <c r="H14" i="24"/>
  <c r="D14" i="24"/>
  <c r="C14" i="24"/>
  <c r="G48" i="24"/>
  <c r="G47" i="24" s="1"/>
  <c r="G46" i="24" s="1"/>
  <c r="G45" i="24" s="1"/>
  <c r="G44" i="24" s="1"/>
  <c r="F48" i="24"/>
  <c r="F47" i="24" s="1"/>
  <c r="F46" i="24" s="1"/>
  <c r="F45" i="24" s="1"/>
  <c r="F44" i="24" s="1"/>
  <c r="E48" i="24"/>
  <c r="E47" i="24" s="1"/>
  <c r="E46" i="24" s="1"/>
  <c r="E45" i="24" s="1"/>
  <c r="E44" i="24" s="1"/>
  <c r="D48" i="24"/>
  <c r="D47" i="24" s="1"/>
  <c r="D46" i="24" s="1"/>
  <c r="D45" i="24" s="1"/>
  <c r="D44" i="24" s="1"/>
  <c r="I13" i="24"/>
  <c r="H13" i="24"/>
  <c r="G13" i="24"/>
  <c r="F13" i="24"/>
  <c r="E13" i="24"/>
  <c r="D13" i="24"/>
  <c r="C13" i="24"/>
  <c r="J13" i="24" s="1"/>
  <c r="J12" i="24" s="1"/>
  <c r="J11" i="24" s="1"/>
  <c r="J10" i="24" s="1"/>
  <c r="J9" i="24" s="1"/>
  <c r="P12" i="24"/>
  <c r="O12" i="24"/>
  <c r="N12" i="24"/>
  <c r="M12" i="24"/>
  <c r="M11" i="24" s="1"/>
  <c r="M10" i="24" s="1"/>
  <c r="M9" i="24" s="1"/>
  <c r="L12" i="24"/>
  <c r="I12" i="24"/>
  <c r="H12" i="24"/>
  <c r="G12" i="24"/>
  <c r="G11" i="24" s="1"/>
  <c r="G10" i="24" s="1"/>
  <c r="F12" i="24"/>
  <c r="E12" i="24"/>
  <c r="D12" i="24"/>
  <c r="C12" i="24"/>
  <c r="P11" i="24"/>
  <c r="O11" i="24"/>
  <c r="N11" i="24"/>
  <c r="L11" i="24"/>
  <c r="L10" i="24" s="1"/>
  <c r="L9" i="24" s="1"/>
  <c r="I11" i="24"/>
  <c r="H11" i="24"/>
  <c r="F11" i="24"/>
  <c r="F10" i="24" s="1"/>
  <c r="F9" i="24" s="1"/>
  <c r="E11" i="24"/>
  <c r="E10" i="24" s="1"/>
  <c r="E9" i="24" s="1"/>
  <c r="D11" i="24"/>
  <c r="C11" i="24"/>
  <c r="P10" i="24"/>
  <c r="O10" i="24"/>
  <c r="O9" i="24" s="1"/>
  <c r="N10" i="24"/>
  <c r="I10" i="24"/>
  <c r="H10" i="24"/>
  <c r="D10" i="24"/>
  <c r="C10" i="24"/>
  <c r="P9" i="24"/>
  <c r="N9" i="24"/>
  <c r="I9" i="24"/>
  <c r="H9" i="24"/>
  <c r="G9" i="24"/>
  <c r="G8" i="24" s="1"/>
  <c r="G30" i="24" s="1"/>
  <c r="D9" i="24"/>
  <c r="C9" i="24"/>
  <c r="R95" i="23"/>
  <c r="S95" i="23" s="1"/>
  <c r="T95" i="23" s="1"/>
  <c r="J95" i="23"/>
  <c r="O89" i="23"/>
  <c r="J94" i="23"/>
  <c r="N89" i="23"/>
  <c r="M89" i="23"/>
  <c r="J93" i="23"/>
  <c r="R92" i="23"/>
  <c r="S92" i="23" s="1"/>
  <c r="T92" i="23" s="1"/>
  <c r="J92" i="23"/>
  <c r="R91" i="23"/>
  <c r="S91" i="23" s="1"/>
  <c r="T91" i="23" s="1"/>
  <c r="J91" i="23"/>
  <c r="D90" i="23"/>
  <c r="C90" i="23"/>
  <c r="Q89" i="23"/>
  <c r="P89" i="23"/>
  <c r="K89" i="23"/>
  <c r="I89" i="23"/>
  <c r="H89" i="23"/>
  <c r="G89" i="23"/>
  <c r="F89" i="23"/>
  <c r="E89" i="23"/>
  <c r="C89" i="23"/>
  <c r="R87" i="23"/>
  <c r="J87" i="23"/>
  <c r="P84" i="23"/>
  <c r="O84" i="23"/>
  <c r="J86" i="23"/>
  <c r="J84" i="23" s="1"/>
  <c r="N84" i="23"/>
  <c r="M84" i="23"/>
  <c r="J85" i="23"/>
  <c r="Q84" i="23"/>
  <c r="L84" i="23"/>
  <c r="K84" i="23"/>
  <c r="I84" i="23"/>
  <c r="H84" i="23"/>
  <c r="G84" i="23"/>
  <c r="F84" i="23"/>
  <c r="F80" i="23" s="1"/>
  <c r="F64" i="23" s="1"/>
  <c r="E84" i="23"/>
  <c r="E80" i="23" s="1"/>
  <c r="D84" i="23"/>
  <c r="D80" i="23" s="1"/>
  <c r="C84" i="23"/>
  <c r="Q81" i="23"/>
  <c r="O81" i="23"/>
  <c r="J83" i="23"/>
  <c r="P81" i="23"/>
  <c r="J82" i="23"/>
  <c r="J81" i="23" s="1"/>
  <c r="N81" i="23"/>
  <c r="M81" i="23"/>
  <c r="M80" i="23" s="1"/>
  <c r="L81" i="23"/>
  <c r="I81" i="23"/>
  <c r="H81" i="23"/>
  <c r="G81" i="23"/>
  <c r="F81" i="23"/>
  <c r="E81" i="23"/>
  <c r="D81" i="23"/>
  <c r="C81" i="23"/>
  <c r="I80" i="23"/>
  <c r="H80" i="23"/>
  <c r="G80" i="23"/>
  <c r="C80" i="23"/>
  <c r="O77" i="23"/>
  <c r="O71" i="23" s="1"/>
  <c r="N77" i="23"/>
  <c r="J79" i="23"/>
  <c r="M77" i="23"/>
  <c r="M71" i="23" s="1"/>
  <c r="M68" i="23" s="1"/>
  <c r="L77" i="23"/>
  <c r="J78" i="23"/>
  <c r="Q77" i="23"/>
  <c r="P77" i="23"/>
  <c r="K77" i="23"/>
  <c r="J77" i="23"/>
  <c r="I77" i="23"/>
  <c r="H77" i="23"/>
  <c r="G77" i="23"/>
  <c r="F77" i="23"/>
  <c r="F71" i="23" s="1"/>
  <c r="F68" i="23" s="1"/>
  <c r="E77" i="23"/>
  <c r="D77" i="23"/>
  <c r="C77" i="23"/>
  <c r="L74" i="23"/>
  <c r="J76" i="23"/>
  <c r="J74" i="23" s="1"/>
  <c r="J71" i="23" s="1"/>
  <c r="J75" i="23"/>
  <c r="P74" i="23"/>
  <c r="P71" i="23" s="1"/>
  <c r="O74" i="23"/>
  <c r="N74" i="23"/>
  <c r="M74" i="23"/>
  <c r="I74" i="23"/>
  <c r="H74" i="23"/>
  <c r="H71" i="23" s="1"/>
  <c r="H68" i="23" s="1"/>
  <c r="H64" i="23" s="1"/>
  <c r="G74" i="23"/>
  <c r="F74" i="23"/>
  <c r="E74" i="23"/>
  <c r="D74" i="23"/>
  <c r="C74" i="23"/>
  <c r="Q73" i="23"/>
  <c r="P73" i="23"/>
  <c r="O73" i="23"/>
  <c r="N73" i="23"/>
  <c r="M73" i="23"/>
  <c r="L73" i="23"/>
  <c r="K73" i="23"/>
  <c r="J73" i="23"/>
  <c r="S72" i="23"/>
  <c r="T72" i="23" s="1"/>
  <c r="R72" i="23"/>
  <c r="I71" i="23"/>
  <c r="G71" i="23"/>
  <c r="E71" i="23"/>
  <c r="D71" i="23"/>
  <c r="D68" i="23" s="1"/>
  <c r="C71" i="23"/>
  <c r="P69" i="23"/>
  <c r="O69" i="23"/>
  <c r="N69" i="23"/>
  <c r="J70" i="23"/>
  <c r="J69" i="23" s="1"/>
  <c r="J68" i="23" s="1"/>
  <c r="Q69" i="23"/>
  <c r="M69" i="23"/>
  <c r="L69" i="23"/>
  <c r="K69" i="23"/>
  <c r="I68" i="23"/>
  <c r="G68" i="23"/>
  <c r="G64" i="23" s="1"/>
  <c r="E68" i="23"/>
  <c r="E64" i="23" s="1"/>
  <c r="C68" i="23"/>
  <c r="C64" i="23" s="1"/>
  <c r="Q65" i="23"/>
  <c r="M65" i="23"/>
  <c r="J67" i="23"/>
  <c r="P65" i="23"/>
  <c r="N65" i="23"/>
  <c r="R66" i="23"/>
  <c r="S66" i="23" s="1"/>
  <c r="T66" i="23" s="1"/>
  <c r="J66" i="23"/>
  <c r="J65" i="23" s="1"/>
  <c r="O65" i="23"/>
  <c r="I65" i="23"/>
  <c r="H65" i="23"/>
  <c r="G65" i="23"/>
  <c r="F65" i="23"/>
  <c r="E65" i="23"/>
  <c r="D65" i="23"/>
  <c r="C65" i="23"/>
  <c r="D64" i="23"/>
  <c r="R63" i="23"/>
  <c r="S63" i="23" s="1"/>
  <c r="T63" i="23" s="1"/>
  <c r="J63" i="23"/>
  <c r="Q61" i="23"/>
  <c r="P61" i="23"/>
  <c r="O61" i="23"/>
  <c r="N61" i="23"/>
  <c r="M61" i="23"/>
  <c r="L61" i="23"/>
  <c r="K61" i="23"/>
  <c r="R61" i="23" s="1"/>
  <c r="S61" i="23" s="1"/>
  <c r="J61" i="23"/>
  <c r="Q60" i="23"/>
  <c r="P60" i="23"/>
  <c r="O60" i="23"/>
  <c r="O58" i="23" s="1"/>
  <c r="N60" i="23"/>
  <c r="M60" i="23"/>
  <c r="L60" i="23"/>
  <c r="K60" i="23"/>
  <c r="R60" i="23" s="1"/>
  <c r="S60" i="23" s="1"/>
  <c r="J60" i="23"/>
  <c r="P58" i="23"/>
  <c r="P57" i="23" s="1"/>
  <c r="N58" i="23"/>
  <c r="N57" i="23" s="1"/>
  <c r="L58" i="23"/>
  <c r="L57" i="23" s="1"/>
  <c r="J59" i="23"/>
  <c r="J58" i="23" s="1"/>
  <c r="J57" i="23" s="1"/>
  <c r="Q58" i="23"/>
  <c r="M58" i="23"/>
  <c r="M57" i="23" s="1"/>
  <c r="K58" i="23"/>
  <c r="K57" i="23" s="1"/>
  <c r="I58" i="23"/>
  <c r="H58" i="23"/>
  <c r="G58" i="23"/>
  <c r="G57" i="23" s="1"/>
  <c r="F58" i="23"/>
  <c r="E58" i="23"/>
  <c r="D58" i="23"/>
  <c r="C58" i="23"/>
  <c r="Q57" i="23"/>
  <c r="I57" i="23"/>
  <c r="H57" i="23"/>
  <c r="F57" i="23"/>
  <c r="E57" i="23"/>
  <c r="D57" i="23"/>
  <c r="C57" i="23"/>
  <c r="R56" i="23"/>
  <c r="J56" i="23"/>
  <c r="R55" i="23"/>
  <c r="S55" i="23" s="1"/>
  <c r="J55" i="23"/>
  <c r="Q53" i="23"/>
  <c r="O53" i="23"/>
  <c r="M53" i="23"/>
  <c r="J54" i="23"/>
  <c r="P53" i="23"/>
  <c r="N53" i="23"/>
  <c r="L53" i="23"/>
  <c r="I53" i="23"/>
  <c r="H53" i="23"/>
  <c r="G53" i="23"/>
  <c r="F53" i="23"/>
  <c r="E53" i="23"/>
  <c r="D53" i="23"/>
  <c r="C53" i="23"/>
  <c r="R52" i="23"/>
  <c r="S52" i="23" s="1"/>
  <c r="T52" i="23" s="1"/>
  <c r="J52" i="23"/>
  <c r="P50" i="23"/>
  <c r="N50" i="23"/>
  <c r="L50" i="23"/>
  <c r="J51" i="23"/>
  <c r="J50" i="23" s="1"/>
  <c r="Q50" i="23"/>
  <c r="O50" i="23"/>
  <c r="O45" i="23" s="1"/>
  <c r="O44" i="23" s="1"/>
  <c r="M50" i="23"/>
  <c r="M45" i="23" s="1"/>
  <c r="K50" i="23"/>
  <c r="I50" i="23"/>
  <c r="I45" i="23" s="1"/>
  <c r="I44" i="23" s="1"/>
  <c r="H50" i="23"/>
  <c r="G50" i="23"/>
  <c r="G45" i="23" s="1"/>
  <c r="G44" i="23" s="1"/>
  <c r="F50" i="23"/>
  <c r="E50" i="23"/>
  <c r="E45" i="23" s="1"/>
  <c r="E44" i="23" s="1"/>
  <c r="D50" i="23"/>
  <c r="C50" i="23"/>
  <c r="C45" i="23" s="1"/>
  <c r="C44" i="23" s="1"/>
  <c r="R49" i="23"/>
  <c r="S49" i="23" s="1"/>
  <c r="J49" i="23"/>
  <c r="R48" i="23"/>
  <c r="S48" i="23" s="1"/>
  <c r="T48" i="23" s="1"/>
  <c r="J48" i="23"/>
  <c r="R47" i="23"/>
  <c r="S47" i="23" s="1"/>
  <c r="T47" i="23" s="1"/>
  <c r="J47" i="23"/>
  <c r="Q46" i="23"/>
  <c r="P46" i="23"/>
  <c r="O46" i="23"/>
  <c r="N46" i="23"/>
  <c r="M46" i="23"/>
  <c r="L46" i="23"/>
  <c r="L45" i="23" s="1"/>
  <c r="L44" i="23" s="1"/>
  <c r="K46" i="23"/>
  <c r="J46" i="23"/>
  <c r="I46" i="23"/>
  <c r="H46" i="23"/>
  <c r="G46" i="23"/>
  <c r="F46" i="23"/>
  <c r="F45" i="23" s="1"/>
  <c r="F44" i="23" s="1"/>
  <c r="E46" i="23"/>
  <c r="D46" i="23"/>
  <c r="C46" i="23"/>
  <c r="P45" i="23"/>
  <c r="P44" i="23" s="1"/>
  <c r="J45" i="23"/>
  <c r="H45" i="23"/>
  <c r="H44" i="23" s="1"/>
  <c r="D45" i="23"/>
  <c r="D44" i="23" s="1"/>
  <c r="R43" i="23"/>
  <c r="J43" i="23"/>
  <c r="Q41" i="23"/>
  <c r="O41" i="23"/>
  <c r="M41" i="23"/>
  <c r="J42" i="23"/>
  <c r="P41" i="23"/>
  <c r="N41" i="23"/>
  <c r="L41" i="23"/>
  <c r="I41" i="23"/>
  <c r="I32" i="23" s="1"/>
  <c r="H41" i="23"/>
  <c r="G41" i="23"/>
  <c r="F41" i="23"/>
  <c r="E41" i="23"/>
  <c r="D41" i="23"/>
  <c r="C41" i="23"/>
  <c r="C32" i="23" s="1"/>
  <c r="S40" i="23"/>
  <c r="R40" i="23"/>
  <c r="J40" i="23"/>
  <c r="Q38" i="23"/>
  <c r="O38" i="23"/>
  <c r="M38" i="23"/>
  <c r="J39" i="23"/>
  <c r="P38" i="23"/>
  <c r="N38" i="23"/>
  <c r="L38" i="23"/>
  <c r="J38" i="23"/>
  <c r="I38" i="23"/>
  <c r="H38" i="23"/>
  <c r="G38" i="23"/>
  <c r="F38" i="23"/>
  <c r="E38" i="23"/>
  <c r="E33" i="23" s="1"/>
  <c r="E32" i="23" s="1"/>
  <c r="D38" i="23"/>
  <c r="C38" i="23"/>
  <c r="R37" i="23"/>
  <c r="J37" i="23"/>
  <c r="Q35" i="23"/>
  <c r="Q34" i="23" s="1"/>
  <c r="O35" i="23"/>
  <c r="O34" i="23" s="1"/>
  <c r="O33" i="23" s="1"/>
  <c r="N35" i="23"/>
  <c r="N34" i="23" s="1"/>
  <c r="N33" i="23" s="1"/>
  <c r="N32" i="23" s="1"/>
  <c r="J36" i="23"/>
  <c r="P35" i="23"/>
  <c r="P34" i="23" s="1"/>
  <c r="P33" i="23" s="1"/>
  <c r="P32" i="23" s="1"/>
  <c r="M35" i="23"/>
  <c r="M34" i="23" s="1"/>
  <c r="M33" i="23" s="1"/>
  <c r="M32" i="23" s="1"/>
  <c r="L35" i="23"/>
  <c r="L34" i="23" s="1"/>
  <c r="L33" i="23" s="1"/>
  <c r="I35" i="23"/>
  <c r="H35" i="23"/>
  <c r="H34" i="23" s="1"/>
  <c r="H33" i="23" s="1"/>
  <c r="H32" i="23" s="1"/>
  <c r="G35" i="23"/>
  <c r="F35" i="23"/>
  <c r="F34" i="23" s="1"/>
  <c r="F33" i="23" s="1"/>
  <c r="F32" i="23" s="1"/>
  <c r="F8" i="23" s="1"/>
  <c r="F62" i="23" s="1"/>
  <c r="E35" i="23"/>
  <c r="D35" i="23"/>
  <c r="D34" i="23" s="1"/>
  <c r="C35" i="23"/>
  <c r="I34" i="23"/>
  <c r="G34" i="23"/>
  <c r="G33" i="23" s="1"/>
  <c r="G32" i="23" s="1"/>
  <c r="E34" i="23"/>
  <c r="C34" i="23"/>
  <c r="I33" i="23"/>
  <c r="D33" i="23"/>
  <c r="D32" i="23" s="1"/>
  <c r="C33" i="23"/>
  <c r="Q31" i="23"/>
  <c r="P31" i="23"/>
  <c r="O31" i="23"/>
  <c r="N31" i="23"/>
  <c r="M31" i="23"/>
  <c r="L31" i="23"/>
  <c r="K31" i="23"/>
  <c r="I31" i="23"/>
  <c r="H31" i="23"/>
  <c r="G31" i="23"/>
  <c r="F31" i="23"/>
  <c r="E31" i="23"/>
  <c r="D31" i="23"/>
  <c r="J31" i="23" s="1"/>
  <c r="C31" i="23"/>
  <c r="Q30" i="23"/>
  <c r="P30" i="23"/>
  <c r="O30" i="23"/>
  <c r="N30" i="23"/>
  <c r="M30" i="23"/>
  <c r="L30" i="23"/>
  <c r="K30" i="23"/>
  <c r="I30" i="23"/>
  <c r="H30" i="23"/>
  <c r="G30" i="23"/>
  <c r="F30" i="23"/>
  <c r="E30" i="23"/>
  <c r="D30" i="23"/>
  <c r="J30" i="23" s="1"/>
  <c r="C30" i="23"/>
  <c r="Q29" i="23"/>
  <c r="P29" i="23"/>
  <c r="O29" i="23"/>
  <c r="N29" i="23"/>
  <c r="M29" i="23"/>
  <c r="L29" i="23"/>
  <c r="R29" i="23" s="1"/>
  <c r="K29" i="23"/>
  <c r="I29" i="23"/>
  <c r="H29" i="23"/>
  <c r="G29" i="23"/>
  <c r="F29" i="23"/>
  <c r="E29" i="23"/>
  <c r="D29" i="23"/>
  <c r="J29" i="23" s="1"/>
  <c r="C29" i="23"/>
  <c r="P25" i="23"/>
  <c r="P24" i="23" s="1"/>
  <c r="I28" i="23"/>
  <c r="H28" i="23"/>
  <c r="G28" i="23"/>
  <c r="F28" i="23"/>
  <c r="E28" i="23"/>
  <c r="D28" i="23"/>
  <c r="D25" i="23" s="1"/>
  <c r="D24" i="23" s="1"/>
  <c r="C28" i="23"/>
  <c r="R27" i="23"/>
  <c r="I27" i="23"/>
  <c r="I25" i="23" s="1"/>
  <c r="I24" i="23" s="1"/>
  <c r="H27" i="23"/>
  <c r="G27" i="23"/>
  <c r="G25" i="23" s="1"/>
  <c r="G24" i="23" s="1"/>
  <c r="F27" i="23"/>
  <c r="E27" i="23"/>
  <c r="E25" i="23" s="1"/>
  <c r="D27" i="23"/>
  <c r="C27" i="23"/>
  <c r="M25" i="23"/>
  <c r="M24" i="23" s="1"/>
  <c r="L25" i="23"/>
  <c r="L24" i="23" s="1"/>
  <c r="K25" i="23"/>
  <c r="K24" i="23" s="1"/>
  <c r="J26" i="23"/>
  <c r="Q25" i="23"/>
  <c r="Q24" i="23" s="1"/>
  <c r="N25" i="23"/>
  <c r="H25" i="23"/>
  <c r="F25" i="23"/>
  <c r="F24" i="23" s="1"/>
  <c r="N24" i="23"/>
  <c r="H24" i="23"/>
  <c r="E24" i="23"/>
  <c r="R23" i="23"/>
  <c r="S23" i="23" s="1"/>
  <c r="J23" i="23"/>
  <c r="J22" i="23"/>
  <c r="J21" i="23" s="1"/>
  <c r="T21" i="23"/>
  <c r="Q21" i="23"/>
  <c r="P21" i="23"/>
  <c r="O21" i="23"/>
  <c r="N21" i="23"/>
  <c r="M21" i="23"/>
  <c r="L21" i="23"/>
  <c r="K21" i="23"/>
  <c r="R21" i="23" s="1"/>
  <c r="S21" i="23" s="1"/>
  <c r="I21" i="23"/>
  <c r="H21" i="23"/>
  <c r="G21" i="23"/>
  <c r="F21" i="23"/>
  <c r="E21" i="23"/>
  <c r="D21" i="23"/>
  <c r="C21" i="23"/>
  <c r="Q19" i="23"/>
  <c r="P19" i="23"/>
  <c r="N19" i="23"/>
  <c r="M19" i="23"/>
  <c r="J20" i="23"/>
  <c r="J19" i="23" s="1"/>
  <c r="O19" i="23"/>
  <c r="L19" i="23"/>
  <c r="I19" i="23"/>
  <c r="H19" i="23"/>
  <c r="G19" i="23"/>
  <c r="F19" i="23"/>
  <c r="E19" i="23"/>
  <c r="D19" i="23"/>
  <c r="C19" i="23"/>
  <c r="R18" i="23"/>
  <c r="S18" i="23" s="1"/>
  <c r="J18" i="23"/>
  <c r="Q16" i="23"/>
  <c r="Q15" i="23" s="1"/>
  <c r="Q10" i="23" s="1"/>
  <c r="Q9" i="23" s="1"/>
  <c r="M16" i="23"/>
  <c r="M15" i="23" s="1"/>
  <c r="M10" i="23" s="1"/>
  <c r="M9" i="23" s="1"/>
  <c r="R17" i="23"/>
  <c r="K16" i="23"/>
  <c r="K15" i="23" s="1"/>
  <c r="K10" i="23" s="1"/>
  <c r="J17" i="23"/>
  <c r="P16" i="23"/>
  <c r="P15" i="23" s="1"/>
  <c r="O16" i="23"/>
  <c r="O15" i="23" s="1"/>
  <c r="O10" i="23" s="1"/>
  <c r="O9" i="23" s="1"/>
  <c r="N16" i="23"/>
  <c r="N15" i="23" s="1"/>
  <c r="N10" i="23" s="1"/>
  <c r="L16" i="23"/>
  <c r="L15" i="23" s="1"/>
  <c r="J16" i="23"/>
  <c r="I16" i="23"/>
  <c r="I15" i="23" s="1"/>
  <c r="H16" i="23"/>
  <c r="G16" i="23"/>
  <c r="F16" i="23"/>
  <c r="E16" i="23"/>
  <c r="D16" i="23"/>
  <c r="C16" i="23"/>
  <c r="C15" i="23" s="1"/>
  <c r="J15" i="23"/>
  <c r="H15" i="23"/>
  <c r="G15" i="23"/>
  <c r="F15" i="23"/>
  <c r="E15" i="23"/>
  <c r="E10" i="23" s="1"/>
  <c r="E9" i="23" s="1"/>
  <c r="D15" i="23"/>
  <c r="R14" i="23"/>
  <c r="J14" i="23"/>
  <c r="R13" i="23"/>
  <c r="S13" i="23" s="1"/>
  <c r="J13" i="23"/>
  <c r="R12" i="23"/>
  <c r="J12" i="23"/>
  <c r="R11" i="23"/>
  <c r="Q11" i="23"/>
  <c r="P11" i="23"/>
  <c r="P10" i="23" s="1"/>
  <c r="O11" i="23"/>
  <c r="N11" i="23"/>
  <c r="M11" i="23"/>
  <c r="L11" i="23"/>
  <c r="K11" i="23"/>
  <c r="J11" i="23"/>
  <c r="J10" i="23" s="1"/>
  <c r="I11" i="23"/>
  <c r="H11" i="23"/>
  <c r="G11" i="23"/>
  <c r="F11" i="23"/>
  <c r="E11" i="23"/>
  <c r="D11" i="23"/>
  <c r="D10" i="23" s="1"/>
  <c r="D9" i="23" s="1"/>
  <c r="C11" i="23"/>
  <c r="H10" i="23"/>
  <c r="H9" i="23" s="1"/>
  <c r="G10" i="23"/>
  <c r="G9" i="23" s="1"/>
  <c r="G8" i="23" s="1"/>
  <c r="F10" i="23"/>
  <c r="F9" i="23" s="1"/>
  <c r="C10" i="23"/>
  <c r="C9" i="23" s="1"/>
  <c r="S31" i="22"/>
  <c r="R31" i="22"/>
  <c r="S29" i="22"/>
  <c r="T29" i="22" s="1"/>
  <c r="R29" i="22"/>
  <c r="J29" i="22"/>
  <c r="R28" i="22"/>
  <c r="J28" i="22"/>
  <c r="S28" i="22" s="1"/>
  <c r="T28" i="22" s="1"/>
  <c r="R27" i="22"/>
  <c r="Q27" i="22"/>
  <c r="P27" i="22"/>
  <c r="O27" i="22"/>
  <c r="N27" i="22"/>
  <c r="M27" i="22"/>
  <c r="L27" i="22"/>
  <c r="K27" i="22"/>
  <c r="I27" i="22"/>
  <c r="H27" i="22"/>
  <c r="G27" i="22"/>
  <c r="F27" i="22"/>
  <c r="E27" i="22"/>
  <c r="D27" i="22"/>
  <c r="C27" i="22"/>
  <c r="R26" i="22"/>
  <c r="Q26" i="22"/>
  <c r="P26" i="22"/>
  <c r="O26" i="22"/>
  <c r="N26" i="22"/>
  <c r="M26" i="22"/>
  <c r="L26" i="22"/>
  <c r="K26" i="22"/>
  <c r="I26" i="22"/>
  <c r="H26" i="22"/>
  <c r="G26" i="22"/>
  <c r="F26" i="22"/>
  <c r="E26" i="22"/>
  <c r="D26" i="22"/>
  <c r="C26" i="22"/>
  <c r="R25" i="22"/>
  <c r="S25" i="22" s="1"/>
  <c r="J25" i="22"/>
  <c r="R24" i="22"/>
  <c r="S24" i="22" s="1"/>
  <c r="T24" i="22" s="1"/>
  <c r="J24" i="22"/>
  <c r="R23" i="22"/>
  <c r="R22" i="22" s="1"/>
  <c r="S22" i="22" s="1"/>
  <c r="T22" i="22" s="1"/>
  <c r="J23" i="22"/>
  <c r="Q22" i="22"/>
  <c r="P22" i="22"/>
  <c r="O22" i="22"/>
  <c r="N22" i="22"/>
  <c r="M22" i="22"/>
  <c r="L22" i="22"/>
  <c r="K22" i="22"/>
  <c r="J22" i="22"/>
  <c r="I22" i="22"/>
  <c r="H22" i="22"/>
  <c r="H19" i="22" s="1"/>
  <c r="G22" i="22"/>
  <c r="F22" i="22"/>
  <c r="F19" i="22" s="1"/>
  <c r="E22" i="22"/>
  <c r="E19" i="22" s="1"/>
  <c r="E8" i="22" s="1"/>
  <c r="E30" i="22" s="1"/>
  <c r="E32" i="22" s="1"/>
  <c r="D22" i="22"/>
  <c r="C22" i="22"/>
  <c r="Q20" i="22"/>
  <c r="Q19" i="22" s="1"/>
  <c r="N20" i="22"/>
  <c r="N19" i="22" s="1"/>
  <c r="L20" i="22"/>
  <c r="L19" i="22" s="1"/>
  <c r="R21" i="22"/>
  <c r="J21" i="22"/>
  <c r="P20" i="22"/>
  <c r="O20" i="22"/>
  <c r="O19" i="22" s="1"/>
  <c r="M20" i="22"/>
  <c r="J20" i="22"/>
  <c r="I20" i="22"/>
  <c r="H20" i="22"/>
  <c r="G20" i="22"/>
  <c r="F20" i="22"/>
  <c r="E20" i="22"/>
  <c r="D20" i="22"/>
  <c r="C20" i="22"/>
  <c r="M19" i="22"/>
  <c r="J19" i="22"/>
  <c r="I19" i="22"/>
  <c r="G19" i="22"/>
  <c r="G8" i="22" s="1"/>
  <c r="G30" i="22" s="1"/>
  <c r="G32" i="22" s="1"/>
  <c r="D19" i="22"/>
  <c r="C19" i="22"/>
  <c r="S18" i="22"/>
  <c r="T18" i="22" s="1"/>
  <c r="R18" i="22"/>
  <c r="J18" i="22"/>
  <c r="R17" i="22"/>
  <c r="S17" i="22" s="1"/>
  <c r="J17" i="22"/>
  <c r="R16" i="22"/>
  <c r="S16" i="22" s="1"/>
  <c r="T16" i="22" s="1"/>
  <c r="J16" i="22"/>
  <c r="R15" i="22"/>
  <c r="S15" i="22" s="1"/>
  <c r="T15" i="22" s="1"/>
  <c r="J15" i="22"/>
  <c r="R14" i="22"/>
  <c r="S14" i="22" s="1"/>
  <c r="T14" i="22" s="1"/>
  <c r="J14" i="22"/>
  <c r="R13" i="22"/>
  <c r="S13" i="22" s="1"/>
  <c r="T13" i="22" s="1"/>
  <c r="J13" i="22"/>
  <c r="J12" i="22" s="1"/>
  <c r="Q12" i="22"/>
  <c r="P12" i="22"/>
  <c r="O12" i="22"/>
  <c r="N12" i="22"/>
  <c r="N9" i="22" s="1"/>
  <c r="M12" i="22"/>
  <c r="L12" i="22"/>
  <c r="K12" i="22"/>
  <c r="I12" i="22"/>
  <c r="I9" i="22" s="1"/>
  <c r="I8" i="22" s="1"/>
  <c r="I30" i="22" s="1"/>
  <c r="I32" i="22" s="1"/>
  <c r="H12" i="22"/>
  <c r="G12" i="22"/>
  <c r="F12" i="22"/>
  <c r="F9" i="22" s="1"/>
  <c r="E12" i="22"/>
  <c r="D12" i="22"/>
  <c r="D9" i="22" s="1"/>
  <c r="D8" i="22" s="1"/>
  <c r="D30" i="22" s="1"/>
  <c r="D32" i="22" s="1"/>
  <c r="C12" i="22"/>
  <c r="C9" i="22" s="1"/>
  <c r="C8" i="22" s="1"/>
  <c r="C30" i="22" s="1"/>
  <c r="C32" i="22" s="1"/>
  <c r="P10" i="22"/>
  <c r="O10" i="22"/>
  <c r="L10" i="22"/>
  <c r="J11" i="22"/>
  <c r="J10" i="22" s="1"/>
  <c r="Q10" i="22"/>
  <c r="N10" i="22"/>
  <c r="M10" i="22"/>
  <c r="K10" i="22"/>
  <c r="I10" i="22"/>
  <c r="H10" i="22"/>
  <c r="G10" i="22"/>
  <c r="F10" i="22"/>
  <c r="E10" i="22"/>
  <c r="D10" i="22"/>
  <c r="C10" i="22"/>
  <c r="Q9" i="22"/>
  <c r="M9" i="22"/>
  <c r="K9" i="22"/>
  <c r="H9" i="22"/>
  <c r="H8" i="22" s="1"/>
  <c r="H30" i="22" s="1"/>
  <c r="H32" i="22" s="1"/>
  <c r="G9" i="22"/>
  <c r="E9" i="22"/>
  <c r="S71" i="21"/>
  <c r="R71" i="21"/>
  <c r="K71" i="21"/>
  <c r="J71" i="21"/>
  <c r="P70" i="21"/>
  <c r="O70" i="21"/>
  <c r="N70" i="21"/>
  <c r="M70" i="21"/>
  <c r="L70" i="21"/>
  <c r="K70" i="21"/>
  <c r="R70" i="21" s="1"/>
  <c r="S70" i="21" s="1"/>
  <c r="T70" i="21" s="1"/>
  <c r="J70" i="21"/>
  <c r="Q69" i="21"/>
  <c r="P69" i="21"/>
  <c r="O69" i="21"/>
  <c r="O65" i="21" s="1"/>
  <c r="N69" i="21"/>
  <c r="N65" i="21" s="1"/>
  <c r="M69" i="21"/>
  <c r="L69" i="21"/>
  <c r="R69" i="21" s="1"/>
  <c r="S69" i="21" s="1"/>
  <c r="K69" i="21"/>
  <c r="J69" i="21"/>
  <c r="Q68" i="21"/>
  <c r="Q65" i="21" s="1"/>
  <c r="N68" i="21"/>
  <c r="M68" i="21"/>
  <c r="L68" i="21"/>
  <c r="L65" i="21" s="1"/>
  <c r="K68" i="21"/>
  <c r="R68" i="21" s="1"/>
  <c r="S68" i="21" s="1"/>
  <c r="T68" i="21" s="1"/>
  <c r="J68" i="21"/>
  <c r="R67" i="21"/>
  <c r="S67" i="21" s="1"/>
  <c r="T67" i="21" s="1"/>
  <c r="J67" i="21"/>
  <c r="J65" i="21" s="1"/>
  <c r="R66" i="21"/>
  <c r="J66" i="21"/>
  <c r="P65" i="21"/>
  <c r="M65" i="21"/>
  <c r="I65" i="21"/>
  <c r="H65" i="21"/>
  <c r="G65" i="21"/>
  <c r="F65" i="21"/>
  <c r="F72" i="21" s="1"/>
  <c r="E65" i="21"/>
  <c r="D65" i="21"/>
  <c r="C65" i="21"/>
  <c r="Q63" i="21"/>
  <c r="R63" i="21"/>
  <c r="S63" i="21" s="1"/>
  <c r="T63" i="21" s="1"/>
  <c r="J63" i="21"/>
  <c r="R62" i="21"/>
  <c r="R56" i="21" s="1"/>
  <c r="S56" i="21" s="1"/>
  <c r="T56" i="21" s="1"/>
  <c r="J62" i="21"/>
  <c r="S61" i="21"/>
  <c r="T61" i="21" s="1"/>
  <c r="R61" i="21"/>
  <c r="J61" i="21"/>
  <c r="S60" i="21"/>
  <c r="R60" i="21"/>
  <c r="J60" i="21"/>
  <c r="R59" i="21"/>
  <c r="S59" i="21" s="1"/>
  <c r="T59" i="21" s="1"/>
  <c r="J59" i="21"/>
  <c r="J58" i="21" s="1"/>
  <c r="J57" i="21" s="1"/>
  <c r="J56" i="21" s="1"/>
  <c r="R58" i="21"/>
  <c r="Q58" i="21"/>
  <c r="P58" i="21"/>
  <c r="O58" i="21"/>
  <c r="O57" i="21" s="1"/>
  <c r="O56" i="21" s="1"/>
  <c r="N58" i="21"/>
  <c r="M58" i="21"/>
  <c r="L58" i="21"/>
  <c r="K58" i="21"/>
  <c r="I58" i="21"/>
  <c r="I57" i="21" s="1"/>
  <c r="I56" i="21" s="1"/>
  <c r="H58" i="21"/>
  <c r="G58" i="21"/>
  <c r="F58" i="21"/>
  <c r="E58" i="21"/>
  <c r="D58" i="21"/>
  <c r="C58" i="21"/>
  <c r="C57" i="21" s="1"/>
  <c r="C56" i="21" s="1"/>
  <c r="R57" i="21"/>
  <c r="S57" i="21" s="1"/>
  <c r="T57" i="21" s="1"/>
  <c r="Q57" i="21"/>
  <c r="P57" i="21"/>
  <c r="N57" i="21"/>
  <c r="M57" i="21"/>
  <c r="L57" i="21"/>
  <c r="K57" i="21"/>
  <c r="H57" i="21"/>
  <c r="G57" i="21"/>
  <c r="F57" i="21"/>
  <c r="E57" i="21"/>
  <c r="D57" i="21"/>
  <c r="Q56" i="21"/>
  <c r="P56" i="21"/>
  <c r="N56" i="21"/>
  <c r="M56" i="21"/>
  <c r="L56" i="21"/>
  <c r="K56" i="21"/>
  <c r="H56" i="21"/>
  <c r="G56" i="21"/>
  <c r="F56" i="21"/>
  <c r="E56" i="21"/>
  <c r="D56" i="21"/>
  <c r="R55" i="21"/>
  <c r="S55" i="21" s="1"/>
  <c r="T55" i="21" s="1"/>
  <c r="J55" i="21"/>
  <c r="R54" i="21"/>
  <c r="S54" i="21" s="1"/>
  <c r="T54" i="21" s="1"/>
  <c r="J54" i="21"/>
  <c r="P52" i="21"/>
  <c r="N52" i="21"/>
  <c r="N49" i="21" s="1"/>
  <c r="M52" i="21"/>
  <c r="M49" i="21" s="1"/>
  <c r="R53" i="21"/>
  <c r="R52" i="21" s="1"/>
  <c r="S52" i="21" s="1"/>
  <c r="T52" i="21" s="1"/>
  <c r="J53" i="21"/>
  <c r="J52" i="21" s="1"/>
  <c r="Q52" i="21"/>
  <c r="Q49" i="21" s="1"/>
  <c r="O52" i="21"/>
  <c r="O49" i="21" s="1"/>
  <c r="L52" i="21"/>
  <c r="L49" i="21" s="1"/>
  <c r="I52" i="21"/>
  <c r="I49" i="21" s="1"/>
  <c r="H52" i="21"/>
  <c r="G52" i="21"/>
  <c r="F52" i="21"/>
  <c r="F49" i="21" s="1"/>
  <c r="E52" i="21"/>
  <c r="E49" i="21" s="1"/>
  <c r="D52" i="21"/>
  <c r="C52" i="21"/>
  <c r="C49" i="21" s="1"/>
  <c r="R51" i="21"/>
  <c r="J51" i="21"/>
  <c r="Q50" i="21"/>
  <c r="P50" i="21"/>
  <c r="O50" i="21"/>
  <c r="N50" i="21"/>
  <c r="M50" i="21"/>
  <c r="L50" i="21"/>
  <c r="K50" i="21"/>
  <c r="J50" i="21"/>
  <c r="J49" i="21" s="1"/>
  <c r="I50" i="21"/>
  <c r="H50" i="21"/>
  <c r="G50" i="21"/>
  <c r="F50" i="21"/>
  <c r="E50" i="21"/>
  <c r="D50" i="21"/>
  <c r="C50" i="21"/>
  <c r="P49" i="21"/>
  <c r="H49" i="21"/>
  <c r="G49" i="21"/>
  <c r="D49" i="21"/>
  <c r="J48" i="21"/>
  <c r="R47" i="21"/>
  <c r="S47" i="21" s="1"/>
  <c r="T47" i="21" s="1"/>
  <c r="J47" i="21"/>
  <c r="R46" i="21"/>
  <c r="S46" i="21" s="1"/>
  <c r="T46" i="21" s="1"/>
  <c r="J46" i="21"/>
  <c r="Q44" i="21"/>
  <c r="P44" i="21"/>
  <c r="M44" i="21"/>
  <c r="J45" i="21"/>
  <c r="J44" i="21" s="1"/>
  <c r="O44" i="21"/>
  <c r="N44" i="21"/>
  <c r="L44" i="21"/>
  <c r="I44" i="21"/>
  <c r="H44" i="21"/>
  <c r="G44" i="21"/>
  <c r="F44" i="21"/>
  <c r="E44" i="21"/>
  <c r="D44" i="21"/>
  <c r="C44" i="21"/>
  <c r="R43" i="21"/>
  <c r="S43" i="21" s="1"/>
  <c r="T43" i="21" s="1"/>
  <c r="J43" i="21"/>
  <c r="R42" i="21"/>
  <c r="S42" i="21" s="1"/>
  <c r="T42" i="21" s="1"/>
  <c r="J42" i="21"/>
  <c r="L38" i="21"/>
  <c r="J41" i="21"/>
  <c r="N38" i="21"/>
  <c r="R40" i="21"/>
  <c r="S40" i="21" s="1"/>
  <c r="T40" i="21" s="1"/>
  <c r="J40" i="21"/>
  <c r="P38" i="21"/>
  <c r="M38" i="21"/>
  <c r="R39" i="21"/>
  <c r="J39" i="21"/>
  <c r="J38" i="21" s="1"/>
  <c r="O38" i="21"/>
  <c r="I38" i="21"/>
  <c r="H38" i="21"/>
  <c r="G38" i="21"/>
  <c r="F38" i="21"/>
  <c r="E38" i="21"/>
  <c r="D38" i="21"/>
  <c r="C38" i="21"/>
  <c r="R37" i="21"/>
  <c r="S37" i="21" s="1"/>
  <c r="T37" i="21" s="1"/>
  <c r="J37" i="21"/>
  <c r="R36" i="21"/>
  <c r="S36" i="21" s="1"/>
  <c r="T36" i="21" s="1"/>
  <c r="J36" i="21"/>
  <c r="M29" i="21"/>
  <c r="R35" i="21"/>
  <c r="S35" i="21" s="1"/>
  <c r="T35" i="21" s="1"/>
  <c r="J35" i="21"/>
  <c r="R34" i="21"/>
  <c r="S34" i="21" s="1"/>
  <c r="T34" i="21" s="1"/>
  <c r="J34" i="21"/>
  <c r="S33" i="21"/>
  <c r="T33" i="21" s="1"/>
  <c r="R33" i="21"/>
  <c r="J33" i="21"/>
  <c r="R32" i="21"/>
  <c r="J32" i="21"/>
  <c r="S32" i="21" s="1"/>
  <c r="T32" i="21" s="1"/>
  <c r="O29" i="21"/>
  <c r="R31" i="21"/>
  <c r="S31" i="21" s="1"/>
  <c r="T31" i="21" s="1"/>
  <c r="J31" i="21"/>
  <c r="Q29" i="21"/>
  <c r="N29" i="21"/>
  <c r="J30" i="21"/>
  <c r="P29" i="21"/>
  <c r="J29" i="21"/>
  <c r="I29" i="21"/>
  <c r="H29" i="21"/>
  <c r="G29" i="21"/>
  <c r="G26" i="21" s="1"/>
  <c r="F29" i="21"/>
  <c r="E29" i="21"/>
  <c r="E26" i="21" s="1"/>
  <c r="D29" i="21"/>
  <c r="D26" i="21" s="1"/>
  <c r="D10" i="21" s="1"/>
  <c r="D9" i="21" s="1"/>
  <c r="D64" i="21" s="1"/>
  <c r="C29" i="21"/>
  <c r="Q27" i="21"/>
  <c r="P27" i="21"/>
  <c r="P26" i="21" s="1"/>
  <c r="M27" i="21"/>
  <c r="J28" i="21"/>
  <c r="J27" i="21" s="1"/>
  <c r="O27" i="21"/>
  <c r="N27" i="21"/>
  <c r="L27" i="21"/>
  <c r="I27" i="21"/>
  <c r="I26" i="21" s="1"/>
  <c r="I10" i="21" s="1"/>
  <c r="H27" i="21"/>
  <c r="G27" i="21"/>
  <c r="F27" i="21"/>
  <c r="E27" i="21"/>
  <c r="D27" i="21"/>
  <c r="C27" i="21"/>
  <c r="C26" i="21" s="1"/>
  <c r="C10" i="21" s="1"/>
  <c r="H26" i="21"/>
  <c r="F26" i="21"/>
  <c r="F10" i="21" s="1"/>
  <c r="F9" i="21" s="1"/>
  <c r="F64" i="21" s="1"/>
  <c r="R25" i="21"/>
  <c r="S25" i="21" s="1"/>
  <c r="T25" i="21" s="1"/>
  <c r="J25" i="21"/>
  <c r="R24" i="21"/>
  <c r="J24" i="21"/>
  <c r="R23" i="21"/>
  <c r="S23" i="21" s="1"/>
  <c r="T23" i="21" s="1"/>
  <c r="J23" i="21"/>
  <c r="R22" i="21"/>
  <c r="S22" i="21" s="1"/>
  <c r="T22" i="21" s="1"/>
  <c r="J22" i="21"/>
  <c r="J21" i="21"/>
  <c r="N17" i="21"/>
  <c r="N16" i="21" s="1"/>
  <c r="J20" i="21"/>
  <c r="P17" i="21"/>
  <c r="P16" i="21" s="1"/>
  <c r="J19" i="21"/>
  <c r="J17" i="21" s="1"/>
  <c r="J16" i="21" s="1"/>
  <c r="M17" i="21"/>
  <c r="M16" i="21" s="1"/>
  <c r="L17" i="21"/>
  <c r="L16" i="21" s="1"/>
  <c r="J18" i="21"/>
  <c r="Q17" i="21"/>
  <c r="K17" i="21"/>
  <c r="K16" i="21" s="1"/>
  <c r="I17" i="21"/>
  <c r="H17" i="21"/>
  <c r="G17" i="21"/>
  <c r="F17" i="21"/>
  <c r="E17" i="21"/>
  <c r="D17" i="21"/>
  <c r="C17" i="21"/>
  <c r="Q16" i="21"/>
  <c r="I16" i="21"/>
  <c r="H16" i="21"/>
  <c r="G16" i="21"/>
  <c r="F16" i="21"/>
  <c r="E16" i="21"/>
  <c r="E10" i="21" s="1"/>
  <c r="E9" i="21" s="1"/>
  <c r="E64" i="21" s="1"/>
  <c r="E72" i="21" s="1"/>
  <c r="D16" i="21"/>
  <c r="C16" i="21"/>
  <c r="R15" i="21"/>
  <c r="S15" i="21" s="1"/>
  <c r="T15" i="21" s="1"/>
  <c r="J15" i="21"/>
  <c r="P11" i="21"/>
  <c r="J14" i="21"/>
  <c r="L11" i="21"/>
  <c r="J13" i="21"/>
  <c r="Q11" i="21"/>
  <c r="O11" i="21"/>
  <c r="N11" i="21"/>
  <c r="R12" i="21"/>
  <c r="J12" i="21"/>
  <c r="M11" i="21"/>
  <c r="I11" i="21"/>
  <c r="H11" i="21"/>
  <c r="G11" i="21"/>
  <c r="F11" i="21"/>
  <c r="E11" i="21"/>
  <c r="D11" i="21"/>
  <c r="C11" i="21"/>
  <c r="H10" i="21"/>
  <c r="G10" i="21"/>
  <c r="G9" i="21" s="1"/>
  <c r="G64" i="21" s="1"/>
  <c r="H9" i="21"/>
  <c r="H64" i="21" s="1"/>
  <c r="H72" i="21" s="1"/>
  <c r="O80" i="23" l="1"/>
  <c r="L80" i="23"/>
  <c r="M44" i="23"/>
  <c r="Q45" i="23"/>
  <c r="Q44" i="23" s="1"/>
  <c r="R46" i="23"/>
  <c r="S46" i="23" s="1"/>
  <c r="T46" i="23" s="1"/>
  <c r="K45" i="23"/>
  <c r="L32" i="23"/>
  <c r="S37" i="23"/>
  <c r="M8" i="23"/>
  <c r="M62" i="23" s="1"/>
  <c r="N9" i="23"/>
  <c r="I57" i="24"/>
  <c r="P14" i="24"/>
  <c r="N15" i="24"/>
  <c r="N14" i="24" s="1"/>
  <c r="I50" i="24"/>
  <c r="N8" i="24"/>
  <c r="N30" i="24" s="1"/>
  <c r="N32" i="24" s="1"/>
  <c r="F51" i="24"/>
  <c r="F50" i="24" s="1"/>
  <c r="F49" i="24" s="1"/>
  <c r="G51" i="24"/>
  <c r="G50" i="24" s="1"/>
  <c r="S23" i="22"/>
  <c r="T23" i="22" s="1"/>
  <c r="P19" i="22"/>
  <c r="R12" i="22"/>
  <c r="S12" i="22" s="1"/>
  <c r="T12" i="22" s="1"/>
  <c r="M8" i="22"/>
  <c r="M30" i="22" s="1"/>
  <c r="M32" i="22" s="1"/>
  <c r="Q8" i="22"/>
  <c r="Q30" i="22" s="1"/>
  <c r="Q32" i="22" s="1"/>
  <c r="O26" i="21"/>
  <c r="N26" i="21"/>
  <c r="N10" i="21" s="1"/>
  <c r="N9" i="21" s="1"/>
  <c r="N64" i="21" s="1"/>
  <c r="N72" i="21" s="1"/>
  <c r="S24" i="21"/>
  <c r="T24" i="21" s="1"/>
  <c r="P10" i="21"/>
  <c r="P9" i="21" s="1"/>
  <c r="P64" i="21" s="1"/>
  <c r="D8" i="23"/>
  <c r="D62" i="23" s="1"/>
  <c r="J9" i="23"/>
  <c r="P9" i="23"/>
  <c r="P8" i="23" s="1"/>
  <c r="P62" i="23" s="1"/>
  <c r="R16" i="23"/>
  <c r="S17" i="23"/>
  <c r="T17" i="23" s="1"/>
  <c r="F32" i="24"/>
  <c r="S29" i="23"/>
  <c r="T29" i="23" s="1"/>
  <c r="H8" i="23"/>
  <c r="H62" i="23" s="1"/>
  <c r="H88" i="23" s="1"/>
  <c r="H96" i="23" s="1"/>
  <c r="R26" i="23"/>
  <c r="J28" i="23"/>
  <c r="G62" i="23"/>
  <c r="F88" i="23"/>
  <c r="F96" i="23" s="1"/>
  <c r="S14" i="23"/>
  <c r="T14" i="23" s="1"/>
  <c r="O32" i="23"/>
  <c r="S43" i="23"/>
  <c r="J41" i="23"/>
  <c r="N45" i="23"/>
  <c r="N44" i="23" s="1"/>
  <c r="N8" i="23" s="1"/>
  <c r="N62" i="23" s="1"/>
  <c r="S11" i="23"/>
  <c r="T11" i="23" s="1"/>
  <c r="R31" i="23"/>
  <c r="S31" i="23" s="1"/>
  <c r="T31" i="23" s="1"/>
  <c r="R42" i="23"/>
  <c r="K41" i="23"/>
  <c r="S87" i="23"/>
  <c r="T87" i="23" s="1"/>
  <c r="K43" i="24"/>
  <c r="K65" i="24" s="1"/>
  <c r="K67" i="24" s="1"/>
  <c r="R22" i="23"/>
  <c r="S22" i="23" s="1"/>
  <c r="T22" i="23" s="1"/>
  <c r="R30" i="23"/>
  <c r="S30" i="23" s="1"/>
  <c r="T30" i="23" s="1"/>
  <c r="J35" i="23"/>
  <c r="J34" i="23" s="1"/>
  <c r="J33" i="23" s="1"/>
  <c r="J32" i="23" s="1"/>
  <c r="R39" i="23"/>
  <c r="K38" i="23"/>
  <c r="S56" i="23"/>
  <c r="T56" i="23" s="1"/>
  <c r="J53" i="23"/>
  <c r="J44" i="23" s="1"/>
  <c r="R85" i="23"/>
  <c r="K12" i="24"/>
  <c r="K11" i="24" s="1"/>
  <c r="K10" i="24" s="1"/>
  <c r="K9" i="24" s="1"/>
  <c r="R13" i="24"/>
  <c r="C48" i="24"/>
  <c r="C47" i="24" s="1"/>
  <c r="C46" i="24" s="1"/>
  <c r="C45" i="24" s="1"/>
  <c r="C44" i="24" s="1"/>
  <c r="I48" i="24"/>
  <c r="I47" i="24" s="1"/>
  <c r="I46" i="24" s="1"/>
  <c r="I45" i="24" s="1"/>
  <c r="I44" i="24" s="1"/>
  <c r="Q12" i="24"/>
  <c r="Q11" i="24" s="1"/>
  <c r="Q10" i="24" s="1"/>
  <c r="Q9" i="24" s="1"/>
  <c r="L10" i="23"/>
  <c r="L9" i="23" s="1"/>
  <c r="L8" i="23" s="1"/>
  <c r="L62" i="23" s="1"/>
  <c r="J27" i="23"/>
  <c r="S27" i="23" s="1"/>
  <c r="C25" i="23"/>
  <c r="C24" i="23" s="1"/>
  <c r="J24" i="23" s="1"/>
  <c r="R28" i="23"/>
  <c r="S28" i="23" s="1"/>
  <c r="T28" i="23" s="1"/>
  <c r="R90" i="23"/>
  <c r="L89" i="23"/>
  <c r="I10" i="23"/>
  <c r="I9" i="23" s="1"/>
  <c r="I8" i="23" s="1"/>
  <c r="I62" i="23" s="1"/>
  <c r="S12" i="23"/>
  <c r="C26" i="24"/>
  <c r="C8" i="24" s="1"/>
  <c r="C30" i="24" s="1"/>
  <c r="J27" i="24"/>
  <c r="J26" i="24" s="1"/>
  <c r="C61" i="24"/>
  <c r="S66" i="24"/>
  <c r="R59" i="23"/>
  <c r="R67" i="23"/>
  <c r="N71" i="23"/>
  <c r="N68" i="23" s="1"/>
  <c r="N64" i="23" s="1"/>
  <c r="G32" i="24"/>
  <c r="G49" i="24"/>
  <c r="E58" i="24"/>
  <c r="E57" i="24" s="1"/>
  <c r="M22" i="24"/>
  <c r="G63" i="24"/>
  <c r="G62" i="24" s="1"/>
  <c r="G61" i="24" s="1"/>
  <c r="O27" i="24"/>
  <c r="O26" i="24" s="1"/>
  <c r="O8" i="24" s="1"/>
  <c r="O30" i="24" s="1"/>
  <c r="E8" i="23"/>
  <c r="E62" i="23" s="1"/>
  <c r="E88" i="23" s="1"/>
  <c r="E96" i="23" s="1"/>
  <c r="R20" i="23"/>
  <c r="K19" i="23"/>
  <c r="K9" i="23" s="1"/>
  <c r="O57" i="23"/>
  <c r="L65" i="23"/>
  <c r="M64" i="23"/>
  <c r="O68" i="23"/>
  <c r="O64" i="23" s="1"/>
  <c r="L71" i="23"/>
  <c r="L68" i="23" s="1"/>
  <c r="R76" i="23"/>
  <c r="S76" i="23" s="1"/>
  <c r="T76" i="23" s="1"/>
  <c r="D89" i="23"/>
  <c r="J90" i="23"/>
  <c r="J89" i="23" s="1"/>
  <c r="M17" i="24"/>
  <c r="M16" i="24" s="1"/>
  <c r="E56" i="24"/>
  <c r="E55" i="24" s="1"/>
  <c r="E50" i="24" s="1"/>
  <c r="E49" i="24" s="1"/>
  <c r="E43" i="24" s="1"/>
  <c r="E65" i="24" s="1"/>
  <c r="E67" i="24" s="1"/>
  <c r="M20" i="24"/>
  <c r="D88" i="23"/>
  <c r="D96" i="23" s="1"/>
  <c r="G88" i="23"/>
  <c r="G96" i="23" s="1"/>
  <c r="R78" i="23"/>
  <c r="O25" i="23"/>
  <c r="O24" i="23" s="1"/>
  <c r="R36" i="23"/>
  <c r="K35" i="23"/>
  <c r="K34" i="23" s="1"/>
  <c r="K33" i="23" s="1"/>
  <c r="K32" i="23" s="1"/>
  <c r="Q33" i="23"/>
  <c r="Q32" i="23" s="1"/>
  <c r="Q8" i="23" s="1"/>
  <c r="Q62" i="23" s="1"/>
  <c r="R54" i="23"/>
  <c r="K53" i="23"/>
  <c r="K44" i="23" s="1"/>
  <c r="K65" i="23"/>
  <c r="I64" i="23"/>
  <c r="N80" i="23"/>
  <c r="K81" i="23"/>
  <c r="K80" i="23" s="1"/>
  <c r="R83" i="23"/>
  <c r="S83" i="23" s="1"/>
  <c r="Q80" i="23"/>
  <c r="E8" i="24"/>
  <c r="E30" i="24" s="1"/>
  <c r="K15" i="24"/>
  <c r="K14" i="24" s="1"/>
  <c r="Q15" i="24"/>
  <c r="Q14" i="24" s="1"/>
  <c r="P43" i="24"/>
  <c r="P65" i="24" s="1"/>
  <c r="P67" i="24" s="1"/>
  <c r="P69" i="24" s="1"/>
  <c r="J60" i="24"/>
  <c r="R73" i="23"/>
  <c r="S73" i="23" s="1"/>
  <c r="C54" i="24"/>
  <c r="J54" i="24" s="1"/>
  <c r="R19" i="24"/>
  <c r="S19" i="24" s="1"/>
  <c r="T19" i="24" s="1"/>
  <c r="D58" i="24"/>
  <c r="D57" i="24" s="1"/>
  <c r="L22" i="24"/>
  <c r="L14" i="24" s="1"/>
  <c r="L8" i="24" s="1"/>
  <c r="L30" i="24" s="1"/>
  <c r="H63" i="24"/>
  <c r="H62" i="24" s="1"/>
  <c r="H61" i="24" s="1"/>
  <c r="P27" i="24"/>
  <c r="P26" i="24" s="1"/>
  <c r="H57" i="24"/>
  <c r="P68" i="23"/>
  <c r="R86" i="23"/>
  <c r="S86" i="23" s="1"/>
  <c r="R23" i="24"/>
  <c r="D32" i="24"/>
  <c r="R51" i="24"/>
  <c r="R50" i="24" s="1"/>
  <c r="R51" i="23"/>
  <c r="R70" i="23"/>
  <c r="R79" i="23"/>
  <c r="S79" i="23" s="1"/>
  <c r="T79" i="23" s="1"/>
  <c r="J80" i="23"/>
  <c r="J64" i="23" s="1"/>
  <c r="P80" i="23"/>
  <c r="R93" i="23"/>
  <c r="S93" i="23" s="1"/>
  <c r="T93" i="23" s="1"/>
  <c r="C51" i="24"/>
  <c r="H32" i="24"/>
  <c r="J59" i="24"/>
  <c r="C57" i="24"/>
  <c r="R75" i="23"/>
  <c r="K74" i="23"/>
  <c r="K71" i="23" s="1"/>
  <c r="K68" i="23" s="1"/>
  <c r="Q74" i="23"/>
  <c r="Q71" i="23" s="1"/>
  <c r="Q68" i="23" s="1"/>
  <c r="Q64" i="23" s="1"/>
  <c r="R82" i="23"/>
  <c r="R18" i="24"/>
  <c r="L49" i="24"/>
  <c r="L43" i="24" s="1"/>
  <c r="L65" i="24" s="1"/>
  <c r="L67" i="24" s="1"/>
  <c r="L69" i="24" s="1"/>
  <c r="R94" i="23"/>
  <c r="S94" i="23" s="1"/>
  <c r="J18" i="24"/>
  <c r="J17" i="24" s="1"/>
  <c r="J16" i="24" s="1"/>
  <c r="H51" i="24"/>
  <c r="H50" i="24" s="1"/>
  <c r="H49" i="24" s="1"/>
  <c r="J21" i="24"/>
  <c r="J20" i="24" s="1"/>
  <c r="C55" i="24"/>
  <c r="D53" i="24"/>
  <c r="J58" i="24"/>
  <c r="F43" i="24"/>
  <c r="F65" i="24" s="1"/>
  <c r="F67" i="24" s="1"/>
  <c r="R21" i="24"/>
  <c r="J23" i="24"/>
  <c r="J22" i="24" s="1"/>
  <c r="R62" i="24"/>
  <c r="R61" i="24" s="1"/>
  <c r="C9" i="21"/>
  <c r="C64" i="21" s="1"/>
  <c r="C72" i="21" s="1"/>
  <c r="I9" i="21"/>
  <c r="I64" i="21" s="1"/>
  <c r="I72" i="21" s="1"/>
  <c r="O10" i="21"/>
  <c r="O9" i="21" s="1"/>
  <c r="O64" i="21" s="1"/>
  <c r="O72" i="21" s="1"/>
  <c r="R18" i="21"/>
  <c r="P72" i="21"/>
  <c r="R14" i="21"/>
  <c r="S14" i="21" s="1"/>
  <c r="T14" i="21" s="1"/>
  <c r="S53" i="21"/>
  <c r="T53" i="21" s="1"/>
  <c r="J11" i="21"/>
  <c r="J10" i="21" s="1"/>
  <c r="J9" i="21" s="1"/>
  <c r="J64" i="21" s="1"/>
  <c r="J72" i="21" s="1"/>
  <c r="J26" i="21"/>
  <c r="R30" i="21"/>
  <c r="K29" i="21"/>
  <c r="S39" i="21"/>
  <c r="T39" i="21" s="1"/>
  <c r="Q38" i="21"/>
  <c r="Q26" i="21" s="1"/>
  <c r="Q10" i="21" s="1"/>
  <c r="Q9" i="21" s="1"/>
  <c r="Q64" i="21" s="1"/>
  <c r="Q72" i="21" s="1"/>
  <c r="S21" i="22"/>
  <c r="R20" i="22"/>
  <c r="R19" i="22" s="1"/>
  <c r="S19" i="22" s="1"/>
  <c r="T19" i="22" s="1"/>
  <c r="R20" i="21"/>
  <c r="S20" i="21" s="1"/>
  <c r="T20" i="21" s="1"/>
  <c r="R28" i="21"/>
  <c r="L29" i="21"/>
  <c r="L26" i="21" s="1"/>
  <c r="L10" i="21" s="1"/>
  <c r="L9" i="21" s="1"/>
  <c r="L64" i="21" s="1"/>
  <c r="L72" i="21" s="1"/>
  <c r="R50" i="21"/>
  <c r="S51" i="21"/>
  <c r="T51" i="21" s="1"/>
  <c r="D72" i="21"/>
  <c r="N8" i="22"/>
  <c r="N30" i="22" s="1"/>
  <c r="N32" i="22" s="1"/>
  <c r="F8" i="22"/>
  <c r="F30" i="22" s="1"/>
  <c r="F32" i="22" s="1"/>
  <c r="M26" i="21"/>
  <c r="M10" i="21" s="1"/>
  <c r="M9" i="21" s="1"/>
  <c r="M64" i="21" s="1"/>
  <c r="M72" i="21" s="1"/>
  <c r="S12" i="21"/>
  <c r="T12" i="21" s="1"/>
  <c r="R45" i="21"/>
  <c r="G72" i="21"/>
  <c r="R65" i="21"/>
  <c r="O17" i="21"/>
  <c r="O16" i="21" s="1"/>
  <c r="R19" i="21"/>
  <c r="S19" i="21" s="1"/>
  <c r="T19" i="21" s="1"/>
  <c r="R21" i="21"/>
  <c r="S21" i="21" s="1"/>
  <c r="T21" i="21" s="1"/>
  <c r="R41" i="21"/>
  <c r="S41" i="21" s="1"/>
  <c r="T41" i="21" s="1"/>
  <c r="R48" i="21"/>
  <c r="S48" i="21" s="1"/>
  <c r="T48" i="21" s="1"/>
  <c r="S58" i="21"/>
  <c r="T58" i="21" s="1"/>
  <c r="S62" i="21"/>
  <c r="T62" i="21" s="1"/>
  <c r="O9" i="22"/>
  <c r="O8" i="22" s="1"/>
  <c r="O30" i="22" s="1"/>
  <c r="O32" i="22" s="1"/>
  <c r="K20" i="22"/>
  <c r="K19" i="22" s="1"/>
  <c r="K8" i="22" s="1"/>
  <c r="K30" i="22" s="1"/>
  <c r="K32" i="22" s="1"/>
  <c r="K27" i="21"/>
  <c r="K38" i="21"/>
  <c r="K44" i="21"/>
  <c r="J9" i="22"/>
  <c r="J8" i="22" s="1"/>
  <c r="J30" i="22" s="1"/>
  <c r="J32" i="22" s="1"/>
  <c r="P9" i="22"/>
  <c r="P8" i="22" s="1"/>
  <c r="P30" i="22" s="1"/>
  <c r="P32" i="22" s="1"/>
  <c r="R13" i="21"/>
  <c r="S13" i="21" s="1"/>
  <c r="T13" i="21" s="1"/>
  <c r="R11" i="22"/>
  <c r="K11" i="21"/>
  <c r="K65" i="21"/>
  <c r="S66" i="21"/>
  <c r="T66" i="21" s="1"/>
  <c r="L9" i="22"/>
  <c r="L8" i="22" s="1"/>
  <c r="L30" i="22" s="1"/>
  <c r="L32" i="22" s="1"/>
  <c r="J27" i="22"/>
  <c r="J26" i="22" s="1"/>
  <c r="S26" i="22" s="1"/>
  <c r="T26" i="22" s="1"/>
  <c r="K52" i="21"/>
  <c r="K49" i="21" s="1"/>
  <c r="L64" i="23" l="1"/>
  <c r="N88" i="23"/>
  <c r="N96" i="23" s="1"/>
  <c r="M88" i="23"/>
  <c r="M96" i="23" s="1"/>
  <c r="O8" i="23"/>
  <c r="K8" i="23"/>
  <c r="K62" i="23" s="1"/>
  <c r="P8" i="24"/>
  <c r="P30" i="24" s="1"/>
  <c r="I49" i="24"/>
  <c r="H43" i="24"/>
  <c r="H65" i="24" s="1"/>
  <c r="H67" i="24" s="1"/>
  <c r="J63" i="24"/>
  <c r="T63" i="24" s="1"/>
  <c r="G43" i="24"/>
  <c r="G65" i="24" s="1"/>
  <c r="G67" i="24" s="1"/>
  <c r="I43" i="24"/>
  <c r="I65" i="24" s="1"/>
  <c r="I67" i="24" s="1"/>
  <c r="F69" i="24"/>
  <c r="K26" i="21"/>
  <c r="R11" i="21"/>
  <c r="L32" i="24"/>
  <c r="D69" i="24"/>
  <c r="S75" i="23"/>
  <c r="T75" i="23" s="1"/>
  <c r="R74" i="23"/>
  <c r="S23" i="24"/>
  <c r="T23" i="24" s="1"/>
  <c r="R22" i="24"/>
  <c r="S22" i="24" s="1"/>
  <c r="T22" i="24" s="1"/>
  <c r="H69" i="24"/>
  <c r="P32" i="24"/>
  <c r="E32" i="24"/>
  <c r="G69" i="24"/>
  <c r="G70" i="24" s="1"/>
  <c r="O32" i="24"/>
  <c r="R84" i="23"/>
  <c r="S84" i="23" s="1"/>
  <c r="S85" i="23"/>
  <c r="D52" i="24"/>
  <c r="D51" i="24" s="1"/>
  <c r="D50" i="24" s="1"/>
  <c r="D49" i="24" s="1"/>
  <c r="D43" i="24" s="1"/>
  <c r="D65" i="24" s="1"/>
  <c r="D67" i="24" s="1"/>
  <c r="J53" i="24"/>
  <c r="S18" i="24"/>
  <c r="T18" i="24" s="1"/>
  <c r="R17" i="24"/>
  <c r="J30" i="24"/>
  <c r="C32" i="24"/>
  <c r="Q8" i="24"/>
  <c r="Q30" i="24" s="1"/>
  <c r="S16" i="23"/>
  <c r="T16" i="23" s="1"/>
  <c r="R15" i="23"/>
  <c r="R25" i="23"/>
  <c r="S26" i="23"/>
  <c r="T26" i="23" s="1"/>
  <c r="S54" i="23"/>
  <c r="R53" i="23"/>
  <c r="S53" i="23" s="1"/>
  <c r="T53" i="23" s="1"/>
  <c r="O62" i="23"/>
  <c r="O88" i="23" s="1"/>
  <c r="O96" i="23" s="1"/>
  <c r="R89" i="23"/>
  <c r="S89" i="23" s="1"/>
  <c r="T89" i="23" s="1"/>
  <c r="S90" i="23"/>
  <c r="T90" i="23" s="1"/>
  <c r="R20" i="24"/>
  <c r="S20" i="24" s="1"/>
  <c r="T20" i="24" s="1"/>
  <c r="S21" i="24"/>
  <c r="T21" i="24" s="1"/>
  <c r="R27" i="24"/>
  <c r="S82" i="23"/>
  <c r="T82" i="23" s="1"/>
  <c r="R81" i="23"/>
  <c r="P64" i="23"/>
  <c r="P88" i="23" s="1"/>
  <c r="P96" i="23" s="1"/>
  <c r="R65" i="23"/>
  <c r="S67" i="23"/>
  <c r="R67" i="24"/>
  <c r="K69" i="24"/>
  <c r="S42" i="23"/>
  <c r="T42" i="23" s="1"/>
  <c r="R41" i="23"/>
  <c r="S41" i="23" s="1"/>
  <c r="T41" i="23" s="1"/>
  <c r="J8" i="23"/>
  <c r="J62" i="23" s="1"/>
  <c r="J88" i="23" s="1"/>
  <c r="J96" i="23" s="1"/>
  <c r="S20" i="23"/>
  <c r="T20" i="23" s="1"/>
  <c r="R19" i="23"/>
  <c r="S19" i="23" s="1"/>
  <c r="T19" i="23" s="1"/>
  <c r="S59" i="23"/>
  <c r="T59" i="23" s="1"/>
  <c r="R58" i="23"/>
  <c r="R12" i="24"/>
  <c r="S13" i="24"/>
  <c r="T13" i="24" s="1"/>
  <c r="J48" i="24"/>
  <c r="R49" i="24"/>
  <c r="R43" i="24" s="1"/>
  <c r="R65" i="24" s="1"/>
  <c r="J57" i="24"/>
  <c r="T58" i="24"/>
  <c r="S58" i="24"/>
  <c r="S59" i="24"/>
  <c r="T59" i="24"/>
  <c r="T60" i="24"/>
  <c r="S60" i="24"/>
  <c r="J15" i="24"/>
  <c r="J14" i="24" s="1"/>
  <c r="J8" i="24" s="1"/>
  <c r="Q88" i="23"/>
  <c r="Q96" i="23" s="1"/>
  <c r="C50" i="24"/>
  <c r="C49" i="24" s="1"/>
  <c r="C43" i="24" s="1"/>
  <c r="C65" i="24" s="1"/>
  <c r="C67" i="24" s="1"/>
  <c r="S70" i="23"/>
  <c r="R69" i="23"/>
  <c r="F70" i="24"/>
  <c r="S63" i="24"/>
  <c r="L88" i="23"/>
  <c r="L96" i="23" s="1"/>
  <c r="J56" i="24"/>
  <c r="K64" i="23"/>
  <c r="S51" i="23"/>
  <c r="T51" i="23" s="1"/>
  <c r="R50" i="23"/>
  <c r="T54" i="24"/>
  <c r="S54" i="24"/>
  <c r="I88" i="23"/>
  <c r="I96" i="23" s="1"/>
  <c r="R35" i="23"/>
  <c r="S36" i="23"/>
  <c r="T36" i="23" s="1"/>
  <c r="R77" i="23"/>
  <c r="S77" i="23" s="1"/>
  <c r="T77" i="23" s="1"/>
  <c r="S78" i="23"/>
  <c r="M15" i="24"/>
  <c r="M14" i="24" s="1"/>
  <c r="M8" i="24" s="1"/>
  <c r="M30" i="24" s="1"/>
  <c r="J62" i="24"/>
  <c r="J25" i="23"/>
  <c r="K8" i="24"/>
  <c r="K30" i="24" s="1"/>
  <c r="S39" i="23"/>
  <c r="T39" i="23" s="1"/>
  <c r="R38" i="23"/>
  <c r="S38" i="23" s="1"/>
  <c r="T38" i="23" s="1"/>
  <c r="C8" i="23"/>
  <c r="C62" i="23" s="1"/>
  <c r="C88" i="23" s="1"/>
  <c r="C96" i="23" s="1"/>
  <c r="S11" i="22"/>
  <c r="T11" i="22" s="1"/>
  <c r="R10" i="22"/>
  <c r="S11" i="21"/>
  <c r="T11" i="21" s="1"/>
  <c r="S30" i="21"/>
  <c r="T30" i="21" s="1"/>
  <c r="R29" i="21"/>
  <c r="S29" i="21" s="1"/>
  <c r="T29" i="21" s="1"/>
  <c r="S18" i="21"/>
  <c r="T18" i="21" s="1"/>
  <c r="R17" i="21"/>
  <c r="S27" i="22"/>
  <c r="T27" i="22" s="1"/>
  <c r="S28" i="21"/>
  <c r="T28" i="21" s="1"/>
  <c r="R27" i="21"/>
  <c r="S65" i="21"/>
  <c r="T65" i="21" s="1"/>
  <c r="R38" i="21"/>
  <c r="S38" i="21" s="1"/>
  <c r="T38" i="21" s="1"/>
  <c r="S45" i="21"/>
  <c r="T45" i="21" s="1"/>
  <c r="R44" i="21"/>
  <c r="S44" i="21" s="1"/>
  <c r="T44" i="21" s="1"/>
  <c r="S50" i="21"/>
  <c r="T50" i="21" s="1"/>
  <c r="R49" i="21"/>
  <c r="S49" i="21" s="1"/>
  <c r="T49" i="21" s="1"/>
  <c r="K10" i="21"/>
  <c r="K9" i="21" s="1"/>
  <c r="K64" i="21" s="1"/>
  <c r="K72" i="21" s="1"/>
  <c r="T21" i="22"/>
  <c r="S20" i="22"/>
  <c r="T20" i="22" s="1"/>
  <c r="K88" i="23" l="1"/>
  <c r="K96" i="23" s="1"/>
  <c r="H70" i="24"/>
  <c r="D70" i="24"/>
  <c r="S50" i="23"/>
  <c r="T50" i="23" s="1"/>
  <c r="R45" i="23"/>
  <c r="R57" i="23"/>
  <c r="S58" i="23"/>
  <c r="T58" i="23" s="1"/>
  <c r="S25" i="23"/>
  <c r="T25" i="23" s="1"/>
  <c r="R24" i="23"/>
  <c r="S24" i="23" s="1"/>
  <c r="T24" i="23" s="1"/>
  <c r="J97" i="23"/>
  <c r="J32" i="24"/>
  <c r="K32" i="24"/>
  <c r="C69" i="24"/>
  <c r="C70" i="24" s="1"/>
  <c r="T57" i="24"/>
  <c r="S57" i="24"/>
  <c r="R80" i="23"/>
  <c r="S80" i="23" s="1"/>
  <c r="T80" i="23" s="1"/>
  <c r="S81" i="23"/>
  <c r="T81" i="23" s="1"/>
  <c r="S15" i="23"/>
  <c r="T15" i="23" s="1"/>
  <c r="R10" i="23"/>
  <c r="R16" i="24"/>
  <c r="S17" i="24"/>
  <c r="T17" i="24" s="1"/>
  <c r="T62" i="24"/>
  <c r="S62" i="24"/>
  <c r="J61" i="24"/>
  <c r="J55" i="24"/>
  <c r="T56" i="24"/>
  <c r="S56" i="24"/>
  <c r="T48" i="24"/>
  <c r="S48" i="24"/>
  <c r="J47" i="24"/>
  <c r="S27" i="24"/>
  <c r="T27" i="24" s="1"/>
  <c r="R26" i="24"/>
  <c r="S26" i="24" s="1"/>
  <c r="T26" i="24" s="1"/>
  <c r="Q32" i="24"/>
  <c r="I69" i="24"/>
  <c r="I70" i="24" s="1"/>
  <c r="T53" i="24"/>
  <c r="S53" i="24"/>
  <c r="J52" i="24"/>
  <c r="R34" i="23"/>
  <c r="S35" i="23"/>
  <c r="T35" i="23" s="1"/>
  <c r="S69" i="23"/>
  <c r="S65" i="23"/>
  <c r="T65" i="23" s="1"/>
  <c r="T67" i="23"/>
  <c r="M32" i="24"/>
  <c r="E69" i="24"/>
  <c r="E70" i="24" s="1"/>
  <c r="S12" i="24"/>
  <c r="T12" i="24" s="1"/>
  <c r="R11" i="24"/>
  <c r="S74" i="23"/>
  <c r="T74" i="23" s="1"/>
  <c r="R71" i="23"/>
  <c r="S71" i="23" s="1"/>
  <c r="T71" i="23" s="1"/>
  <c r="S27" i="21"/>
  <c r="T27" i="21" s="1"/>
  <c r="R26" i="21"/>
  <c r="S26" i="21" s="1"/>
  <c r="T26" i="21" s="1"/>
  <c r="S17" i="21"/>
  <c r="T17" i="21" s="1"/>
  <c r="R16" i="21"/>
  <c r="S10" i="22"/>
  <c r="T10" i="22" s="1"/>
  <c r="R9" i="22"/>
  <c r="S34" i="23" l="1"/>
  <c r="T34" i="23" s="1"/>
  <c r="R33" i="23"/>
  <c r="R15" i="24"/>
  <c r="S16" i="24"/>
  <c r="T16" i="24" s="1"/>
  <c r="T52" i="24"/>
  <c r="S52" i="24"/>
  <c r="J51" i="24"/>
  <c r="T55" i="24"/>
  <c r="S55" i="24"/>
  <c r="S10" i="23"/>
  <c r="T10" i="23" s="1"/>
  <c r="R9" i="23"/>
  <c r="S47" i="24"/>
  <c r="T47" i="24"/>
  <c r="J46" i="24"/>
  <c r="R68" i="23"/>
  <c r="S57" i="23"/>
  <c r="T57" i="23" s="1"/>
  <c r="R10" i="24"/>
  <c r="S11" i="24"/>
  <c r="T11" i="24" s="1"/>
  <c r="T61" i="24"/>
  <c r="S61" i="24"/>
  <c r="S45" i="23"/>
  <c r="T45" i="23" s="1"/>
  <c r="R44" i="23"/>
  <c r="S44" i="23" s="1"/>
  <c r="T44" i="23" s="1"/>
  <c r="S16" i="21"/>
  <c r="T16" i="21" s="1"/>
  <c r="R10" i="21"/>
  <c r="S9" i="22"/>
  <c r="T9" i="22" s="1"/>
  <c r="R8" i="22"/>
  <c r="S46" i="24" l="1"/>
  <c r="T46" i="24"/>
  <c r="J45" i="24"/>
  <c r="T51" i="24"/>
  <c r="S51" i="24"/>
  <c r="J50" i="24"/>
  <c r="R9" i="24"/>
  <c r="S10" i="24"/>
  <c r="T10" i="24" s="1"/>
  <c r="R32" i="23"/>
  <c r="S32" i="23" s="1"/>
  <c r="T32" i="23" s="1"/>
  <c r="S33" i="23"/>
  <c r="T33" i="23" s="1"/>
  <c r="S9" i="23"/>
  <c r="T9" i="23" s="1"/>
  <c r="S68" i="23"/>
  <c r="T68" i="23" s="1"/>
  <c r="R64" i="23"/>
  <c r="S15" i="24"/>
  <c r="T15" i="24" s="1"/>
  <c r="R14" i="24"/>
  <c r="S14" i="24" s="1"/>
  <c r="T14" i="24" s="1"/>
  <c r="S8" i="22"/>
  <c r="T8" i="22" s="1"/>
  <c r="R30" i="22"/>
  <c r="R9" i="21"/>
  <c r="S10" i="21"/>
  <c r="T10" i="21" s="1"/>
  <c r="R8" i="23" l="1"/>
  <c r="S8" i="23" s="1"/>
  <c r="T8" i="23" s="1"/>
  <c r="T50" i="24"/>
  <c r="S50" i="24"/>
  <c r="J49" i="24"/>
  <c r="S45" i="24"/>
  <c r="J44" i="24"/>
  <c r="T45" i="24"/>
  <c r="S64" i="23"/>
  <c r="T64" i="23" s="1"/>
  <c r="S9" i="24"/>
  <c r="T9" i="24" s="1"/>
  <c r="R8" i="24"/>
  <c r="R64" i="21"/>
  <c r="S9" i="21"/>
  <c r="T9" i="21" s="1"/>
  <c r="S30" i="22"/>
  <c r="T30" i="22" s="1"/>
  <c r="R32" i="22"/>
  <c r="S32" i="22" s="1"/>
  <c r="T32" i="22" s="1"/>
  <c r="R62" i="23" l="1"/>
  <c r="S62" i="23" s="1"/>
  <c r="T62" i="23" s="1"/>
  <c r="S8" i="24"/>
  <c r="T8" i="24" s="1"/>
  <c r="R30" i="24"/>
  <c r="S44" i="24"/>
  <c r="J43" i="24"/>
  <c r="T44" i="24"/>
  <c r="R88" i="23"/>
  <c r="T49" i="24"/>
  <c r="S49" i="24"/>
  <c r="S64" i="21"/>
  <c r="T64" i="21" s="1"/>
  <c r="R72" i="21"/>
  <c r="S72" i="21" s="1"/>
  <c r="T72" i="21" s="1"/>
  <c r="S43" i="24" l="1"/>
  <c r="J65" i="24"/>
  <c r="T43" i="24"/>
  <c r="J69" i="24"/>
  <c r="R97" i="23"/>
  <c r="S97" i="23" s="1"/>
  <c r="T97" i="23" s="1"/>
  <c r="S30" i="24"/>
  <c r="T30" i="24" s="1"/>
  <c r="R32" i="24"/>
  <c r="S32" i="24" s="1"/>
  <c r="T32" i="24" s="1"/>
  <c r="S88" i="23"/>
  <c r="T88" i="23" s="1"/>
  <c r="R96" i="23"/>
  <c r="S96" i="23" s="1"/>
  <c r="T96" i="23" s="1"/>
  <c r="J70" i="24" l="1"/>
  <c r="S65" i="24"/>
  <c r="T65" i="24"/>
  <c r="J67" i="24"/>
  <c r="S67" i="24" l="1"/>
  <c r="T67" i="24"/>
</calcChain>
</file>

<file path=xl/sharedStrings.xml><?xml version="1.0" encoding="utf-8"?>
<sst xmlns="http://schemas.openxmlformats.org/spreadsheetml/2006/main" count="363" uniqueCount="197">
  <si>
    <t xml:space="preserve"> CUADRO No.2</t>
  </si>
  <si>
    <t>INGRESOS FISCALES COMPARADOS POR PARTIDAS, DIRECCION GENERAL DE IMPUESTOS INTERNOS</t>
  </si>
  <si>
    <t xml:space="preserve">(En millones RD$) </t>
  </si>
  <si>
    <t>PARTIDAS</t>
  </si>
  <si>
    <t>VARIACION</t>
  </si>
  <si>
    <t>ENERO</t>
  </si>
  <si>
    <t>FEBRERO</t>
  </si>
  <si>
    <t>Abs.</t>
  </si>
  <si>
    <t>%</t>
  </si>
  <si>
    <t>A) INGRESOS CORRIENTES</t>
  </si>
  <si>
    <t>I) IMPUESTOS</t>
  </si>
  <si>
    <t>1) IMPUESTOS SOBRE LOS INGRESOS</t>
  </si>
  <si>
    <t>- Impuestos Sobre la Renta de las Personas</t>
  </si>
  <si>
    <t>- Impuestos Sobre Los Ingresos de las Empresas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</si>
  <si>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</si>
  <si>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</si>
  <si>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</si>
  <si>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</si>
  <si>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</si>
  <si>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</si>
  <si>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</si>
  <si>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</si>
  <si>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las Sucesiones y Donaciones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</si>
  <si>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</si>
  <si>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</si>
  <si>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</si>
  <si>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</si>
  <si>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</si>
  <si>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Impuestos Transferencias de Bienes Industrializados y Servicios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</si>
  <si>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</si>
  <si>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</si>
  <si>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</si>
  <si>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Productos Derivados del Alcohol</t>
  </si>
  <si>
    <t>- Impuesto Selectivo a las Cervezas</t>
  </si>
  <si>
    <t>- Impuesto Selectivo al Tabaco y los Cigarrillos</t>
  </si>
  <si>
    <t>- Impuestos Selectivo a las Telecomunicaciones</t>
  </si>
  <si>
    <t>- Impuestos Selectivo a los Seguros</t>
  </si>
  <si>
    <t xml:space="preserve"> - Impuestos Sobre el Uso de Bienes y Licencias</t>
  </si>
  <si>
    <t>- 17% Registro de Propiedad de vehículo</t>
  </si>
  <si>
    <t>- Derecho de Circulación Vehículos de Motor</t>
  </si>
  <si>
    <t>- Imp.especifico Bancas de Apuestas de Loteria</t>
  </si>
  <si>
    <t xml:space="preserve">- Imp.especifico Bancas de Apuestas  deportivas  </t>
  </si>
  <si>
    <t>- Accesorios sobre Impuestos Internos a  Mercancías y  Servicios</t>
  </si>
  <si>
    <t>4) IMPUESTOS SOBRE EL COMERCIO Y LAS TRANSACCIONES/COMERCIO EXTERIOR</t>
  </si>
  <si>
    <t>- Salida de Pasajeros al Exterior por Aeropuertos</t>
  </si>
  <si>
    <t>5) IMPUESTOS ECOLOGICOS</t>
  </si>
  <si>
    <t>6)  IMPUESTOS DIVERSOS</t>
  </si>
  <si>
    <t>II) INGRESOS POR CONTRAPRESTACION</t>
  </si>
  <si>
    <t>- Ventas de Bienes y Servicios</t>
  </si>
  <si>
    <t>- Ventas de Mercancías del Estado</t>
  </si>
  <si>
    <t>- Ventas Servicios del Estado</t>
  </si>
  <si>
    <t>- Tasas</t>
  </si>
  <si>
    <t>- Tarjetas de Turismo</t>
  </si>
  <si>
    <t>- Derechos Administrativos</t>
  </si>
  <si>
    <t>III) OTROS INGRESOS</t>
  </si>
  <si>
    <t>- Rentas de la Propiedad</t>
  </si>
  <si>
    <t>- Arriendo de Activos Tangibles No Producidos</t>
  </si>
  <si>
    <t>- Regalia neta por fundicion- RNF</t>
  </si>
  <si>
    <t>- Multas y Sanciones</t>
  </si>
  <si>
    <t>- Ingresos Diversos</t>
  </si>
  <si>
    <t>-Ingresos por diferencial del gas licuado de petróleo</t>
  </si>
  <si>
    <t xml:space="preserve">   TOTAL </t>
  </si>
  <si>
    <t>Otros Ingresos:</t>
  </si>
  <si>
    <t xml:space="preserve"> % Plan de construcciones (Ley 6-86) -Fondo Pensiones Trabajadores de la Construcción</t>
  </si>
  <si>
    <t xml:space="preserve">Fianzas Judiciales y depósitos en consignación </t>
  </si>
  <si>
    <t>Fondo de contribución especial para la gestión integral de residuos</t>
  </si>
  <si>
    <t>Devolución impuesto selectivo al consumo de combustibles</t>
  </si>
  <si>
    <t>Venta de Sellos Especiales para el Colegio de Abogados</t>
  </si>
  <si>
    <t xml:space="preserve">Fondo para Registro y Devolución de los Depositos en excesos en la Cuenta Unica del Tesoro </t>
  </si>
  <si>
    <t>TOTAL DE INGRESOS REPORTADOS EN EL SIGEF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</si>
  <si>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</si>
  <si>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</si>
  <si>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  y los depósitos en exceso de la recaudadora., </t>
  </si>
  <si>
    <t>Las informaciones presentadas difieren de las presentadas en  Portal de Transparencia Fiscal,  ya que solo incluyen los ingresos presupuestarios.</t>
  </si>
  <si>
    <t>INGRESOS FISCALES COMPARADOS POR PARTIDAS, DIRECCION GENERAL DE ADUANAS</t>
  </si>
  <si>
    <t>1) IMPUESTOS INTERNOS SOBRE MERCANCIAS Y SERVICIOS</t>
  </si>
  <si>
    <t>- Impuesto Selectivo a las demás Mercancías</t>
  </si>
  <si>
    <t>- Impuesto adicional de RD$2.0 al consumo de gasoil y gasolina premium-regular</t>
  </si>
  <si>
    <t>2) IMPUESTOS SOBRE EL COMERCIO Y LAS TRANSACCIONES COMERCIO EXTERIOR</t>
  </si>
  <si>
    <t>- Impuestos sobre las Importaciones</t>
  </si>
  <si>
    <t>- Impuestos Arancelarios</t>
  </si>
  <si>
    <t>- Otros Impuestos sobre el Comercio Exterior</t>
  </si>
  <si>
    <t>- Salida de Pasajeros por la Región Fronteriza</t>
  </si>
  <si>
    <t>II) TRANFERENCIAS CORRIENTES</t>
  </si>
  <si>
    <t>III) INGRESOS POR CONTRAPRESTACION</t>
  </si>
  <si>
    <t>IV) OTROS INGRESOS</t>
  </si>
  <si>
    <t>TOTAL</t>
  </si>
  <si>
    <t xml:space="preserve">Fondo para Registro y Devolución de los Depósitos en excesos en la Cuenta Única del Tesoro </t>
  </si>
  <si>
    <t xml:space="preserve">     Excluye los depósitos en exceso de la DGA.</t>
  </si>
  <si>
    <t xml:space="preserve"> INGRESOS FISCALES COMPARADOS  POR PARTIDAS, TESORERÍA NACIONAL</t>
  </si>
  <si>
    <t>(En millones de RD$)</t>
  </si>
  <si>
    <t>- Impuesto para Contribuir al Desarrollo de las Telecomunicaciones</t>
  </si>
  <si>
    <t>- Fondo de Contribución al Desarrollo de las Telecomunicaciones (2127)</t>
  </si>
  <si>
    <t>- Impuesto por uso de servicio de las telecomunicaciones para el sistema de emergencia 9-1-1</t>
  </si>
  <si>
    <t>- Impuestos Sobre el Uso de Bienes y Licencias</t>
  </si>
  <si>
    <t>- Licencias para Portar Armas de Fuego</t>
  </si>
  <si>
    <t>Fondo General</t>
  </si>
  <si>
    <t>2) IMPUESTOS SOBRE EL COMERCIO Y LAS TRANSACCIONES/COMERCIO EXTERIOR</t>
  </si>
  <si>
    <t>- Derechos Consulares</t>
  </si>
  <si>
    <t>II) CONTRIBUCIONES SOCIALES</t>
  </si>
  <si>
    <t>- Contribución Social</t>
  </si>
  <si>
    <t>- Contribuciones varias</t>
  </si>
  <si>
    <t xml:space="preserve">III) TRANSFERENCIAS </t>
  </si>
  <si>
    <t>- Transferencias Corrientes</t>
  </si>
  <si>
    <t xml:space="preserve"> -Del Sector Privado Interno</t>
  </si>
  <si>
    <t>- Del Gobierno Central</t>
  </si>
  <si>
    <t>- De Instituciones  Públicas Descentralizadas o Autónomas</t>
  </si>
  <si>
    <t>- De instituciones públicas de la seguridad social</t>
  </si>
  <si>
    <t xml:space="preserve">- De empresas públicas no financieras </t>
  </si>
  <si>
    <t xml:space="preserve">- De Instituciones Públicas Financieras No Monetarias </t>
  </si>
  <si>
    <t>IV) INGRESOS POR CONTRAPRESTACION</t>
  </si>
  <si>
    <t>- PROMESE</t>
  </si>
  <si>
    <t>- Fondo General</t>
  </si>
  <si>
    <t>- Otras Ventas</t>
  </si>
  <si>
    <t>- Otras Ventas de Servicios del Gobierno Central</t>
  </si>
  <si>
    <t>- Expedición y Renovación de Pasaportes</t>
  </si>
  <si>
    <t>V) OTROS INGRESOS</t>
  </si>
  <si>
    <t xml:space="preserve"> - Rentas de Propiedad</t>
  </si>
  <si>
    <t>- Dividendos por Inversiones Empresariales</t>
  </si>
  <si>
    <t>- Dividendos Banco de Reservas</t>
  </si>
  <si>
    <t>- Dividendosde Punta Ctalina</t>
  </si>
  <si>
    <t xml:space="preserve">- Otros Dividendos </t>
  </si>
  <si>
    <t xml:space="preserve">- Intereses </t>
  </si>
  <si>
    <t>- Intereses por Colocación de Inversiones Financieras</t>
  </si>
  <si>
    <t>-2124 Fondo de Estabilización y Compensación de los Precios de los Cmbustibles (FECOPECO)</t>
  </si>
  <si>
    <t>- 2156-Fondo Especial de Bienes Decomisados y Extinguidos (FEBIDE) (LEY NO.60-23)</t>
  </si>
  <si>
    <t>B)  INGRESOS DE CAPITAL</t>
  </si>
  <si>
    <t>- Ventas de Activos No Financieros</t>
  </si>
  <si>
    <t>- Venta de  Activos Fijos</t>
  </si>
  <si>
    <t>- Ventas de Activos Intangibles</t>
  </si>
  <si>
    <t>- Transferencias Capital</t>
  </si>
  <si>
    <t xml:space="preserve">TOTAL </t>
  </si>
  <si>
    <t>DONACIONES</t>
  </si>
  <si>
    <t>FUENTES FINANCIERAS</t>
  </si>
  <si>
    <t>Disminición de Activos Financieros</t>
  </si>
  <si>
    <t xml:space="preserve"> -Disminución de documentos por cobrar de largo plazo</t>
  </si>
  <si>
    <t>- Recuperación de Prestamos Internos</t>
  </si>
  <si>
    <t>Incremento de Pasivos Financieros</t>
  </si>
  <si>
    <t>Incremento de Pasivos Corrientes</t>
  </si>
  <si>
    <t xml:space="preserve">- Obtención de Préstamos Internos a Corto Plazo </t>
  </si>
  <si>
    <t>Incremento de Pasivos No Corrientes</t>
  </si>
  <si>
    <t>Incremento de documentos por pagar Externo de largo plazo</t>
  </si>
  <si>
    <t>Incremento de cuentas por pagar Externas de largo plazo</t>
  </si>
  <si>
    <t>-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</si>
  <si>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</si>
  <si>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</si>
  <si>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</si>
  <si>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</si>
  <si>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</si>
  <si>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</si>
  <si>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</si>
  <si>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</si>
  <si>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</si>
  <si>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</si>
  <si>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</si>
  <si>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</si>
  <si>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</si>
  <si>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t xml:space="preserve"> Incremento de disponibilidades (Reintegros de cheques de periodos anteriores y devolución de recursos a la CUT años anteriores)</t>
  </si>
  <si>
    <t xml:space="preserve">INFOTEP </t>
  </si>
  <si>
    <t>Plan de construcciones (Ley 6-86) -Fondo Pensiones Trabajadores de la Construcción</t>
  </si>
  <si>
    <t>Patrimonio Público Recuperado</t>
  </si>
  <si>
    <t>Devolución de Recursos a empleados por Retenciones Excesivas por TSS.</t>
  </si>
  <si>
    <t>Ingresos de la CUT No Presupuestaria</t>
  </si>
  <si>
    <t>Ingresos de las Inst. Centralizadas en la CUT Presupuestaria</t>
  </si>
  <si>
    <t xml:space="preserve">(1) Cifras sujetas a rectificación.  Incluye los dólares convertidos a la tasa oficial.  </t>
  </si>
  <si>
    <t xml:space="preserve">     Excluye los Depósitos a Cargo del Estado, Fondos Especiales y de Terceros, ingresos de las instituciones centralizadas en la CUT no presupuestaria y los depósitos en exceso de las recaudadoras. </t>
  </si>
  <si>
    <t xml:space="preserve">Las informaciones presentadas difieren de las presentadas en  Portal de Transparencia Fiscal,  ya que solo incluyen los ingresos presupuestarios. </t>
  </si>
  <si>
    <t xml:space="preserve"> INGRESOS FISCALES COMPARADOS  POR PARTIDAS, RECAUDACIONES DIRECTAS DE LAS INSTITUCIONES CENTRALIZADAS EN LA CUT</t>
  </si>
  <si>
    <t>- Recursos de Captación Directa del Ministerio de Interior y Policia</t>
  </si>
  <si>
    <t>- Recursos de captación directa del programa PROMESE CAL ( D. No. 308-97)</t>
  </si>
  <si>
    <t>- Ingresos de las Inst. Centralizadas en mercancías en la CUT</t>
  </si>
  <si>
    <t>- Ingresos de las Inst. Centralizadas en Servicios en la CUT</t>
  </si>
  <si>
    <t xml:space="preserve"> - Recursos de Captación Directa para el Fomento y Desarrollo del Gas Natural en el Parque vehicular</t>
  </si>
  <si>
    <t>- Recursos de Captación Directa por Prestación de Servicios (MIVHED), Ley No.160-21</t>
  </si>
  <si>
    <t xml:space="preserve">- Otros registros contratos y cobros </t>
  </si>
  <si>
    <t>- Recursos de Captación Directa de la Procuradoria General de la República ( multas de tránsito)</t>
  </si>
  <si>
    <t xml:space="preserve"> Incremento de disponibilidades (devolución de recursos a la CUT años anteriores)</t>
  </si>
  <si>
    <t>Diferencia</t>
  </si>
  <si>
    <t>Recursos de Captación Directa de la Procuradoria General de la República ( multas de tránsito)</t>
  </si>
  <si>
    <t>MARZO</t>
  </si>
  <si>
    <t>FUENTE: Elaborado por la Direción de Política Tributaria (DPT) del Viceministerio de Política Fiscal del Ministerio de Hacienda y Economía, con los datos del Sistema Integrado de Gestión Financiera (SIGEF).</t>
  </si>
  <si>
    <t xml:space="preserve"> CUADRO No.1</t>
  </si>
  <si>
    <t>CUADRO No.3</t>
  </si>
  <si>
    <t>ABRIL</t>
  </si>
  <si>
    <t>CUADRO No.4</t>
  </si>
  <si>
    <t>MAYO</t>
  </si>
  <si>
    <t>JUNIO</t>
  </si>
  <si>
    <t>I</t>
  </si>
  <si>
    <t>ENERO-JULIO   2026/2025</t>
  </si>
  <si>
    <t>ING</t>
  </si>
  <si>
    <t>JULIO</t>
  </si>
  <si>
    <t>ENERO-JULIO 2026/2025</t>
  </si>
  <si>
    <t>Ing</t>
  </si>
  <si>
    <t>ENERO-JULIO  2026/2025</t>
  </si>
  <si>
    <t>ENERO-JULIO 2025/2026</t>
  </si>
  <si>
    <t>ENERO - JULIO 2026/ PRESUPUESTO REFORMULADO 2026</t>
  </si>
  <si>
    <t>PRESUPUESTO REFORMULADO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</si>
</sst>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#,##0.0"/>
    <numFmt numFmtId="167" formatCode="#,##0.0000_);\(#,##0.0000\)"/>
    <numFmt numFmtId="168" formatCode="_(* #,##0_);_(* \(#,##0\);_(* &quot;-&quot;??_);_(@_)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Gotham"/>
    </font>
    <font>
      <b/>
      <sz val="12"/>
      <color indexed="8"/>
      <name val="Gotham"/>
    </font>
    <font>
      <sz val="12"/>
      <name val="Gotham"/>
    </font>
    <font>
      <i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sz val="12"/>
      <name val="Courier"/>
      <family val="3"/>
    </font>
    <font>
      <sz val="10"/>
      <color indexed="8"/>
      <name val="Gotham"/>
    </font>
    <font>
      <sz val="10"/>
      <color theme="1"/>
      <name val="Gotham"/>
    </font>
    <font>
      <sz val="10"/>
      <color theme="1"/>
      <name val="Arial"/>
      <family val="2"/>
    </font>
    <font>
      <sz val="10"/>
      <name val="Gotham"/>
    </font>
    <font>
      <b/>
      <sz val="10"/>
      <name val="Gotham"/>
    </font>
    <font>
      <b/>
      <sz val="10"/>
      <name val="Arial"/>
      <family val="2"/>
    </font>
    <font>
      <b/>
      <sz val="8"/>
      <name val="Gotham"/>
    </font>
    <font>
      <b/>
      <sz val="9"/>
      <color indexed="8"/>
      <name val="Gotham"/>
    </font>
    <font>
      <sz val="8"/>
      <color indexed="8"/>
      <name val="Gotham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name val="Gotham"/>
    </font>
    <font>
      <sz val="12"/>
      <name val="Arial"/>
      <family val="2"/>
    </font>
    <font>
      <b/>
      <sz val="9"/>
      <color theme="0"/>
      <name val="Gotham"/>
    </font>
    <font>
      <u/>
      <sz val="10"/>
      <color indexed="8"/>
      <name val="Gotham"/>
    </font>
    <font>
      <b/>
      <u/>
      <sz val="10"/>
      <color indexed="8"/>
      <name val="Gotham"/>
    </font>
    <font>
      <sz val="10"/>
      <color indexed="8"/>
      <name val="Segoe UI"/>
      <family val="2"/>
    </font>
    <font>
      <sz val="7"/>
      <name val="Arial"/>
      <family val="2"/>
    </font>
    <font>
      <sz val="7"/>
      <color indexed="8"/>
      <name val="Gotham"/>
    </font>
    <font>
      <sz val="7"/>
      <name val="Gotham"/>
    </font>
    <font>
      <b/>
      <sz val="9"/>
      <name val="Gotham"/>
    </font>
    <font>
      <sz val="10"/>
      <name val="Arial"/>
      <family val="2"/>
    </font>
    <font>
      <sz val="9"/>
      <name val="Arial"/>
      <family val="2"/>
    </font>
    <font>
      <sz val="9"/>
      <name val="Gotham"/>
    </font>
    <font>
      <sz val="9"/>
      <color indexed="8"/>
      <name val="Gotham"/>
    </font>
    <font>
      <sz val="9"/>
      <color rgb="FFFF000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9" fontId="9" fillId="0" borderId="0"/>
    <xf numFmtId="0" fontId="1" fillId="0" borderId="0"/>
    <xf numFmtId="43" fontId="20" fillId="0" borderId="0" applyFont="0" applyFill="0" applyBorder="0" applyAlignment="0" applyProtection="0"/>
    <xf numFmtId="0" fontId="1" fillId="0" borderId="0"/>
    <xf numFmtId="39" fontId="9" fillId="0" borderId="0"/>
    <xf numFmtId="0" fontId="31" fillId="0" borderId="0"/>
    <xf numFmtId="0" fontId="36" fillId="0" borderId="0"/>
  </cellStyleXfs>
  <cellXfs count="336">
    <xf numFmtId="0" fontId="0" fillId="0" borderId="0" xfId="0"/>
    <xf numFmtId="164" fontId="1" fillId="0" borderId="0" xfId="1" applyNumberFormat="1" applyFont="1"/>
    <xf numFmtId="164" fontId="5" fillId="0" borderId="0" xfId="1" applyNumberFormat="1" applyFont="1"/>
    <xf numFmtId="164" fontId="7" fillId="3" borderId="6" xfId="2" applyNumberFormat="1" applyFont="1" applyFill="1" applyBorder="1" applyAlignment="1">
      <alignment horizontal="center" vertical="center"/>
    </xf>
    <xf numFmtId="164" fontId="7" fillId="3" borderId="8" xfId="2" applyNumberFormat="1" applyFont="1" applyFill="1" applyBorder="1" applyAlignment="1">
      <alignment horizontal="center" vertical="center"/>
    </xf>
    <xf numFmtId="164" fontId="8" fillId="2" borderId="10" xfId="3" applyNumberFormat="1" applyFont="1" applyFill="1" applyBorder="1"/>
    <xf numFmtId="0" fontId="8" fillId="0" borderId="10" xfId="2" applyFont="1" applyBorder="1"/>
    <xf numFmtId="164" fontId="8" fillId="2" borderId="11" xfId="4" applyNumberFormat="1" applyFont="1" applyFill="1" applyBorder="1"/>
    <xf numFmtId="164" fontId="8" fillId="2" borderId="11" xfId="2" applyNumberFormat="1" applyFont="1" applyFill="1" applyBorder="1"/>
    <xf numFmtId="164" fontId="8" fillId="2" borderId="11" xfId="1" applyNumberFormat="1" applyFont="1" applyFill="1" applyBorder="1"/>
    <xf numFmtId="49" fontId="10" fillId="0" borderId="10" xfId="5" applyNumberFormat="1" applyFont="1" applyBorder="1" applyAlignment="1">
      <alignment horizontal="left" indent="1"/>
    </xf>
    <xf numFmtId="164" fontId="10" fillId="2" borderId="11" xfId="4" applyNumberFormat="1" applyFont="1" applyFill="1" applyBorder="1"/>
    <xf numFmtId="164" fontId="10" fillId="2" borderId="11" xfId="2" applyNumberFormat="1" applyFont="1" applyFill="1" applyBorder="1"/>
    <xf numFmtId="164" fontId="10" fillId="2" borderId="11" xfId="1" applyNumberFormat="1" applyFont="1" applyFill="1" applyBorder="1"/>
    <xf numFmtId="49" fontId="8" fillId="0" borderId="10" xfId="2" applyNumberFormat="1" applyFont="1" applyBorder="1" applyAlignment="1">
      <alignment horizontal="left" indent="1"/>
    </xf>
    <xf numFmtId="49" fontId="10" fillId="0" borderId="10" xfId="5" applyNumberFormat="1" applyFont="1" applyBorder="1" applyAlignment="1">
      <alignment horizontal="left" indent="2"/>
    </xf>
    <xf numFmtId="49" fontId="11" fillId="0" borderId="10" xfId="5" applyNumberFormat="1" applyFont="1" applyBorder="1" applyAlignment="1">
      <alignment horizontal="left" indent="2"/>
    </xf>
    <xf numFmtId="164" fontId="11" fillId="0" borderId="11" xfId="4" applyNumberFormat="1" applyFont="1" applyBorder="1"/>
    <xf numFmtId="164" fontId="11" fillId="0" borderId="11" xfId="2" applyNumberFormat="1" applyFont="1" applyBorder="1"/>
    <xf numFmtId="164" fontId="11" fillId="0" borderId="11" xfId="1" applyNumberFormat="1" applyFont="1" applyFill="1" applyBorder="1"/>
    <xf numFmtId="164" fontId="13" fillId="0" borderId="10" xfId="4" applyNumberFormat="1" applyFont="1" applyBorder="1" applyAlignment="1">
      <alignment vertical="center"/>
    </xf>
    <xf numFmtId="164" fontId="13" fillId="0" borderId="10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164" fontId="13" fillId="0" borderId="11" xfId="4" applyNumberFormat="1" applyFont="1" applyBorder="1"/>
    <xf numFmtId="164" fontId="13" fillId="0" borderId="11" xfId="2" applyNumberFormat="1" applyFont="1" applyBorder="1"/>
    <xf numFmtId="164" fontId="13" fillId="0" borderId="11" xfId="1" applyNumberFormat="1" applyFont="1" applyFill="1" applyBorder="1"/>
    <xf numFmtId="49" fontId="14" fillId="0" borderId="10" xfId="2" applyNumberFormat="1" applyFont="1" applyBorder="1" applyAlignment="1">
      <alignment horizontal="left" indent="1"/>
    </xf>
    <xf numFmtId="164" fontId="14" fillId="0" borderId="11" xfId="4" applyNumberFormat="1" applyFont="1" applyBorder="1"/>
    <xf numFmtId="164" fontId="14" fillId="0" borderId="11" xfId="2" applyNumberFormat="1" applyFont="1" applyBorder="1"/>
    <xf numFmtId="164" fontId="14" fillId="0" borderId="11" xfId="1" applyNumberFormat="1" applyFont="1" applyFill="1" applyBorder="1"/>
    <xf numFmtId="0" fontId="14" fillId="0" borderId="10" xfId="2" applyFont="1" applyBorder="1"/>
    <xf numFmtId="49" fontId="13" fillId="0" borderId="10" xfId="2" applyNumberFormat="1" applyFont="1" applyBorder="1" applyAlignment="1">
      <alignment horizontal="left" indent="2"/>
    </xf>
    <xf numFmtId="0" fontId="14" fillId="0" borderId="10" xfId="2" applyFont="1" applyBorder="1" applyAlignment="1">
      <alignment horizontal="left" indent="1"/>
    </xf>
    <xf numFmtId="49" fontId="13" fillId="0" borderId="10" xfId="6" applyNumberFormat="1" applyFont="1" applyBorder="1" applyAlignment="1">
      <alignment horizontal="left" indent="2"/>
    </xf>
    <xf numFmtId="164" fontId="14" fillId="0" borderId="10" xfId="4" applyNumberFormat="1" applyFont="1" applyBorder="1" applyAlignment="1">
      <alignment vertical="center"/>
    </xf>
    <xf numFmtId="164" fontId="14" fillId="0" borderId="10" xfId="2" applyNumberFormat="1" applyFont="1" applyBorder="1" applyAlignment="1">
      <alignment vertical="center"/>
    </xf>
    <xf numFmtId="49" fontId="14" fillId="0" borderId="10" xfId="6" applyNumberFormat="1" applyFont="1" applyBorder="1" applyAlignment="1">
      <alignment horizontal="left" indent="1"/>
    </xf>
    <xf numFmtId="164" fontId="14" fillId="0" borderId="10" xfId="4" applyNumberFormat="1" applyFont="1" applyBorder="1"/>
    <xf numFmtId="164" fontId="14" fillId="0" borderId="10" xfId="2" applyNumberFormat="1" applyFont="1" applyBorder="1"/>
    <xf numFmtId="164" fontId="14" fillId="0" borderId="10" xfId="1" applyNumberFormat="1" applyFont="1" applyFill="1" applyBorder="1"/>
    <xf numFmtId="49" fontId="14" fillId="0" borderId="10" xfId="6" applyNumberFormat="1" applyFont="1" applyBorder="1" applyAlignment="1">
      <alignment horizontal="left"/>
    </xf>
    <xf numFmtId="49" fontId="14" fillId="0" borderId="10" xfId="2" applyNumberFormat="1" applyFont="1" applyBorder="1" applyAlignment="1">
      <alignment horizontal="left" indent="2"/>
    </xf>
    <xf numFmtId="49" fontId="14" fillId="0" borderId="10" xfId="2" applyNumberFormat="1" applyFont="1" applyBorder="1" applyAlignment="1">
      <alignment horizontal="left" indent="3"/>
    </xf>
    <xf numFmtId="49" fontId="13" fillId="0" borderId="10" xfId="2" applyNumberFormat="1" applyFont="1" applyBorder="1" applyAlignment="1">
      <alignment horizontal="left" indent="4"/>
    </xf>
    <xf numFmtId="49" fontId="14" fillId="0" borderId="10" xfId="6" applyNumberFormat="1" applyFont="1" applyBorder="1" applyAlignment="1">
      <alignment horizontal="left" indent="2"/>
    </xf>
    <xf numFmtId="0" fontId="7" fillId="3" borderId="6" xfId="2" applyFont="1" applyFill="1" applyBorder="1" applyAlignment="1">
      <alignment horizontal="left" vertical="center"/>
    </xf>
    <xf numFmtId="164" fontId="7" fillId="3" borderId="6" xfId="2" applyNumberFormat="1" applyFont="1" applyFill="1" applyBorder="1" applyAlignment="1">
      <alignment vertical="center"/>
    </xf>
    <xf numFmtId="0" fontId="8" fillId="0" borderId="12" xfId="2" applyFont="1" applyBorder="1" applyAlignment="1">
      <alignment horizontal="left" vertical="center"/>
    </xf>
    <xf numFmtId="164" fontId="8" fillId="0" borderId="11" xfId="2" applyNumberFormat="1" applyFont="1" applyBorder="1" applyAlignment="1">
      <alignment vertical="center"/>
    </xf>
    <xf numFmtId="164" fontId="8" fillId="0" borderId="11" xfId="1" applyNumberFormat="1" applyFont="1" applyBorder="1" applyAlignment="1">
      <alignment vertical="center"/>
    </xf>
    <xf numFmtId="165" fontId="13" fillId="0" borderId="10" xfId="1" applyNumberFormat="1" applyFont="1" applyFill="1" applyBorder="1" applyAlignment="1" applyProtection="1">
      <alignment vertical="center"/>
    </xf>
    <xf numFmtId="164" fontId="13" fillId="0" borderId="10" xfId="1" applyNumberFormat="1" applyFont="1" applyFill="1" applyBorder="1" applyAlignment="1" applyProtection="1">
      <alignment vertical="center"/>
    </xf>
    <xf numFmtId="164" fontId="13" fillId="0" borderId="10" xfId="1" applyNumberFormat="1" applyFont="1" applyFill="1" applyBorder="1" applyAlignment="1">
      <alignment vertical="center"/>
    </xf>
    <xf numFmtId="164" fontId="7" fillId="3" borderId="14" xfId="1" applyNumberFormat="1" applyFont="1" applyFill="1" applyBorder="1" applyAlignment="1">
      <alignment vertical="center"/>
    </xf>
    <xf numFmtId="164" fontId="10" fillId="0" borderId="0" xfId="2" applyNumberFormat="1" applyFont="1" applyAlignment="1">
      <alignment vertical="center"/>
    </xf>
    <xf numFmtId="164" fontId="10" fillId="2" borderId="0" xfId="2" applyNumberFormat="1" applyFont="1" applyFill="1" applyAlignment="1">
      <alignment vertical="center"/>
    </xf>
    <xf numFmtId="164" fontId="10" fillId="2" borderId="0" xfId="1" applyNumberFormat="1" applyFont="1" applyFill="1" applyAlignment="1">
      <alignment vertical="center"/>
    </xf>
    <xf numFmtId="164" fontId="10" fillId="0" borderId="0" xfId="2" applyNumberFormat="1" applyFont="1"/>
    <xf numFmtId="165" fontId="1" fillId="0" borderId="0" xfId="1" applyNumberFormat="1" applyFont="1"/>
    <xf numFmtId="165" fontId="0" fillId="2" borderId="0" xfId="1" applyNumberFormat="1" applyFont="1" applyFill="1"/>
    <xf numFmtId="43" fontId="21" fillId="0" borderId="0" xfId="1" applyFont="1"/>
    <xf numFmtId="164" fontId="0" fillId="0" borderId="0" xfId="1" applyNumberFormat="1" applyFont="1"/>
    <xf numFmtId="164" fontId="8" fillId="0" borderId="11" xfId="2" applyNumberFormat="1" applyFont="1" applyBorder="1"/>
    <xf numFmtId="164" fontId="8" fillId="0" borderId="10" xfId="2" applyNumberFormat="1" applyFont="1" applyBorder="1"/>
    <xf numFmtId="164" fontId="10" fillId="0" borderId="10" xfId="2" applyNumberFormat="1" applyFont="1" applyBorder="1"/>
    <xf numFmtId="164" fontId="10" fillId="2" borderId="10" xfId="2" applyNumberFormat="1" applyFont="1" applyFill="1" applyBorder="1"/>
    <xf numFmtId="0" fontId="23" fillId="3" borderId="18" xfId="4" applyFont="1" applyFill="1" applyBorder="1" applyAlignment="1">
      <alignment horizontal="center" vertical="center"/>
    </xf>
    <xf numFmtId="164" fontId="8" fillId="0" borderId="11" xfId="3" applyNumberFormat="1" applyFont="1" applyBorder="1"/>
    <xf numFmtId="164" fontId="8" fillId="2" borderId="10" xfId="2" applyNumberFormat="1" applyFont="1" applyFill="1" applyBorder="1"/>
    <xf numFmtId="164" fontId="10" fillId="0" borderId="11" xfId="2" applyNumberFormat="1" applyFont="1" applyBorder="1"/>
    <xf numFmtId="43" fontId="10" fillId="0" borderId="10" xfId="1" applyFont="1" applyBorder="1"/>
    <xf numFmtId="49" fontId="8" fillId="4" borderId="10" xfId="3" applyNumberFormat="1" applyFont="1" applyFill="1" applyBorder="1" applyAlignment="1">
      <alignment horizontal="left" indent="3"/>
    </xf>
    <xf numFmtId="164" fontId="8" fillId="4" borderId="10" xfId="2" applyNumberFormat="1" applyFont="1" applyFill="1" applyBorder="1"/>
    <xf numFmtId="43" fontId="8" fillId="4" borderId="10" xfId="1" applyFont="1" applyFill="1" applyBorder="1"/>
    <xf numFmtId="43" fontId="10" fillId="0" borderId="10" xfId="1" applyFont="1" applyFill="1" applyBorder="1" applyProtection="1"/>
    <xf numFmtId="49" fontId="8" fillId="0" borderId="10" xfId="3" applyNumberFormat="1" applyFont="1" applyBorder="1" applyAlignment="1">
      <alignment horizontal="left"/>
    </xf>
    <xf numFmtId="49" fontId="10" fillId="0" borderId="10" xfId="3" applyNumberFormat="1" applyFont="1" applyBorder="1" applyAlignment="1">
      <alignment horizontal="left" indent="1"/>
    </xf>
    <xf numFmtId="164" fontId="10" fillId="0" borderId="11" xfId="3" applyNumberFormat="1" applyFont="1" applyBorder="1"/>
    <xf numFmtId="49" fontId="8" fillId="0" borderId="10" xfId="3" applyNumberFormat="1" applyFont="1" applyBorder="1" applyAlignment="1">
      <alignment horizontal="left" indent="1"/>
    </xf>
    <xf numFmtId="49" fontId="10" fillId="2" borderId="10" xfId="4" applyNumberFormat="1" applyFont="1" applyFill="1" applyBorder="1" applyAlignment="1">
      <alignment horizontal="left" indent="3"/>
    </xf>
    <xf numFmtId="43" fontId="10" fillId="0" borderId="11" xfId="1" applyFont="1" applyBorder="1"/>
    <xf numFmtId="49" fontId="10" fillId="2" borderId="10" xfId="2" applyNumberFormat="1" applyFont="1" applyFill="1" applyBorder="1" applyAlignment="1">
      <alignment horizontal="left" indent="3"/>
    </xf>
    <xf numFmtId="164" fontId="14" fillId="0" borderId="11" xfId="3" applyNumberFormat="1" applyFont="1" applyBorder="1"/>
    <xf numFmtId="49" fontId="10" fillId="0" borderId="10" xfId="3" applyNumberFormat="1" applyFont="1" applyBorder="1" applyAlignment="1">
      <alignment horizontal="left" indent="5"/>
    </xf>
    <xf numFmtId="165" fontId="10" fillId="0" borderId="10" xfId="1" applyNumberFormat="1" applyFont="1" applyFill="1" applyBorder="1" applyProtection="1"/>
    <xf numFmtId="43" fontId="10" fillId="2" borderId="10" xfId="1" applyFont="1" applyFill="1" applyBorder="1"/>
    <xf numFmtId="49" fontId="13" fillId="0" borderId="10" xfId="3" applyNumberFormat="1" applyFont="1" applyBorder="1" applyAlignment="1">
      <alignment horizontal="left" indent="3"/>
    </xf>
    <xf numFmtId="164" fontId="13" fillId="0" borderId="10" xfId="2" applyNumberFormat="1" applyFont="1" applyBorder="1"/>
    <xf numFmtId="49" fontId="24" fillId="0" borderId="10" xfId="3" applyNumberFormat="1" applyFont="1" applyBorder="1" applyAlignment="1">
      <alignment horizontal="left" indent="2"/>
    </xf>
    <xf numFmtId="164" fontId="24" fillId="0" borderId="10" xfId="2" applyNumberFormat="1" applyFont="1" applyBorder="1"/>
    <xf numFmtId="49" fontId="10" fillId="0" borderId="10" xfId="3" applyNumberFormat="1" applyFont="1" applyBorder="1" applyAlignment="1">
      <alignment horizontal="left" indent="2"/>
    </xf>
    <xf numFmtId="164" fontId="7" fillId="3" borderId="18" xfId="2" applyNumberFormat="1" applyFont="1" applyFill="1" applyBorder="1" applyAlignment="1">
      <alignment vertical="center"/>
    </xf>
    <xf numFmtId="164" fontId="7" fillId="3" borderId="4" xfId="2" applyNumberFormat="1" applyFont="1" applyFill="1" applyBorder="1" applyAlignment="1">
      <alignment vertical="center"/>
    </xf>
    <xf numFmtId="43" fontId="10" fillId="0" borderId="11" xfId="1" applyFont="1" applyFill="1" applyBorder="1" applyProtection="1"/>
    <xf numFmtId="164" fontId="8" fillId="0" borderId="10" xfId="2" applyNumberFormat="1" applyFont="1" applyBorder="1" applyAlignment="1">
      <alignment vertical="center"/>
    </xf>
    <xf numFmtId="165" fontId="7" fillId="3" borderId="18" xfId="1" applyNumberFormat="1" applyFont="1" applyFill="1" applyBorder="1" applyAlignment="1">
      <alignment vertical="center"/>
    </xf>
    <xf numFmtId="165" fontId="8" fillId="0" borderId="11" xfId="1" applyNumberFormat="1" applyFont="1" applyFill="1" applyBorder="1" applyAlignment="1" applyProtection="1">
      <alignment vertical="center"/>
    </xf>
    <xf numFmtId="164" fontId="26" fillId="0" borderId="10" xfId="3" applyNumberFormat="1" applyFont="1" applyBorder="1"/>
    <xf numFmtId="164" fontId="10" fillId="0" borderId="11" xfId="1" applyNumberFormat="1" applyFont="1" applyFill="1" applyBorder="1" applyAlignment="1" applyProtection="1">
      <alignment vertical="center"/>
    </xf>
    <xf numFmtId="43" fontId="10" fillId="0" borderId="11" xfId="1" applyFont="1" applyFill="1" applyBorder="1" applyAlignment="1" applyProtection="1">
      <alignment vertical="center"/>
    </xf>
    <xf numFmtId="164" fontId="8" fillId="0" borderId="12" xfId="3" applyNumberFormat="1" applyFont="1" applyBorder="1"/>
    <xf numFmtId="164" fontId="8" fillId="0" borderId="21" xfId="3" applyNumberFormat="1" applyFont="1" applyBorder="1"/>
    <xf numFmtId="49" fontId="10" fillId="0" borderId="10" xfId="2" applyNumberFormat="1" applyFont="1" applyBorder="1" applyAlignment="1">
      <alignment horizontal="left" indent="3"/>
    </xf>
    <xf numFmtId="165" fontId="10" fillId="0" borderId="10" xfId="1" applyNumberFormat="1" applyFont="1" applyFill="1" applyBorder="1"/>
    <xf numFmtId="165" fontId="8" fillId="0" borderId="10" xfId="1" applyNumberFormat="1" applyFont="1" applyFill="1" applyBorder="1" applyProtection="1"/>
    <xf numFmtId="165" fontId="27" fillId="0" borderId="0" xfId="1" applyNumberFormat="1" applyFont="1"/>
    <xf numFmtId="43" fontId="27" fillId="0" borderId="0" xfId="1" applyFont="1"/>
    <xf numFmtId="165" fontId="28" fillId="2" borderId="0" xfId="1" applyNumberFormat="1" applyFont="1" applyFill="1" applyAlignment="1">
      <alignment vertical="center"/>
    </xf>
    <xf numFmtId="49" fontId="10" fillId="0" borderId="10" xfId="2" applyNumberFormat="1" applyFont="1" applyBorder="1" applyAlignment="1">
      <alignment horizontal="left" indent="5"/>
    </xf>
    <xf numFmtId="164" fontId="14" fillId="0" borderId="18" xfId="4" applyNumberFormat="1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164" fontId="7" fillId="3" borderId="23" xfId="2" applyNumberFormat="1" applyFont="1" applyFill="1" applyBorder="1" applyAlignment="1">
      <alignment vertical="center"/>
    </xf>
    <xf numFmtId="43" fontId="0" fillId="0" borderId="0" xfId="1" applyFont="1"/>
    <xf numFmtId="165" fontId="10" fillId="2" borderId="0" xfId="1" applyNumberFormat="1" applyFont="1" applyFill="1" applyAlignment="1">
      <alignment vertical="center"/>
    </xf>
    <xf numFmtId="43" fontId="13" fillId="0" borderId="10" xfId="1" applyFont="1" applyBorder="1" applyAlignment="1">
      <alignment vertical="center"/>
    </xf>
    <xf numFmtId="39" fontId="17" fillId="0" borderId="10" xfId="9" applyFont="1" applyBorder="1"/>
    <xf numFmtId="164" fontId="17" fillId="0" borderId="12" xfId="2" applyNumberFormat="1" applyFont="1" applyBorder="1"/>
    <xf numFmtId="164" fontId="17" fillId="0" borderId="11" xfId="2" applyNumberFormat="1" applyFont="1" applyBorder="1"/>
    <xf numFmtId="49" fontId="17" fillId="0" borderId="10" xfId="9" applyNumberFormat="1" applyFont="1" applyBorder="1"/>
    <xf numFmtId="164" fontId="17" fillId="0" borderId="10" xfId="2" applyNumberFormat="1" applyFont="1" applyBorder="1"/>
    <xf numFmtId="49" fontId="17" fillId="0" borderId="10" xfId="9" applyNumberFormat="1" applyFont="1" applyBorder="1" applyAlignment="1">
      <alignment horizontal="left" indent="1"/>
    </xf>
    <xf numFmtId="0" fontId="33" fillId="0" borderId="10" xfId="2" applyFont="1" applyBorder="1" applyAlignment="1">
      <alignment horizontal="left" indent="2"/>
    </xf>
    <xf numFmtId="164" fontId="33" fillId="0" borderId="10" xfId="2" applyNumberFormat="1" applyFont="1" applyBorder="1" applyAlignment="1">
      <alignment horizontal="right"/>
    </xf>
    <xf numFmtId="164" fontId="33" fillId="0" borderId="11" xfId="2" applyNumberFormat="1" applyFont="1" applyBorder="1" applyAlignment="1">
      <alignment horizontal="right"/>
    </xf>
    <xf numFmtId="49" fontId="17" fillId="0" borderId="10" xfId="2" applyNumberFormat="1" applyFont="1" applyBorder="1" applyAlignment="1">
      <alignment horizontal="left" indent="1"/>
    </xf>
    <xf numFmtId="164" fontId="30" fillId="0" borderId="10" xfId="2" applyNumberFormat="1" applyFont="1" applyBorder="1" applyAlignment="1">
      <alignment horizontal="right"/>
    </xf>
    <xf numFmtId="164" fontId="30" fillId="0" borderId="11" xfId="2" applyNumberFormat="1" applyFont="1" applyBorder="1" applyAlignment="1">
      <alignment horizontal="right"/>
    </xf>
    <xf numFmtId="49" fontId="34" fillId="0" borderId="10" xfId="9" applyNumberFormat="1" applyFont="1" applyBorder="1" applyAlignment="1">
      <alignment horizontal="left" indent="2"/>
    </xf>
    <xf numFmtId="164" fontId="33" fillId="2" borderId="10" xfId="2" applyNumberFormat="1" applyFont="1" applyFill="1" applyBorder="1" applyAlignment="1">
      <alignment horizontal="right"/>
    </xf>
    <xf numFmtId="49" fontId="33" fillId="0" borderId="10" xfId="9" applyNumberFormat="1" applyFont="1" applyBorder="1" applyAlignment="1">
      <alignment horizontal="left" indent="2"/>
    </xf>
    <xf numFmtId="165" fontId="33" fillId="0" borderId="10" xfId="1" applyNumberFormat="1" applyFont="1" applyFill="1" applyBorder="1" applyAlignment="1" applyProtection="1">
      <alignment horizontal="right"/>
    </xf>
    <xf numFmtId="43" fontId="33" fillId="0" borderId="11" xfId="1" applyFont="1" applyBorder="1" applyAlignment="1">
      <alignment horizontal="right"/>
    </xf>
    <xf numFmtId="164" fontId="17" fillId="0" borderId="10" xfId="9" applyNumberFormat="1" applyFont="1" applyBorder="1" applyAlignment="1">
      <alignment horizontal="left" indent="1"/>
    </xf>
    <xf numFmtId="49" fontId="34" fillId="0" borderId="10" xfId="2" applyNumberFormat="1" applyFont="1" applyBorder="1" applyAlignment="1">
      <alignment horizontal="left" indent="2"/>
    </xf>
    <xf numFmtId="164" fontId="34" fillId="0" borderId="10" xfId="2" applyNumberFormat="1" applyFont="1" applyBorder="1"/>
    <xf numFmtId="49" fontId="33" fillId="0" borderId="10" xfId="2" applyNumberFormat="1" applyFont="1" applyBorder="1" applyAlignment="1">
      <alignment horizontal="left" indent="2"/>
    </xf>
    <xf numFmtId="49" fontId="30" fillId="0" borderId="10" xfId="2" applyNumberFormat="1" applyFont="1" applyBorder="1" applyAlignment="1">
      <alignment horizontal="left"/>
    </xf>
    <xf numFmtId="39" fontId="17" fillId="0" borderId="10" xfId="9" applyFont="1" applyBorder="1" applyAlignment="1">
      <alignment horizontal="left" indent="1"/>
    </xf>
    <xf numFmtId="39" fontId="34" fillId="0" borderId="10" xfId="9" applyFont="1" applyBorder="1" applyAlignment="1">
      <alignment horizontal="left" indent="2"/>
    </xf>
    <xf numFmtId="164" fontId="34" fillId="2" borderId="10" xfId="2" applyNumberFormat="1" applyFont="1" applyFill="1" applyBorder="1"/>
    <xf numFmtId="0" fontId="23" fillId="3" borderId="6" xfId="2" applyFont="1" applyFill="1" applyBorder="1" applyAlignment="1">
      <alignment horizontal="left" vertical="center"/>
    </xf>
    <xf numFmtId="164" fontId="23" fillId="3" borderId="6" xfId="2" applyNumberFormat="1" applyFont="1" applyFill="1" applyBorder="1" applyAlignment="1">
      <alignment vertical="center"/>
    </xf>
    <xf numFmtId="164" fontId="23" fillId="3" borderId="8" xfId="2" applyNumberFormat="1" applyFont="1" applyFill="1" applyBorder="1" applyAlignment="1">
      <alignment vertical="center"/>
    </xf>
    <xf numFmtId="0" fontId="34" fillId="0" borderId="15" xfId="2" applyFont="1" applyBorder="1" applyAlignment="1">
      <alignment horizontal="left" vertical="center"/>
    </xf>
    <xf numFmtId="164" fontId="34" fillId="0" borderId="16" xfId="2" applyNumberFormat="1" applyFont="1" applyBorder="1" applyAlignment="1">
      <alignment vertical="center"/>
    </xf>
    <xf numFmtId="43" fontId="33" fillId="0" borderId="11" xfId="1" applyFont="1" applyFill="1" applyBorder="1" applyAlignment="1" applyProtection="1">
      <alignment horizontal="right" vertical="center"/>
    </xf>
    <xf numFmtId="164" fontId="34" fillId="0" borderId="0" xfId="2" applyNumberFormat="1" applyFont="1" applyAlignment="1">
      <alignment vertical="center"/>
    </xf>
    <xf numFmtId="164" fontId="33" fillId="0" borderId="0" xfId="2" applyNumberFormat="1" applyFont="1" applyAlignment="1">
      <alignment horizontal="center" vertical="center"/>
    </xf>
    <xf numFmtId="165" fontId="14" fillId="0" borderId="10" xfId="1" applyNumberFormat="1" applyFont="1" applyBorder="1"/>
    <xf numFmtId="165" fontId="13" fillId="2" borderId="0" xfId="1" applyNumberFormat="1" applyFont="1" applyFill="1"/>
    <xf numFmtId="168" fontId="10" fillId="2" borderId="0" xfId="1" applyNumberFormat="1" applyFont="1" applyFill="1" applyAlignment="1">
      <alignment vertical="center"/>
    </xf>
    <xf numFmtId="0" fontId="36" fillId="0" borderId="0" xfId="11"/>
    <xf numFmtId="0" fontId="2" fillId="0" borderId="0" xfId="11" applyFont="1"/>
    <xf numFmtId="0" fontId="1" fillId="2" borderId="0" xfId="11" applyFont="1" applyFill="1"/>
    <xf numFmtId="164" fontId="1" fillId="2" borderId="0" xfId="11" applyNumberFormat="1" applyFont="1" applyFill="1"/>
    <xf numFmtId="164" fontId="1" fillId="0" borderId="0" xfId="11" applyNumberFormat="1" applyFont="1"/>
    <xf numFmtId="0" fontId="3" fillId="0" borderId="0" xfId="11" applyFont="1" applyAlignment="1">
      <alignment horizontal="center"/>
    </xf>
    <xf numFmtId="0" fontId="4" fillId="0" borderId="0" xfId="11" applyFont="1"/>
    <xf numFmtId="0" fontId="5" fillId="2" borderId="0" xfId="11" applyFont="1" applyFill="1"/>
    <xf numFmtId="164" fontId="5" fillId="2" borderId="0" xfId="11" applyNumberFormat="1" applyFont="1" applyFill="1"/>
    <xf numFmtId="164" fontId="5" fillId="0" borderId="0" xfId="11" applyNumberFormat="1" applyFont="1"/>
    <xf numFmtId="0" fontId="1" fillId="0" borderId="0" xfId="11" applyFont="1"/>
    <xf numFmtId="0" fontId="7" fillId="3" borderId="6" xfId="11" applyFont="1" applyFill="1" applyBorder="1" applyAlignment="1">
      <alignment horizontal="center" vertical="center"/>
    </xf>
    <xf numFmtId="164" fontId="7" fillId="3" borderId="6" xfId="11" applyNumberFormat="1" applyFont="1" applyFill="1" applyBorder="1" applyAlignment="1">
      <alignment horizontal="center" vertical="center"/>
    </xf>
    <xf numFmtId="0" fontId="8" fillId="0" borderId="9" xfId="11" applyFont="1" applyBorder="1" applyAlignment="1">
      <alignment horizontal="left" vertical="center"/>
    </xf>
    <xf numFmtId="0" fontId="12" fillId="0" borderId="0" xfId="11" applyFont="1"/>
    <xf numFmtId="164" fontId="13" fillId="0" borderId="9" xfId="2" applyNumberFormat="1" applyFont="1" applyBorder="1" applyAlignment="1">
      <alignment vertical="center"/>
    </xf>
    <xf numFmtId="49" fontId="13" fillId="0" borderId="10" xfId="11" applyNumberFormat="1" applyFont="1" applyBorder="1" applyAlignment="1">
      <alignment horizontal="left" indent="2"/>
    </xf>
    <xf numFmtId="0" fontId="14" fillId="0" borderId="10" xfId="11" applyFont="1" applyBorder="1"/>
    <xf numFmtId="0" fontId="15" fillId="0" borderId="0" xfId="11" applyFont="1"/>
    <xf numFmtId="49" fontId="13" fillId="0" borderId="10" xfId="11" applyNumberFormat="1" applyFont="1" applyBorder="1" applyAlignment="1">
      <alignment horizontal="left"/>
    </xf>
    <xf numFmtId="49" fontId="7" fillId="3" borderId="13" xfId="11" applyNumberFormat="1" applyFont="1" applyFill="1" applyBorder="1" applyAlignment="1">
      <alignment horizontal="left" vertical="center"/>
    </xf>
    <xf numFmtId="164" fontId="7" fillId="3" borderId="14" xfId="11" applyNumberFormat="1" applyFont="1" applyFill="1" applyBorder="1" applyAlignment="1">
      <alignment vertical="center"/>
    </xf>
    <xf numFmtId="164" fontId="16" fillId="0" borderId="0" xfId="11" applyNumberFormat="1" applyFont="1"/>
    <xf numFmtId="164" fontId="13" fillId="2" borderId="0" xfId="11" applyNumberFormat="1" applyFont="1" applyFill="1"/>
    <xf numFmtId="49" fontId="34" fillId="0" borderId="0" xfId="11" applyNumberFormat="1" applyFont="1"/>
    <xf numFmtId="164" fontId="10" fillId="0" borderId="0" xfId="11" applyNumberFormat="1" applyFont="1" applyAlignment="1">
      <alignment vertical="center" wrapText="1"/>
    </xf>
    <xf numFmtId="0" fontId="36" fillId="2" borderId="0" xfId="11" applyFill="1"/>
    <xf numFmtId="164" fontId="18" fillId="0" borderId="0" xfId="11" applyNumberFormat="1" applyFont="1" applyAlignment="1">
      <alignment vertical="center" wrapText="1"/>
    </xf>
    <xf numFmtId="0" fontId="18" fillId="0" borderId="0" xfId="11" applyFont="1"/>
    <xf numFmtId="164" fontId="36" fillId="0" borderId="0" xfId="11" applyNumberFormat="1"/>
    <xf numFmtId="0" fontId="18" fillId="0" borderId="0" xfId="11" applyFont="1" applyAlignment="1">
      <alignment horizontal="left" indent="1"/>
    </xf>
    <xf numFmtId="164" fontId="36" fillId="2" borderId="0" xfId="11" applyNumberFormat="1" applyFill="1"/>
    <xf numFmtId="0" fontId="32" fillId="0" borderId="0" xfId="11" applyFont="1"/>
    <xf numFmtId="0" fontId="23" fillId="3" borderId="6" xfId="11" applyFont="1" applyFill="1" applyBorder="1" applyAlignment="1">
      <alignment horizontal="center" vertical="center"/>
    </xf>
    <xf numFmtId="0" fontId="23" fillId="3" borderId="8" xfId="11" applyFont="1" applyFill="1" applyBorder="1" applyAlignment="1">
      <alignment horizontal="center" vertical="center"/>
    </xf>
    <xf numFmtId="0" fontId="35" fillId="0" borderId="0" xfId="11" applyFont="1"/>
    <xf numFmtId="0" fontId="30" fillId="0" borderId="10" xfId="11" applyFont="1" applyBorder="1"/>
    <xf numFmtId="49" fontId="23" fillId="3" borderId="17" xfId="11" applyNumberFormat="1" applyFont="1" applyFill="1" applyBorder="1" applyAlignment="1">
      <alignment horizontal="left" vertical="center"/>
    </xf>
    <xf numFmtId="165" fontId="23" fillId="3" borderId="16" xfId="11" applyNumberFormat="1" applyFont="1" applyFill="1" applyBorder="1" applyAlignment="1">
      <alignment vertical="center"/>
    </xf>
    <xf numFmtId="164" fontId="23" fillId="3" borderId="16" xfId="11" applyNumberFormat="1" applyFont="1" applyFill="1" applyBorder="1" applyAlignment="1">
      <alignment vertical="center"/>
    </xf>
    <xf numFmtId="0" fontId="33" fillId="0" borderId="0" xfId="11" applyFont="1"/>
    <xf numFmtId="164" fontId="33" fillId="0" borderId="0" xfId="11" applyNumberFormat="1" applyFont="1"/>
    <xf numFmtId="0" fontId="34" fillId="0" borderId="0" xfId="11" applyFont="1"/>
    <xf numFmtId="0" fontId="34" fillId="0" borderId="0" xfId="11" applyFont="1" applyAlignment="1">
      <alignment horizontal="left" indent="1"/>
    </xf>
    <xf numFmtId="164" fontId="30" fillId="0" borderId="0" xfId="11" applyNumberFormat="1" applyFont="1"/>
    <xf numFmtId="0" fontId="4" fillId="2" borderId="0" xfId="11" applyFont="1" applyFill="1"/>
    <xf numFmtId="0" fontId="22" fillId="0" borderId="0" xfId="11" applyFont="1"/>
    <xf numFmtId="0" fontId="7" fillId="3" borderId="1" xfId="11" applyFont="1" applyFill="1" applyBorder="1" applyAlignment="1">
      <alignment horizontal="center" vertical="center"/>
    </xf>
    <xf numFmtId="0" fontId="7" fillId="3" borderId="4" xfId="11" applyFont="1" applyFill="1" applyBorder="1" applyAlignment="1">
      <alignment horizontal="center" vertical="center"/>
    </xf>
    <xf numFmtId="0" fontId="7" fillId="3" borderId="18" xfId="11" applyFont="1" applyFill="1" applyBorder="1" applyAlignment="1">
      <alignment horizontal="center" vertical="center"/>
    </xf>
    <xf numFmtId="49" fontId="8" fillId="0" borderId="10" xfId="11" applyNumberFormat="1" applyFont="1" applyBorder="1"/>
    <xf numFmtId="49" fontId="8" fillId="0" borderId="10" xfId="11" applyNumberFormat="1" applyFont="1" applyBorder="1" applyAlignment="1">
      <alignment horizontal="left" indent="1"/>
    </xf>
    <xf numFmtId="0" fontId="10" fillId="0" borderId="10" xfId="11" applyFont="1" applyBorder="1" applyAlignment="1">
      <alignment horizontal="left" indent="2"/>
    </xf>
    <xf numFmtId="49" fontId="10" fillId="0" borderId="10" xfId="11" applyNumberFormat="1" applyFont="1" applyBorder="1" applyAlignment="1">
      <alignment horizontal="left" indent="2"/>
    </xf>
    <xf numFmtId="49" fontId="8" fillId="0" borderId="10" xfId="11" applyNumberFormat="1" applyFont="1" applyBorder="1" applyAlignment="1">
      <alignment horizontal="left" indent="2"/>
    </xf>
    <xf numFmtId="164" fontId="10" fillId="0" borderId="10" xfId="11" applyNumberFormat="1" applyFont="1" applyBorder="1" applyAlignment="1">
      <alignment horizontal="left" indent="3"/>
    </xf>
    <xf numFmtId="49" fontId="8" fillId="0" borderId="10" xfId="11" applyNumberFormat="1" applyFont="1" applyBorder="1" applyAlignment="1">
      <alignment horizontal="left"/>
    </xf>
    <xf numFmtId="49" fontId="8" fillId="0" borderId="10" xfId="11" applyNumberFormat="1" applyFont="1" applyBorder="1" applyAlignment="1">
      <alignment horizontal="left" indent="3"/>
    </xf>
    <xf numFmtId="49" fontId="14" fillId="0" borderId="10" xfId="11" applyNumberFormat="1" applyFont="1" applyBorder="1" applyAlignment="1">
      <alignment horizontal="left" indent="4"/>
    </xf>
    <xf numFmtId="49" fontId="10" fillId="0" borderId="10" xfId="11" applyNumberFormat="1" applyFont="1" applyBorder="1" applyAlignment="1">
      <alignment horizontal="left" indent="4"/>
    </xf>
    <xf numFmtId="49" fontId="8" fillId="2" borderId="10" xfId="11" applyNumberFormat="1" applyFont="1" applyFill="1" applyBorder="1" applyAlignment="1">
      <alignment horizontal="left" indent="3"/>
    </xf>
    <xf numFmtId="49" fontId="10" fillId="2" borderId="10" xfId="11" applyNumberFormat="1" applyFont="1" applyFill="1" applyBorder="1" applyAlignment="1">
      <alignment horizontal="left" indent="4"/>
    </xf>
    <xf numFmtId="49" fontId="8" fillId="0" borderId="10" xfId="11" applyNumberFormat="1" applyFont="1" applyBorder="1" applyAlignment="1">
      <alignment horizontal="left" vertical="center" indent="2"/>
    </xf>
    <xf numFmtId="49" fontId="10" fillId="0" borderId="10" xfId="11" applyNumberFormat="1" applyFont="1" applyBorder="1" applyAlignment="1">
      <alignment horizontal="left" indent="3"/>
    </xf>
    <xf numFmtId="164" fontId="13" fillId="0" borderId="10" xfId="11" applyNumberFormat="1" applyFont="1" applyBorder="1"/>
    <xf numFmtId="49" fontId="7" fillId="3" borderId="18" xfId="11" applyNumberFormat="1" applyFont="1" applyFill="1" applyBorder="1" applyAlignment="1">
      <alignment vertical="center"/>
    </xf>
    <xf numFmtId="164" fontId="8" fillId="0" borderId="10" xfId="11" applyNumberFormat="1" applyFont="1" applyBorder="1"/>
    <xf numFmtId="164" fontId="8" fillId="0" borderId="11" xfId="11" applyNumberFormat="1" applyFont="1" applyBorder="1"/>
    <xf numFmtId="49" fontId="25" fillId="0" borderId="10" xfId="11" applyNumberFormat="1" applyFont="1" applyBorder="1" applyAlignment="1">
      <alignment horizontal="left"/>
    </xf>
    <xf numFmtId="164" fontId="25" fillId="2" borderId="10" xfId="11" applyNumberFormat="1" applyFont="1" applyFill="1" applyBorder="1"/>
    <xf numFmtId="164" fontId="25" fillId="0" borderId="11" xfId="11" applyNumberFormat="1" applyFont="1" applyBorder="1"/>
    <xf numFmtId="49" fontId="10" fillId="0" borderId="10" xfId="11" applyNumberFormat="1" applyFont="1" applyBorder="1" applyAlignment="1">
      <alignment horizontal="left" indent="1"/>
    </xf>
    <xf numFmtId="164" fontId="10" fillId="0" borderId="11" xfId="11" applyNumberFormat="1" applyFont="1" applyBorder="1"/>
    <xf numFmtId="164" fontId="10" fillId="0" borderId="10" xfId="11" applyNumberFormat="1" applyFont="1" applyBorder="1"/>
    <xf numFmtId="164" fontId="25" fillId="0" borderId="10" xfId="11" applyNumberFormat="1" applyFont="1" applyBorder="1"/>
    <xf numFmtId="49" fontId="24" fillId="0" borderId="10" xfId="11" applyNumberFormat="1" applyFont="1" applyBorder="1" applyAlignment="1">
      <alignment horizontal="left" indent="1"/>
    </xf>
    <xf numFmtId="164" fontId="24" fillId="0" borderId="11" xfId="11" applyNumberFormat="1" applyFont="1" applyBorder="1"/>
    <xf numFmtId="49" fontId="8" fillId="0" borderId="10" xfId="11" applyNumberFormat="1" applyFont="1" applyBorder="1" applyAlignment="1" applyProtection="1">
      <alignment horizontal="left" indent="2"/>
      <protection locked="0"/>
    </xf>
    <xf numFmtId="164" fontId="10" fillId="0" borderId="11" xfId="11" applyNumberFormat="1" applyFont="1" applyBorder="1" applyAlignment="1">
      <alignment horizontal="left" indent="3"/>
    </xf>
    <xf numFmtId="49" fontId="10" fillId="0" borderId="10" xfId="11" applyNumberFormat="1" applyFont="1" applyBorder="1" applyAlignment="1" applyProtection="1">
      <alignment horizontal="left" indent="2"/>
      <protection locked="0"/>
    </xf>
    <xf numFmtId="49" fontId="8" fillId="0" borderId="10" xfId="11" applyNumberFormat="1" applyFont="1" applyBorder="1" applyAlignment="1" applyProtection="1">
      <alignment horizontal="left" indent="3"/>
      <protection locked="0"/>
    </xf>
    <xf numFmtId="49" fontId="10" fillId="0" borderId="10" xfId="11" applyNumberFormat="1" applyFont="1" applyBorder="1" applyAlignment="1" applyProtection="1">
      <alignment horizontal="left" indent="4"/>
      <protection locked="0"/>
    </xf>
    <xf numFmtId="49" fontId="8" fillId="0" borderId="10" xfId="11" applyNumberFormat="1" applyFont="1" applyBorder="1" applyAlignment="1">
      <alignment horizontal="left" wrapText="1"/>
    </xf>
    <xf numFmtId="164" fontId="8" fillId="0" borderId="11" xfId="11" applyNumberFormat="1" applyFont="1" applyBorder="1" applyAlignment="1">
      <alignment vertical="center"/>
    </xf>
    <xf numFmtId="49" fontId="7" fillId="3" borderId="6" xfId="11" applyNumberFormat="1" applyFont="1" applyFill="1" applyBorder="1" applyAlignment="1">
      <alignment horizontal="left" vertical="center"/>
    </xf>
    <xf numFmtId="164" fontId="7" fillId="3" borderId="18" xfId="11" applyNumberFormat="1" applyFont="1" applyFill="1" applyBorder="1" applyAlignment="1">
      <alignment vertical="center"/>
    </xf>
    <xf numFmtId="164" fontId="7" fillId="3" borderId="4" xfId="11" applyNumberFormat="1" applyFont="1" applyFill="1" applyBorder="1" applyAlignment="1">
      <alignment vertical="center"/>
    </xf>
    <xf numFmtId="49" fontId="8" fillId="0" borderId="9" xfId="11" applyNumberFormat="1" applyFont="1" applyBorder="1"/>
    <xf numFmtId="164" fontId="10" fillId="0" borderId="11" xfId="11" applyNumberFormat="1" applyFont="1" applyBorder="1" applyAlignment="1">
      <alignment vertical="center"/>
    </xf>
    <xf numFmtId="49" fontId="10" fillId="0" borderId="10" xfId="11" applyNumberFormat="1" applyFont="1" applyBorder="1" applyAlignment="1">
      <alignment horizontal="left"/>
    </xf>
    <xf numFmtId="49" fontId="10" fillId="0" borderId="9" xfId="11" applyNumberFormat="1" applyFont="1" applyBorder="1"/>
    <xf numFmtId="49" fontId="10" fillId="0" borderId="9" xfId="11" applyNumberFormat="1" applyFont="1" applyBorder="1" applyAlignment="1">
      <alignment horizontal="left"/>
    </xf>
    <xf numFmtId="49" fontId="7" fillId="3" borderId="19" xfId="11" applyNumberFormat="1" applyFont="1" applyFill="1" applyBorder="1" applyAlignment="1">
      <alignment vertical="center"/>
    </xf>
    <xf numFmtId="164" fontId="7" fillId="3" borderId="1" xfId="11" applyNumberFormat="1" applyFont="1" applyFill="1" applyBorder="1" applyAlignment="1">
      <alignment vertical="center"/>
    </xf>
    <xf numFmtId="164" fontId="7" fillId="3" borderId="20" xfId="11" applyNumberFormat="1" applyFont="1" applyFill="1" applyBorder="1" applyAlignment="1">
      <alignment vertical="center"/>
    </xf>
    <xf numFmtId="49" fontId="14" fillId="5" borderId="18" xfId="11" applyNumberFormat="1" applyFont="1" applyFill="1" applyBorder="1" applyAlignment="1">
      <alignment vertical="center"/>
    </xf>
    <xf numFmtId="164" fontId="14" fillId="5" borderId="18" xfId="11" applyNumberFormat="1" applyFont="1" applyFill="1" applyBorder="1" applyAlignment="1">
      <alignment vertical="center"/>
    </xf>
    <xf numFmtId="164" fontId="10" fillId="2" borderId="0" xfId="11" applyNumberFormat="1" applyFont="1" applyFill="1" applyAlignment="1">
      <alignment vertical="center"/>
    </xf>
    <xf numFmtId="164" fontId="19" fillId="0" borderId="0" xfId="11" applyNumberFormat="1" applyFont="1"/>
    <xf numFmtId="166" fontId="21" fillId="0" borderId="0" xfId="11" applyNumberFormat="1" applyFont="1"/>
    <xf numFmtId="166" fontId="13" fillId="0" borderId="0" xfId="11" applyNumberFormat="1" applyFont="1"/>
    <xf numFmtId="0" fontId="13" fillId="0" borderId="0" xfId="11" applyFont="1"/>
    <xf numFmtId="164" fontId="18" fillId="0" borderId="0" xfId="11" applyNumberFormat="1" applyFont="1" applyAlignment="1">
      <alignment horizontal="right"/>
    </xf>
    <xf numFmtId="164" fontId="18" fillId="0" borderId="0" xfId="11" applyNumberFormat="1" applyFont="1" applyAlignment="1">
      <alignment vertical="center"/>
    </xf>
    <xf numFmtId="165" fontId="13" fillId="2" borderId="0" xfId="11" applyNumberFormat="1" applyFont="1" applyFill="1"/>
    <xf numFmtId="164" fontId="10" fillId="0" borderId="0" xfId="11" applyNumberFormat="1" applyFont="1" applyAlignment="1">
      <alignment vertical="center"/>
    </xf>
    <xf numFmtId="0" fontId="10" fillId="0" borderId="0" xfId="11" applyFont="1"/>
    <xf numFmtId="0" fontId="21" fillId="0" borderId="0" xfId="11" applyFont="1"/>
    <xf numFmtId="164" fontId="7" fillId="3" borderId="6" xfId="4" applyNumberFormat="1" applyFont="1" applyFill="1" applyBorder="1" applyAlignment="1">
      <alignment vertical="center"/>
    </xf>
    <xf numFmtId="0" fontId="3" fillId="0" borderId="0" xfId="11" applyFont="1" applyAlignment="1">
      <alignment horizontal="center"/>
    </xf>
    <xf numFmtId="0" fontId="4" fillId="0" borderId="0" xfId="11" applyFont="1" applyAlignment="1">
      <alignment horizontal="center"/>
    </xf>
    <xf numFmtId="0" fontId="6" fillId="0" borderId="0" xfId="11" applyFont="1" applyAlignment="1">
      <alignment horizontal="center"/>
    </xf>
    <xf numFmtId="0" fontId="7" fillId="3" borderId="1" xfId="2" applyFont="1" applyFill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7" fillId="3" borderId="2" xfId="11" applyFont="1" applyFill="1" applyBorder="1" applyAlignment="1">
      <alignment horizontal="center" vertical="center"/>
    </xf>
    <xf numFmtId="0" fontId="7" fillId="3" borderId="3" xfId="1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164" fontId="7" fillId="3" borderId="3" xfId="11" applyNumberFormat="1" applyFont="1" applyFill="1" applyBorder="1" applyAlignment="1">
      <alignment horizontal="center"/>
    </xf>
    <xf numFmtId="164" fontId="7" fillId="3" borderId="4" xfId="11" applyNumberFormat="1" applyFont="1" applyFill="1" applyBorder="1" applyAlignment="1">
      <alignment horizontal="center"/>
    </xf>
    <xf numFmtId="0" fontId="23" fillId="3" borderId="1" xfId="11" applyFont="1" applyFill="1" applyBorder="1" applyAlignment="1">
      <alignment horizontal="center" vertical="center"/>
    </xf>
    <xf numFmtId="0" fontId="23" fillId="3" borderId="7" xfId="11" applyFont="1" applyFill="1" applyBorder="1" applyAlignment="1">
      <alignment horizontal="center" vertical="center"/>
    </xf>
    <xf numFmtId="0" fontId="23" fillId="3" borderId="2" xfId="8" applyFont="1" applyFill="1" applyBorder="1" applyAlignment="1">
      <alignment horizontal="center" vertical="center"/>
    </xf>
    <xf numFmtId="0" fontId="23" fillId="3" borderId="3" xfId="8" applyFont="1" applyFill="1" applyBorder="1" applyAlignment="1">
      <alignment horizontal="center" vertical="center"/>
    </xf>
    <xf numFmtId="0" fontId="23" fillId="3" borderId="3" xfId="11" applyFont="1" applyFill="1" applyBorder="1" applyAlignment="1">
      <alignment horizontal="center" vertical="center"/>
    </xf>
    <xf numFmtId="0" fontId="23" fillId="3" borderId="4" xfId="11" applyFont="1" applyFill="1" applyBorder="1" applyAlignment="1">
      <alignment horizontal="center" vertical="center"/>
    </xf>
    <xf numFmtId="0" fontId="7" fillId="3" borderId="1" xfId="11" applyFont="1" applyFill="1" applyBorder="1" applyAlignment="1">
      <alignment horizontal="center" vertical="center"/>
    </xf>
    <xf numFmtId="0" fontId="7" fillId="3" borderId="5" xfId="11" applyFont="1" applyFill="1" applyBorder="1" applyAlignment="1">
      <alignment horizontal="center" vertical="center"/>
    </xf>
    <xf numFmtId="0" fontId="7" fillId="3" borderId="4" xfId="11" applyFont="1" applyFill="1" applyBorder="1" applyAlignment="1">
      <alignment horizontal="center" vertical="center"/>
    </xf>
    <xf numFmtId="165" fontId="10" fillId="0" borderId="10" xfId="1" applyNumberFormat="1" applyFont="1" applyBorder="1"/>
    <xf numFmtId="0" fontId="7" fillId="3" borderId="10" xfId="11" applyFont="1" applyFill="1" applyBorder="1" applyAlignment="1">
      <alignment horizontal="center" vertical="center"/>
    </xf>
    <xf numFmtId="0" fontId="7" fillId="3" borderId="20" xfId="11" applyFont="1" applyFill="1" applyBorder="1" applyAlignment="1">
      <alignment horizontal="center" vertical="center"/>
    </xf>
    <xf numFmtId="0" fontId="8" fillId="0" borderId="12" xfId="11" applyFont="1" applyBorder="1" applyAlignment="1">
      <alignment horizontal="left" vertical="center"/>
    </xf>
    <xf numFmtId="49" fontId="14" fillId="0" borderId="10" xfId="11" applyNumberFormat="1" applyFont="1" applyBorder="1" applyAlignment="1">
      <alignment horizontal="left" indent="3"/>
    </xf>
    <xf numFmtId="49" fontId="7" fillId="3" borderId="2" xfId="11" applyNumberFormat="1" applyFont="1" applyFill="1" applyBorder="1" applyAlignment="1">
      <alignment vertical="center"/>
    </xf>
    <xf numFmtId="49" fontId="8" fillId="0" borderId="10" xfId="11" applyNumberFormat="1" applyFont="1" applyBorder="1" applyAlignment="1">
      <alignment horizontal="left" vertical="center" wrapText="1"/>
    </xf>
    <xf numFmtId="49" fontId="7" fillId="3" borderId="15" xfId="11" applyNumberFormat="1" applyFont="1" applyFill="1" applyBorder="1" applyAlignment="1">
      <alignment vertical="center"/>
    </xf>
    <xf numFmtId="49" fontId="17" fillId="0" borderId="0" xfId="11" applyNumberFormat="1" applyFont="1"/>
    <xf numFmtId="164" fontId="28" fillId="2" borderId="0" xfId="11" applyNumberFormat="1" applyFont="1" applyFill="1" applyAlignment="1">
      <alignment vertical="center"/>
    </xf>
    <xf numFmtId="165" fontId="29" fillId="2" borderId="0" xfId="11" applyNumberFormat="1" applyFont="1" applyFill="1"/>
    <xf numFmtId="164" fontId="28" fillId="0" borderId="0" xfId="11" applyNumberFormat="1" applyFont="1"/>
    <xf numFmtId="0" fontId="29" fillId="0" borderId="0" xfId="11" applyFont="1"/>
    <xf numFmtId="164" fontId="29" fillId="0" borderId="0" xfId="11" applyNumberFormat="1" applyFont="1"/>
    <xf numFmtId="164" fontId="28" fillId="0" borderId="0" xfId="11" applyNumberFormat="1" applyFont="1" applyAlignment="1">
      <alignment vertical="center"/>
    </xf>
    <xf numFmtId="0" fontId="7" fillId="3" borderId="1" xfId="8" applyFont="1" applyFill="1" applyBorder="1" applyAlignment="1">
      <alignment horizontal="center" vertical="center" wrapText="1"/>
    </xf>
    <xf numFmtId="0" fontId="7" fillId="3" borderId="7" xfId="8" applyFont="1" applyFill="1" applyBorder="1" applyAlignment="1">
      <alignment horizontal="center" vertical="center" wrapText="1"/>
    </xf>
    <xf numFmtId="0" fontId="8" fillId="0" borderId="22" xfId="11" applyFont="1" applyBorder="1" applyAlignment="1">
      <alignment horizontal="left" vertical="center"/>
    </xf>
    <xf numFmtId="49" fontId="10" fillId="0" borderId="10" xfId="11" applyNumberFormat="1" applyFont="1" applyBorder="1" applyAlignment="1">
      <alignment horizontal="left" indent="5"/>
    </xf>
    <xf numFmtId="49" fontId="7" fillId="3" borderId="23" xfId="11" applyNumberFormat="1" applyFont="1" applyFill="1" applyBorder="1" applyAlignment="1">
      <alignment vertical="center"/>
    </xf>
    <xf numFmtId="167" fontId="10" fillId="0" borderId="0" xfId="11" applyNumberFormat="1" applyFont="1" applyAlignment="1">
      <alignment vertical="center"/>
    </xf>
    <xf numFmtId="43" fontId="14" fillId="0" borderId="10" xfId="1" applyFont="1" applyBorder="1"/>
    <xf numFmtId="43" fontId="14" fillId="0" borderId="11" xfId="1" applyFont="1" applyBorder="1"/>
    <xf numFmtId="165" fontId="13" fillId="0" borderId="10" xfId="1" applyNumberFormat="1" applyFont="1" applyBorder="1" applyAlignment="1">
      <alignment vertical="center"/>
    </xf>
    <xf numFmtId="43" fontId="33" fillId="0" borderId="10" xfId="1" applyFont="1" applyBorder="1" applyAlignment="1">
      <alignment horizontal="right"/>
    </xf>
    <xf numFmtId="43" fontId="17" fillId="0" borderId="10" xfId="1" applyFont="1" applyBorder="1"/>
    <xf numFmtId="43" fontId="30" fillId="0" borderId="11" xfId="1" applyFont="1" applyBorder="1" applyAlignment="1">
      <alignment horizontal="right"/>
    </xf>
    <xf numFmtId="43" fontId="34" fillId="0" borderId="16" xfId="1" applyFont="1" applyBorder="1" applyAlignment="1">
      <alignment vertical="center"/>
    </xf>
    <xf numFmtId="165" fontId="8" fillId="0" borderId="12" xfId="1" applyNumberFormat="1" applyFont="1" applyBorder="1"/>
    <xf numFmtId="165" fontId="8" fillId="2" borderId="10" xfId="1" applyNumberFormat="1" applyFont="1" applyFill="1" applyBorder="1"/>
    <xf numFmtId="165" fontId="10" fillId="0" borderId="11" xfId="1" applyNumberFormat="1" applyFont="1" applyBorder="1"/>
    <xf numFmtId="165" fontId="8" fillId="0" borderId="10" xfId="1" applyNumberFormat="1" applyFont="1" applyBorder="1"/>
    <xf numFmtId="165" fontId="8" fillId="0" borderId="11" xfId="1" applyNumberFormat="1" applyFont="1" applyBorder="1"/>
    <xf numFmtId="165" fontId="13" fillId="0" borderId="10" xfId="1" applyNumberFormat="1" applyFont="1" applyBorder="1"/>
    <xf numFmtId="165" fontId="14" fillId="0" borderId="1" xfId="1" applyNumberFormat="1" applyFont="1" applyBorder="1" applyAlignment="1">
      <alignment vertical="center"/>
    </xf>
    <xf numFmtId="165" fontId="7" fillId="3" borderId="6" xfId="1" applyNumberFormat="1" applyFont="1" applyFill="1" applyBorder="1" applyAlignment="1">
      <alignment vertical="center"/>
    </xf>
    <xf numFmtId="165" fontId="10" fillId="2" borderId="10" xfId="1" applyNumberFormat="1" applyFont="1" applyFill="1" applyBorder="1"/>
    <xf numFmtId="165" fontId="8" fillId="4" borderId="10" xfId="1" applyNumberFormat="1" applyFont="1" applyFill="1" applyBorder="1"/>
    <xf numFmtId="165" fontId="8" fillId="2" borderId="11" xfId="1" applyNumberFormat="1" applyFont="1" applyFill="1" applyBorder="1"/>
    <xf numFmtId="165" fontId="10" fillId="2" borderId="11" xfId="1" applyNumberFormat="1" applyFont="1" applyFill="1" applyBorder="1"/>
    <xf numFmtId="165" fontId="13" fillId="2" borderId="10" xfId="1" applyNumberFormat="1" applyFont="1" applyFill="1" applyBorder="1"/>
    <xf numFmtId="165" fontId="14" fillId="2" borderId="10" xfId="1" applyNumberFormat="1" applyFont="1" applyFill="1" applyBorder="1"/>
    <xf numFmtId="165" fontId="24" fillId="2" borderId="10" xfId="1" applyNumberFormat="1" applyFont="1" applyFill="1" applyBorder="1"/>
    <xf numFmtId="165" fontId="25" fillId="2" borderId="10" xfId="1" applyNumberFormat="1" applyFont="1" applyFill="1" applyBorder="1"/>
    <xf numFmtId="165" fontId="25" fillId="0" borderId="10" xfId="1" applyNumberFormat="1" applyFont="1" applyBorder="1"/>
    <xf numFmtId="165" fontId="24" fillId="0" borderId="10" xfId="1" applyNumberFormat="1" applyFont="1" applyBorder="1"/>
    <xf numFmtId="165" fontId="8" fillId="2" borderId="11" xfId="1" applyNumberFormat="1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vertical="center"/>
    </xf>
    <xf numFmtId="165" fontId="8" fillId="2" borderId="10" xfId="1" applyNumberFormat="1" applyFont="1" applyFill="1" applyBorder="1" applyAlignment="1">
      <alignment vertical="center"/>
    </xf>
    <xf numFmtId="165" fontId="10" fillId="2" borderId="10" xfId="1" applyNumberFormat="1" applyFont="1" applyFill="1" applyBorder="1" applyAlignment="1">
      <alignment vertical="center"/>
    </xf>
    <xf numFmtId="165" fontId="10" fillId="0" borderId="11" xfId="1" applyNumberFormat="1" applyFont="1" applyBorder="1" applyAlignment="1">
      <alignment vertical="center"/>
    </xf>
    <xf numFmtId="165" fontId="10" fillId="2" borderId="5" xfId="1" applyNumberFormat="1" applyFont="1" applyFill="1" applyBorder="1" applyAlignment="1">
      <alignment vertical="center"/>
    </xf>
    <xf numFmtId="165" fontId="7" fillId="3" borderId="1" xfId="1" applyNumberFormat="1" applyFont="1" applyFill="1" applyBorder="1" applyAlignment="1">
      <alignment vertical="center"/>
    </xf>
    <xf numFmtId="165" fontId="14" fillId="5" borderId="18" xfId="1" applyNumberFormat="1" applyFont="1" applyFill="1" applyBorder="1" applyAlignment="1">
      <alignment vertical="center"/>
    </xf>
    <xf numFmtId="165" fontId="8" fillId="0" borderId="11" xfId="1" applyNumberFormat="1" applyFont="1" applyBorder="1" applyAlignment="1">
      <alignment vertical="center"/>
    </xf>
    <xf numFmtId="165" fontId="8" fillId="0" borderId="10" xfId="1" applyNumberFormat="1" applyFont="1" applyBorder="1" applyAlignment="1">
      <alignment vertical="center"/>
    </xf>
    <xf numFmtId="165" fontId="10" fillId="2" borderId="11" xfId="1" applyNumberFormat="1" applyFont="1" applyFill="1" applyBorder="1" applyAlignment="1">
      <alignment vertical="center"/>
    </xf>
  </cellXfs>
  <cellStyles count="12">
    <cellStyle name="Millares" xfId="1" builtinId="3"/>
    <cellStyle name="Millares 20" xfId="7" xr:uid="{84569922-9824-4941-9610-D8037723EC03}"/>
    <cellStyle name="Normal" xfId="0" builtinId="0"/>
    <cellStyle name="Normal 10 2" xfId="8" xr:uid="{C1F2F0CE-5C6A-4A7B-9DE6-E4733F2592E8}"/>
    <cellStyle name="Normal 2" xfId="10" xr:uid="{816090DE-7FE3-4D7E-ABCE-35ED242A092A}"/>
    <cellStyle name="Normal 2 2 2 2" xfId="3" xr:uid="{C6C1C443-1296-486D-9379-D05E25838DF7}"/>
    <cellStyle name="Normal 3" xfId="6" xr:uid="{73463482-EE72-4C46-A9B4-A88F25B18208}"/>
    <cellStyle name="Normal 4" xfId="11" xr:uid="{8E9B2C95-0B8C-4746-8BE5-7C3E32C57090}"/>
    <cellStyle name="Normal_COMPARACION 2002-2001" xfId="2" xr:uid="{CFCC7B3B-F27D-4C8C-AB86-B2540AAEF2EC}"/>
    <cellStyle name="Normal_COMPARACION 2002-2001 2" xfId="4" xr:uid="{228C1A77-0794-420B-AC56-9CC1D3E1C731}"/>
    <cellStyle name="Normal_Hoja4" xfId="5" xr:uid="{FAAC179C-67EB-427D-B229-679AFE55DBEB}"/>
    <cellStyle name="Normal_Hoja6" xfId="9" xr:uid="{6B887E8A-0DD0-4774-8918-B6324F23A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Sector%20Files/DR%20Fiscal%20File%20Update%2006-26-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l_pf\mis%20document\documentos%20de%20trabajo\ARCHIVOS%20DE%20TRABAJO%20DE%20%20EXCEL\SEMANALES\TASAINT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DSAtblEmily02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baez/AppData/Local/Microsoft/Windows/INetCache/Content.Outlook/HTMLJ493/Marco%20Macro%20Commoditties%20-%20Fix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996100\Desktop\My%20Documents\Archivos%20de%20Excel\Archivo%20Monetario%204%20de%20ener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ARCHIVOS%20VARIOS%20IPC\BOLETIN\BOLETIN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perez/Desktop/2022/PRESUPUESTO%202023/SEPTIEMBRE/Copia%20de%20Proyeccion%20Ingresos%20CUT%202023%20-%202026%20Envio%20a%20Presupuesto%20AL%2012%20Agosto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fsadfs1\Estudios%20Economicos\Users\irodriguez\AppData\Local\Microsoft\Windows\INetCache\Content.Outlook\VK55HVD4\REC16-04-2021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baez\AppData\Local\Microsoft\Windows\INetCache\Content.Outlook\U0Q4O4LI\Ingresos%20Enero-Julio%202026_%20(002).xlsb" TargetMode="External"/><Relationship Id="rId1" Type="http://schemas.openxmlformats.org/officeDocument/2006/relationships/externalLinkPath" Target="file:///C:\Users\sabaez\AppData\Local\Microsoft\Windows\INetCache\Content.Outlook\U0Q4O4LI\Ingresos%20Enero-Julio%202026_%20(002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respaldo%20Henry%20Rodriguez\Resto%20del%20Sistema%20Bancario\Implementacion%20del%20MEMF\Oferta%20Monetaria\analisis%20pafi%20junio%202007%20y%20gr&#225;ficos%20comparado%20con%20el%20MEM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EDSSARMRED97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definedNames>
      <definedName name="[Macros Import].qbop"/>
    </defined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INT2"/>
      <sheetName val="shared 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asd" sheetId="49"/>
      <definedName name="OnShow" sheetId="49"/>
      <definedName name="spnf" sheetId="49"/>
      <definedName name="will" sheetId="4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 Publicas detalle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QEDS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>
        <row r="9">
          <cell r="G9">
            <v>1731980334.0385709</v>
          </cell>
        </row>
      </sheetData>
      <sheetData sheetId="2"/>
      <sheetData sheetId="3">
        <row r="1">
          <cell r="B1" t="str">
            <v>Cod.Fuente Especifica</v>
          </cell>
        </row>
      </sheetData>
      <sheetData sheetId="4">
        <row r="1">
          <cell r="B1" t="str">
            <v>Cod.Fuente Especifica</v>
          </cell>
        </row>
      </sheetData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OR COLECTURIA"/>
      <sheetName val="RESUMEN ACUM. CONCEPTO"/>
      <sheetName val="BCC"/>
    </sheetNames>
    <sheetDataSet>
      <sheetData sheetId="0">
        <row r="8">
          <cell r="C8" t="str">
            <v>16 DE ABRIL DEL 2021</v>
          </cell>
        </row>
      </sheetData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ero 2025-2026"/>
      <sheetName val="FINANCIERO (2026 Est. 2026)"/>
      <sheetName val="PP (2)"/>
      <sheetName val="PP"/>
      <sheetName val="PP (EST)"/>
      <sheetName val="DGII"/>
      <sheetName val="DGII (EST)"/>
      <sheetName val="DGA"/>
      <sheetName val="DGA (EST)"/>
      <sheetName val="TESORERIA "/>
      <sheetName val="TESORERIA (EST)"/>
      <sheetName val="cut presupuestaria"/>
      <sheetName val="2026 (REC)"/>
      <sheetName val="2026 (RESUMEN)"/>
      <sheetName val="2026 REC- EST "/>
      <sheetName val="2026 REC-EST RES"/>
    </sheetNames>
    <sheetDataSet>
      <sheetData sheetId="0"/>
      <sheetData sheetId="1"/>
      <sheetData sheetId="2"/>
      <sheetData sheetId="3">
        <row r="41">
          <cell r="C41">
            <v>10.6</v>
          </cell>
          <cell r="D41">
            <v>12.3</v>
          </cell>
          <cell r="E41">
            <v>8.3000000000000007</v>
          </cell>
          <cell r="F41">
            <v>7.3</v>
          </cell>
          <cell r="G41">
            <v>8.3000000000000007</v>
          </cell>
          <cell r="H41">
            <v>4.3</v>
          </cell>
          <cell r="I41">
            <v>6.9</v>
          </cell>
        </row>
        <row r="55">
          <cell r="K55">
            <v>539.6</v>
          </cell>
          <cell r="L55">
            <v>817.5</v>
          </cell>
          <cell r="M55">
            <v>504.5</v>
          </cell>
          <cell r="N55">
            <v>1113</v>
          </cell>
          <cell r="O55">
            <v>545.9</v>
          </cell>
          <cell r="P55">
            <v>620.30000000000007</v>
          </cell>
          <cell r="Q55">
            <v>418.4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6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72">
          <cell r="C72">
            <v>10.1</v>
          </cell>
          <cell r="D72">
            <v>36.5</v>
          </cell>
          <cell r="E72">
            <v>10</v>
          </cell>
          <cell r="F72">
            <v>12.5</v>
          </cell>
          <cell r="G72">
            <v>19.600000000000001</v>
          </cell>
          <cell r="H72">
            <v>16.3</v>
          </cell>
          <cell r="I72">
            <v>8.1999999999999993</v>
          </cell>
        </row>
        <row r="73">
          <cell r="C73">
            <v>22.2</v>
          </cell>
          <cell r="D73">
            <v>143.69999999999999</v>
          </cell>
          <cell r="E73">
            <v>78.8</v>
          </cell>
          <cell r="F73">
            <v>192.9</v>
          </cell>
          <cell r="G73">
            <v>0.6</v>
          </cell>
          <cell r="H73">
            <v>211.2</v>
          </cell>
          <cell r="I73">
            <v>0.8</v>
          </cell>
        </row>
        <row r="77">
          <cell r="C77">
            <v>2166.8000000000002</v>
          </cell>
          <cell r="D77">
            <v>1998.9</v>
          </cell>
          <cell r="E77">
            <v>2050.4</v>
          </cell>
          <cell r="F77">
            <v>1969.5</v>
          </cell>
          <cell r="G77">
            <v>2655.8</v>
          </cell>
          <cell r="H77">
            <v>2306.1999999999998</v>
          </cell>
          <cell r="I77">
            <v>2739.7</v>
          </cell>
        </row>
        <row r="84">
          <cell r="C84">
            <v>4.3</v>
          </cell>
          <cell r="D84">
            <v>3.4</v>
          </cell>
          <cell r="E84">
            <v>3.1</v>
          </cell>
          <cell r="F84">
            <v>4</v>
          </cell>
          <cell r="G84">
            <v>3.3</v>
          </cell>
          <cell r="H84">
            <v>2.8</v>
          </cell>
          <cell r="I84">
            <v>3.6</v>
          </cell>
        </row>
        <row r="94">
          <cell r="C94">
            <v>88.7</v>
          </cell>
          <cell r="D94">
            <v>68.900000000000006</v>
          </cell>
          <cell r="E94">
            <v>85.4</v>
          </cell>
          <cell r="F94">
            <v>86.5</v>
          </cell>
          <cell r="G94">
            <v>84.4</v>
          </cell>
          <cell r="H94">
            <v>80.900000000000006</v>
          </cell>
          <cell r="I94">
            <v>88.9</v>
          </cell>
          <cell r="J94">
            <v>583.69999999999993</v>
          </cell>
        </row>
        <row r="96">
          <cell r="Q96">
            <v>1093.5999999999999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15"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32">
          <cell r="C132">
            <v>538.29999999999995</v>
          </cell>
          <cell r="D132">
            <v>521</v>
          </cell>
        </row>
        <row r="135">
          <cell r="K135">
            <v>0</v>
          </cell>
        </row>
        <row r="137">
          <cell r="K137">
            <v>382.7</v>
          </cell>
          <cell r="L137">
            <v>359.9</v>
          </cell>
          <cell r="M137">
            <v>378.7</v>
          </cell>
          <cell r="N137">
            <v>453</v>
          </cell>
          <cell r="O137">
            <v>391</v>
          </cell>
          <cell r="P137">
            <v>389.3</v>
          </cell>
          <cell r="Q137">
            <v>484.1</v>
          </cell>
        </row>
        <row r="138">
          <cell r="K138">
            <v>4</v>
          </cell>
          <cell r="L138">
            <v>3.3</v>
          </cell>
          <cell r="M138">
            <v>4.8</v>
          </cell>
          <cell r="N138">
            <v>3.4</v>
          </cell>
          <cell r="O138">
            <v>3.9</v>
          </cell>
          <cell r="P138">
            <v>4.2</v>
          </cell>
        </row>
        <row r="139">
          <cell r="K139">
            <v>92.9</v>
          </cell>
          <cell r="L139">
            <v>48.3</v>
          </cell>
          <cell r="M139">
            <v>188.2</v>
          </cell>
          <cell r="N139">
            <v>1866.7</v>
          </cell>
          <cell r="Q139">
            <v>564.4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MO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D16A-0BBD-4447-A311-36300F67E2CE}">
  <dimension ref="A1:NO77"/>
  <sheetViews>
    <sheetView showGridLines="0" zoomScale="95" zoomScaleNormal="95" workbookViewId="0">
      <selection activeCell="C31" sqref="C31"/>
    </sheetView>
  </sheetViews>
  <sheetFormatPr baseColWidth="10" defaultColWidth="11.42578125" defaultRowHeight="12.75" x14ac:dyDescent="0.2"/>
  <cols>
    <col min="1" max="1" width="0.85546875" style="151" customWidth="1"/>
    <col min="2" max="2" width="66" style="151" customWidth="1"/>
    <col min="3" max="8" width="15.42578125" style="151" customWidth="1"/>
    <col min="9" max="9" width="13.7109375" style="151" customWidth="1"/>
    <col min="10" max="10" width="13.7109375" style="177" bestFit="1" customWidth="1"/>
    <col min="11" max="16" width="12.28515625" style="182" customWidth="1"/>
    <col min="17" max="17" width="11.28515625" style="182" customWidth="1"/>
    <col min="18" max="18" width="14.42578125" style="61" customWidth="1"/>
    <col min="19" max="20" width="11.28515625" style="180" customWidth="1"/>
    <col min="21" max="16384" width="11.42578125" style="151"/>
  </cols>
  <sheetData>
    <row r="1" spans="1:20" ht="18" customHeight="1" x14ac:dyDescent="0.2">
      <c r="A1" s="151" t="s">
        <v>187</v>
      </c>
      <c r="B1" s="152"/>
      <c r="C1" s="152"/>
      <c r="D1" s="152"/>
      <c r="E1" s="152"/>
      <c r="F1" s="152"/>
      <c r="G1" s="152"/>
      <c r="H1" s="152"/>
      <c r="I1" s="152"/>
      <c r="J1" s="153"/>
      <c r="K1" s="154"/>
      <c r="L1" s="154"/>
      <c r="M1" s="154"/>
      <c r="N1" s="154"/>
      <c r="O1" s="154"/>
      <c r="P1" s="154"/>
      <c r="Q1" s="154"/>
      <c r="R1" s="1"/>
      <c r="S1" s="155"/>
      <c r="T1" s="155"/>
    </row>
    <row r="2" spans="1:20" ht="15.75" x14ac:dyDescent="0.25">
      <c r="B2" s="260" t="s">
        <v>181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</row>
    <row r="3" spans="1:20" ht="15" customHeight="1" x14ac:dyDescent="0.2">
      <c r="B3" s="157"/>
      <c r="C3" s="157"/>
      <c r="D3" s="157"/>
      <c r="E3" s="157"/>
      <c r="F3" s="157"/>
      <c r="G3" s="157"/>
      <c r="H3" s="157"/>
      <c r="I3" s="157"/>
      <c r="J3" s="158"/>
      <c r="K3" s="159"/>
      <c r="L3" s="159"/>
      <c r="M3" s="159"/>
      <c r="N3" s="159"/>
      <c r="O3" s="159"/>
      <c r="P3" s="159"/>
      <c r="Q3" s="159"/>
      <c r="R3" s="2"/>
      <c r="S3" s="160"/>
      <c r="T3" s="160"/>
    </row>
    <row r="4" spans="1:20" ht="18" customHeight="1" x14ac:dyDescent="0.2">
      <c r="B4" s="261" t="s">
        <v>1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</row>
    <row r="5" spans="1:20" ht="15.75" customHeight="1" x14ac:dyDescent="0.2">
      <c r="B5" s="262" t="s">
        <v>188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1:20" ht="14.25" x14ac:dyDescent="0.2">
      <c r="B6" s="262" t="s">
        <v>2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</row>
    <row r="7" spans="1:20" ht="20.25" customHeight="1" x14ac:dyDescent="0.2">
      <c r="A7" s="161" t="s">
        <v>189</v>
      </c>
      <c r="B7" s="263" t="s">
        <v>3</v>
      </c>
      <c r="C7" s="265">
        <v>2025</v>
      </c>
      <c r="D7" s="266"/>
      <c r="E7" s="266"/>
      <c r="F7" s="266"/>
      <c r="G7" s="266"/>
      <c r="H7" s="266"/>
      <c r="I7" s="266"/>
      <c r="J7" s="263">
        <v>2025</v>
      </c>
      <c r="K7" s="265">
        <v>2026</v>
      </c>
      <c r="L7" s="266"/>
      <c r="M7" s="266"/>
      <c r="N7" s="266"/>
      <c r="O7" s="266"/>
      <c r="P7" s="266"/>
      <c r="Q7" s="266"/>
      <c r="R7" s="263">
        <v>2026</v>
      </c>
      <c r="S7" s="268" t="s">
        <v>4</v>
      </c>
      <c r="T7" s="269"/>
    </row>
    <row r="8" spans="1:20" ht="20.100000000000001" customHeight="1" thickBot="1" x14ac:dyDescent="0.25">
      <c r="B8" s="264"/>
      <c r="C8" s="162" t="s">
        <v>5</v>
      </c>
      <c r="D8" s="162" t="s">
        <v>6</v>
      </c>
      <c r="E8" s="162" t="s">
        <v>179</v>
      </c>
      <c r="F8" s="162" t="s">
        <v>183</v>
      </c>
      <c r="G8" s="162" t="s">
        <v>185</v>
      </c>
      <c r="H8" s="162" t="s">
        <v>186</v>
      </c>
      <c r="I8" s="162" t="s">
        <v>190</v>
      </c>
      <c r="J8" s="267"/>
      <c r="K8" s="163" t="s">
        <v>5</v>
      </c>
      <c r="L8" s="163" t="s">
        <v>6</v>
      </c>
      <c r="M8" s="163" t="s">
        <v>179</v>
      </c>
      <c r="N8" s="163" t="s">
        <v>183</v>
      </c>
      <c r="O8" s="163" t="s">
        <v>185</v>
      </c>
      <c r="P8" s="163" t="s">
        <v>186</v>
      </c>
      <c r="Q8" s="163" t="s">
        <v>190</v>
      </c>
      <c r="R8" s="267"/>
      <c r="S8" s="3" t="s">
        <v>7</v>
      </c>
      <c r="T8" s="4" t="s">
        <v>8</v>
      </c>
    </row>
    <row r="9" spans="1:20" ht="20.100000000000001" customHeight="1" thickTop="1" x14ac:dyDescent="0.2">
      <c r="B9" s="164" t="s">
        <v>9</v>
      </c>
      <c r="C9" s="5">
        <f t="shared" ref="C9:R9" si="0">+C10+C49+C56</f>
        <v>85307.199999999997</v>
      </c>
      <c r="D9" s="5">
        <f t="shared" si="0"/>
        <v>65990</v>
      </c>
      <c r="E9" s="5">
        <f>+E10+E49+E56</f>
        <v>67036.700000000012</v>
      </c>
      <c r="F9" s="5">
        <f>+F10+F49+F56</f>
        <v>102897.40000000001</v>
      </c>
      <c r="G9" s="5">
        <f>+G10+G49+G56</f>
        <v>80316</v>
      </c>
      <c r="H9" s="5">
        <f>+H10+H49+H56</f>
        <v>70596.800000000003</v>
      </c>
      <c r="I9" s="5">
        <f t="shared" si="0"/>
        <v>76462.699999999983</v>
      </c>
      <c r="J9" s="5">
        <f t="shared" si="0"/>
        <v>548606.79999999993</v>
      </c>
      <c r="K9" s="5">
        <f t="shared" si="0"/>
        <v>94688.9</v>
      </c>
      <c r="L9" s="5">
        <f t="shared" si="0"/>
        <v>72088.999999999985</v>
      </c>
      <c r="M9" s="5">
        <f>+M10+M49+M56</f>
        <v>78094.200000000012</v>
      </c>
      <c r="N9" s="5">
        <f>+N10+N49+N56</f>
        <v>116481.39999999998</v>
      </c>
      <c r="O9" s="5">
        <f>+O10+O49+O56</f>
        <v>78703.5</v>
      </c>
      <c r="P9" s="5">
        <f>+P10+P49+P56</f>
        <v>75212.400000000009</v>
      </c>
      <c r="Q9" s="5">
        <f t="shared" si="0"/>
        <v>81306.599999999991</v>
      </c>
      <c r="R9" s="5">
        <f t="shared" si="0"/>
        <v>596576</v>
      </c>
      <c r="S9" s="5">
        <f t="shared" ref="S9:S71" si="1">+R9-J9</f>
        <v>47969.20000000007</v>
      </c>
      <c r="T9" s="5">
        <f t="shared" ref="T9:T70" si="2">+S9/J9*100</f>
        <v>8.7438216223349912</v>
      </c>
    </row>
    <row r="10" spans="1:20" ht="20.100000000000001" customHeight="1" x14ac:dyDescent="0.2">
      <c r="B10" s="6" t="s">
        <v>10</v>
      </c>
      <c r="C10" s="7">
        <f t="shared" ref="C10:R10" si="3">+C11+C16+C26+C44+C47+C48</f>
        <v>83492.400000000009</v>
      </c>
      <c r="D10" s="7">
        <f t="shared" si="3"/>
        <v>64299</v>
      </c>
      <c r="E10" s="7">
        <f t="shared" si="3"/>
        <v>65444.700000000012</v>
      </c>
      <c r="F10" s="7">
        <f t="shared" si="3"/>
        <v>101262.70000000001</v>
      </c>
      <c r="G10" s="7">
        <f t="shared" si="3"/>
        <v>78642.8</v>
      </c>
      <c r="H10" s="7">
        <f>+H11+H16+H26+H44+H47+H48</f>
        <v>68958.899999999994</v>
      </c>
      <c r="I10" s="7">
        <f t="shared" si="3"/>
        <v>74656.699999999983</v>
      </c>
      <c r="J10" s="8">
        <f t="shared" si="3"/>
        <v>536757.19999999995</v>
      </c>
      <c r="K10" s="8">
        <f t="shared" si="3"/>
        <v>93018.5</v>
      </c>
      <c r="L10" s="8">
        <f t="shared" si="3"/>
        <v>70526.099999999991</v>
      </c>
      <c r="M10" s="8">
        <f t="shared" si="3"/>
        <v>76676.900000000009</v>
      </c>
      <c r="N10" s="8">
        <f t="shared" si="3"/>
        <v>114780.99999999999</v>
      </c>
      <c r="O10" s="8">
        <f t="shared" si="3"/>
        <v>77288.3</v>
      </c>
      <c r="P10" s="8">
        <f>+P11+P16+P26+P44+P47+P48</f>
        <v>74009.200000000012</v>
      </c>
      <c r="Q10" s="8">
        <f t="shared" si="3"/>
        <v>79440.5</v>
      </c>
      <c r="R10" s="9">
        <f t="shared" si="3"/>
        <v>585740.5</v>
      </c>
      <c r="S10" s="8">
        <f t="shared" si="1"/>
        <v>48983.300000000047</v>
      </c>
      <c r="T10" s="8">
        <f t="shared" si="2"/>
        <v>9.125783501367108</v>
      </c>
    </row>
    <row r="11" spans="1:20" ht="18" customHeight="1" x14ac:dyDescent="0.2">
      <c r="B11" s="6" t="s">
        <v>11</v>
      </c>
      <c r="C11" s="7">
        <f t="shared" ref="C11:R11" si="4">SUM(C12:C15)</f>
        <v>39449.800000000003</v>
      </c>
      <c r="D11" s="7">
        <f t="shared" si="4"/>
        <v>27934.600000000002</v>
      </c>
      <c r="E11" s="7">
        <f t="shared" si="4"/>
        <v>27960.5</v>
      </c>
      <c r="F11" s="7">
        <f t="shared" si="4"/>
        <v>59551</v>
      </c>
      <c r="G11" s="7">
        <f t="shared" si="4"/>
        <v>41173.199999999997</v>
      </c>
      <c r="H11" s="7">
        <f>SUM(H12:H15)</f>
        <v>32751.199999999997</v>
      </c>
      <c r="I11" s="7">
        <f t="shared" si="4"/>
        <v>36115.299999999996</v>
      </c>
      <c r="J11" s="8">
        <f t="shared" si="4"/>
        <v>264935.59999999998</v>
      </c>
      <c r="K11" s="8">
        <f t="shared" si="4"/>
        <v>46065.899999999994</v>
      </c>
      <c r="L11" s="8">
        <f t="shared" si="4"/>
        <v>31904.499999999996</v>
      </c>
      <c r="M11" s="8">
        <f t="shared" si="4"/>
        <v>32519.399999999998</v>
      </c>
      <c r="N11" s="8">
        <f t="shared" si="4"/>
        <v>66322.7</v>
      </c>
      <c r="O11" s="8">
        <f t="shared" si="4"/>
        <v>36928</v>
      </c>
      <c r="P11" s="8">
        <f>SUM(P12:P15)</f>
        <v>32603.999999999996</v>
      </c>
      <c r="Q11" s="8">
        <f t="shared" si="4"/>
        <v>36175.600000000006</v>
      </c>
      <c r="R11" s="9">
        <f t="shared" si="4"/>
        <v>282520.10000000003</v>
      </c>
      <c r="S11" s="8">
        <f t="shared" si="1"/>
        <v>17584.500000000058</v>
      </c>
      <c r="T11" s="8">
        <f t="shared" si="2"/>
        <v>6.6372733600165699</v>
      </c>
    </row>
    <row r="12" spans="1:20" ht="18" customHeight="1" x14ac:dyDescent="0.2">
      <c r="B12" s="10" t="s">
        <v>12</v>
      </c>
      <c r="C12" s="11">
        <v>12908.9</v>
      </c>
      <c r="D12" s="11">
        <v>11313.6</v>
      </c>
      <c r="E12" s="11">
        <v>11933.5</v>
      </c>
      <c r="F12" s="11">
        <v>11986.6</v>
      </c>
      <c r="G12" s="11">
        <v>12744.3</v>
      </c>
      <c r="H12" s="11">
        <v>10631.9</v>
      </c>
      <c r="I12" s="11">
        <v>9242</v>
      </c>
      <c r="J12" s="12">
        <f>SUM(C12:I12)</f>
        <v>80760.799999999988</v>
      </c>
      <c r="K12" s="12">
        <v>14639.4</v>
      </c>
      <c r="L12" s="12">
        <v>13164.3</v>
      </c>
      <c r="M12" s="12">
        <v>12944.5</v>
      </c>
      <c r="N12" s="12">
        <v>13316.5</v>
      </c>
      <c r="O12" s="12">
        <v>14631.1</v>
      </c>
      <c r="P12" s="12">
        <v>12024.5</v>
      </c>
      <c r="Q12" s="12">
        <v>10963.2</v>
      </c>
      <c r="R12" s="13">
        <f>SUM(K12:Q12)</f>
        <v>91683.5</v>
      </c>
      <c r="S12" s="12">
        <f t="shared" si="1"/>
        <v>10922.700000000012</v>
      </c>
      <c r="T12" s="12">
        <f t="shared" si="2"/>
        <v>13.524754583907061</v>
      </c>
    </row>
    <row r="13" spans="1:20" ht="18" customHeight="1" x14ac:dyDescent="0.2">
      <c r="B13" s="10" t="s">
        <v>13</v>
      </c>
      <c r="C13" s="11">
        <v>17302</v>
      </c>
      <c r="D13" s="11">
        <v>12300.8</v>
      </c>
      <c r="E13" s="11">
        <v>11863.2</v>
      </c>
      <c r="F13" s="11">
        <v>40824.800000000003</v>
      </c>
      <c r="G13" s="11">
        <v>21556.2</v>
      </c>
      <c r="H13" s="11">
        <v>13687.3</v>
      </c>
      <c r="I13" s="11">
        <v>21721.8</v>
      </c>
      <c r="J13" s="12">
        <f>SUM(C13:I13)</f>
        <v>139256.1</v>
      </c>
      <c r="K13" s="12">
        <v>23577.1</v>
      </c>
      <c r="L13" s="12">
        <v>14421.4</v>
      </c>
      <c r="M13" s="12">
        <v>15295.6</v>
      </c>
      <c r="N13" s="12">
        <v>45167.5</v>
      </c>
      <c r="O13" s="12">
        <v>13275.4</v>
      </c>
      <c r="P13" s="12">
        <v>14857.6</v>
      </c>
      <c r="Q13" s="12">
        <v>20164</v>
      </c>
      <c r="R13" s="13">
        <f>SUM(K13:Q13)</f>
        <v>146758.6</v>
      </c>
      <c r="S13" s="12">
        <f t="shared" si="1"/>
        <v>7502.5</v>
      </c>
      <c r="T13" s="12">
        <f t="shared" si="2"/>
        <v>5.3875557336447022</v>
      </c>
    </row>
    <row r="14" spans="1:20" ht="18" customHeight="1" x14ac:dyDescent="0.2">
      <c r="B14" s="10" t="s">
        <v>14</v>
      </c>
      <c r="C14" s="11">
        <v>9006.4</v>
      </c>
      <c r="D14" s="11">
        <v>4037.7</v>
      </c>
      <c r="E14" s="11">
        <v>3901.8</v>
      </c>
      <c r="F14" s="11">
        <v>6448.2</v>
      </c>
      <c r="G14" s="11">
        <v>6465.6</v>
      </c>
      <c r="H14" s="11">
        <v>8149.9</v>
      </c>
      <c r="I14" s="11">
        <v>4848.8</v>
      </c>
      <c r="J14" s="12">
        <f>SUM(C14:I14)</f>
        <v>42858.400000000001</v>
      </c>
      <c r="K14" s="12">
        <v>7638.2</v>
      </c>
      <c r="L14" s="12">
        <v>4102.3</v>
      </c>
      <c r="M14" s="12">
        <v>3946.7</v>
      </c>
      <c r="N14" s="12">
        <v>7484.3</v>
      </c>
      <c r="O14" s="12">
        <v>8672.6</v>
      </c>
      <c r="P14" s="12">
        <v>5400.1</v>
      </c>
      <c r="Q14" s="12">
        <v>4737.1000000000004</v>
      </c>
      <c r="R14" s="13">
        <f>SUM(K14:Q14)</f>
        <v>41981.299999999996</v>
      </c>
      <c r="S14" s="12">
        <f t="shared" si="1"/>
        <v>-877.10000000000582</v>
      </c>
      <c r="T14" s="12">
        <f t="shared" si="2"/>
        <v>-2.0465066358053634</v>
      </c>
    </row>
    <row r="15" spans="1:20" ht="18" customHeight="1" x14ac:dyDescent="0.2">
      <c r="B15" s="10" t="s">
        <v>15</v>
      </c>
      <c r="C15" s="11">
        <v>232.5</v>
      </c>
      <c r="D15" s="11">
        <v>282.5</v>
      </c>
      <c r="E15" s="11">
        <v>262</v>
      </c>
      <c r="F15" s="11">
        <v>291.39999999999998</v>
      </c>
      <c r="G15" s="11">
        <v>407.1</v>
      </c>
      <c r="H15" s="11">
        <v>282.10000000000002</v>
      </c>
      <c r="I15" s="11">
        <v>302.7</v>
      </c>
      <c r="J15" s="12">
        <f>SUM(C15:I15)</f>
        <v>2060.2999999999997</v>
      </c>
      <c r="K15" s="12">
        <v>211.2</v>
      </c>
      <c r="L15" s="12">
        <v>216.5</v>
      </c>
      <c r="M15" s="12">
        <v>332.6</v>
      </c>
      <c r="N15" s="12">
        <v>354.4</v>
      </c>
      <c r="O15" s="12">
        <v>348.9</v>
      </c>
      <c r="P15" s="12">
        <v>321.8</v>
      </c>
      <c r="Q15" s="12">
        <v>311.3</v>
      </c>
      <c r="R15" s="13">
        <f>SUM(K15:Q15)</f>
        <v>2096.6999999999998</v>
      </c>
      <c r="S15" s="12">
        <f t="shared" si="1"/>
        <v>36.400000000000091</v>
      </c>
      <c r="T15" s="12">
        <f t="shared" si="2"/>
        <v>1.7667330000485413</v>
      </c>
    </row>
    <row r="16" spans="1:20" ht="18" customHeight="1" x14ac:dyDescent="0.2">
      <c r="B16" s="6" t="s">
        <v>16</v>
      </c>
      <c r="C16" s="7">
        <f t="shared" ref="C16:R16" si="5">+C17+C25</f>
        <v>3853.7</v>
      </c>
      <c r="D16" s="7">
        <f t="shared" si="5"/>
        <v>3770.2000000000003</v>
      </c>
      <c r="E16" s="7">
        <f t="shared" si="5"/>
        <v>6252.2000000000016</v>
      </c>
      <c r="F16" s="7">
        <f t="shared" si="5"/>
        <v>8025.0999999999995</v>
      </c>
      <c r="G16" s="7">
        <f t="shared" si="5"/>
        <v>4554.5999999999995</v>
      </c>
      <c r="H16" s="7">
        <f>+H17+H25</f>
        <v>4043.5000000000005</v>
      </c>
      <c r="I16" s="7">
        <f t="shared" si="5"/>
        <v>3979.3</v>
      </c>
      <c r="J16" s="8">
        <f t="shared" si="5"/>
        <v>34478.6</v>
      </c>
      <c r="K16" s="8">
        <f t="shared" si="5"/>
        <v>3864.2000000000003</v>
      </c>
      <c r="L16" s="8">
        <f t="shared" si="5"/>
        <v>4037.4000000000005</v>
      </c>
      <c r="M16" s="8">
        <f t="shared" si="5"/>
        <v>8092.0999999999985</v>
      </c>
      <c r="N16" s="8">
        <f t="shared" si="5"/>
        <v>9662.4</v>
      </c>
      <c r="O16" s="8">
        <f t="shared" si="5"/>
        <v>5228.8</v>
      </c>
      <c r="P16" s="8">
        <f>+P17+P25</f>
        <v>4328.0999999999995</v>
      </c>
      <c r="Q16" s="8">
        <f t="shared" si="5"/>
        <v>5460.5999999999995</v>
      </c>
      <c r="R16" s="9">
        <f t="shared" si="5"/>
        <v>40673.599999999999</v>
      </c>
      <c r="S16" s="8">
        <f t="shared" si="1"/>
        <v>6195</v>
      </c>
      <c r="T16" s="8">
        <f t="shared" si="2"/>
        <v>17.967666900628217</v>
      </c>
    </row>
    <row r="17" spans="2:379" ht="18" customHeight="1" x14ac:dyDescent="0.2">
      <c r="B17" s="14" t="s">
        <v>17</v>
      </c>
      <c r="C17" s="7">
        <f t="shared" ref="C17:R17" si="6">SUM(C18:C24)</f>
        <v>3657.7999999999997</v>
      </c>
      <c r="D17" s="7">
        <f t="shared" si="6"/>
        <v>3543.9</v>
      </c>
      <c r="E17" s="7">
        <f t="shared" si="6"/>
        <v>5918.6000000000013</v>
      </c>
      <c r="F17" s="7">
        <f t="shared" si="6"/>
        <v>7773.2999999999993</v>
      </c>
      <c r="G17" s="7">
        <f>SUM(G18:G24)</f>
        <v>4253.7</v>
      </c>
      <c r="H17" s="7">
        <f>SUM(H18:H24)</f>
        <v>3746.1000000000004</v>
      </c>
      <c r="I17" s="7">
        <f t="shared" si="6"/>
        <v>3719.8</v>
      </c>
      <c r="J17" s="8">
        <f t="shared" si="6"/>
        <v>32613.200000000001</v>
      </c>
      <c r="K17" s="8">
        <f t="shared" si="6"/>
        <v>3657.2000000000003</v>
      </c>
      <c r="L17" s="8">
        <f t="shared" si="6"/>
        <v>3801.6000000000004</v>
      </c>
      <c r="M17" s="8">
        <f t="shared" si="6"/>
        <v>7673.3999999999987</v>
      </c>
      <c r="N17" s="8">
        <f t="shared" si="6"/>
        <v>9236.1999999999989</v>
      </c>
      <c r="O17" s="8">
        <f>SUM(O18:O24)</f>
        <v>4804.8</v>
      </c>
      <c r="P17" s="8">
        <f>SUM(P18:P24)</f>
        <v>4037.3999999999996</v>
      </c>
      <c r="Q17" s="8">
        <f t="shared" si="6"/>
        <v>5232.9999999999991</v>
      </c>
      <c r="R17" s="9">
        <f t="shared" si="6"/>
        <v>38443.599999999999</v>
      </c>
      <c r="S17" s="8">
        <f t="shared" si="1"/>
        <v>5830.3999999999978</v>
      </c>
      <c r="T17" s="8">
        <f t="shared" si="2"/>
        <v>17.877423865183413</v>
      </c>
    </row>
    <row r="18" spans="2:379" ht="18" customHeight="1" x14ac:dyDescent="0.2">
      <c r="B18" s="15" t="s">
        <v>18</v>
      </c>
      <c r="C18" s="11">
        <v>133.5</v>
      </c>
      <c r="D18" s="11">
        <v>511.2</v>
      </c>
      <c r="E18" s="11">
        <v>2130.3000000000002</v>
      </c>
      <c r="F18" s="11">
        <v>232.5</v>
      </c>
      <c r="G18" s="11">
        <v>199.3</v>
      </c>
      <c r="H18" s="11">
        <v>162.6</v>
      </c>
      <c r="I18" s="11">
        <v>150.6</v>
      </c>
      <c r="J18" s="12">
        <f t="shared" ref="J18:J25" si="7">SUM(C18:I18)</f>
        <v>3520</v>
      </c>
      <c r="K18" s="12">
        <v>135.80000000000001</v>
      </c>
      <c r="L18" s="12">
        <v>560.5</v>
      </c>
      <c r="M18" s="12">
        <v>2488.1999999999998</v>
      </c>
      <c r="N18" s="12">
        <v>289.39999999999998</v>
      </c>
      <c r="O18" s="12">
        <v>215.5</v>
      </c>
      <c r="P18" s="12">
        <v>189.6</v>
      </c>
      <c r="Q18" s="12">
        <v>198.8</v>
      </c>
      <c r="R18" s="13">
        <f t="shared" ref="R18:R25" si="8">SUM(K18:Q18)</f>
        <v>4077.8</v>
      </c>
      <c r="S18" s="12">
        <f t="shared" si="1"/>
        <v>557.80000000000018</v>
      </c>
      <c r="T18" s="12">
        <f t="shared" si="2"/>
        <v>15.846590909090914</v>
      </c>
    </row>
    <row r="19" spans="2:379" ht="18" customHeight="1" x14ac:dyDescent="0.2">
      <c r="B19" s="15" t="s">
        <v>19</v>
      </c>
      <c r="C19" s="11">
        <v>280.8</v>
      </c>
      <c r="D19" s="11">
        <v>144.80000000000001</v>
      </c>
      <c r="E19" s="11">
        <v>363.7</v>
      </c>
      <c r="F19" s="11">
        <v>4321.7</v>
      </c>
      <c r="G19" s="11">
        <v>361.2</v>
      </c>
      <c r="H19" s="11">
        <v>273.5</v>
      </c>
      <c r="I19" s="11">
        <v>332</v>
      </c>
      <c r="J19" s="12">
        <f t="shared" si="7"/>
        <v>6077.7</v>
      </c>
      <c r="K19" s="12">
        <v>274.3</v>
      </c>
      <c r="L19" s="12">
        <v>171.2</v>
      </c>
      <c r="M19" s="12">
        <v>312.89999999999998</v>
      </c>
      <c r="N19" s="12">
        <v>4931.8</v>
      </c>
      <c r="O19" s="12">
        <v>439.4</v>
      </c>
      <c r="P19" s="12">
        <v>335.2</v>
      </c>
      <c r="Q19" s="12">
        <v>358.3</v>
      </c>
      <c r="R19" s="13">
        <f t="shared" si="8"/>
        <v>6823.0999999999995</v>
      </c>
      <c r="S19" s="12">
        <f t="shared" si="1"/>
        <v>745.39999999999964</v>
      </c>
      <c r="T19" s="12">
        <f t="shared" si="2"/>
        <v>12.264507955312038</v>
      </c>
    </row>
    <row r="20" spans="2:379" s="165" customFormat="1" ht="18" customHeight="1" x14ac:dyDescent="0.2">
      <c r="B20" s="16" t="s">
        <v>20</v>
      </c>
      <c r="C20" s="17">
        <v>1004.4</v>
      </c>
      <c r="D20" s="17">
        <v>1046.7</v>
      </c>
      <c r="E20" s="17">
        <v>1394.8</v>
      </c>
      <c r="F20" s="17">
        <v>1366.7</v>
      </c>
      <c r="G20" s="17">
        <v>1356.7</v>
      </c>
      <c r="H20" s="17">
        <v>1420.5</v>
      </c>
      <c r="I20" s="17">
        <v>1286.7</v>
      </c>
      <c r="J20" s="18">
        <f t="shared" si="7"/>
        <v>8876.5</v>
      </c>
      <c r="K20" s="18">
        <v>1009.3</v>
      </c>
      <c r="L20" s="18">
        <v>1381.9</v>
      </c>
      <c r="M20" s="18">
        <v>1574.1</v>
      </c>
      <c r="N20" s="18">
        <v>1444.7</v>
      </c>
      <c r="O20" s="18">
        <v>1337.8</v>
      </c>
      <c r="P20" s="18">
        <v>1434.5</v>
      </c>
      <c r="Q20" s="18">
        <v>1613</v>
      </c>
      <c r="R20" s="19">
        <f t="shared" si="8"/>
        <v>9795.2999999999993</v>
      </c>
      <c r="S20" s="18">
        <f t="shared" si="1"/>
        <v>918.79999999999927</v>
      </c>
      <c r="T20" s="18">
        <f t="shared" si="2"/>
        <v>10.350926603954253</v>
      </c>
    </row>
    <row r="21" spans="2:379" ht="18" customHeight="1" x14ac:dyDescent="0.2">
      <c r="B21" s="15" t="s">
        <v>21</v>
      </c>
      <c r="C21" s="11">
        <v>222.1</v>
      </c>
      <c r="D21" s="11">
        <v>216.7</v>
      </c>
      <c r="E21" s="11">
        <v>220.1</v>
      </c>
      <c r="F21" s="11">
        <v>205</v>
      </c>
      <c r="G21" s="11">
        <v>213.7</v>
      </c>
      <c r="H21" s="11">
        <v>201.8</v>
      </c>
      <c r="I21" s="11">
        <v>232.9</v>
      </c>
      <c r="J21" s="12">
        <f t="shared" si="7"/>
        <v>1512.3</v>
      </c>
      <c r="K21" s="12">
        <v>221.8</v>
      </c>
      <c r="L21" s="12">
        <v>246</v>
      </c>
      <c r="M21" s="12">
        <v>250.2</v>
      </c>
      <c r="N21" s="12">
        <v>162.4</v>
      </c>
      <c r="O21" s="12">
        <v>187.4</v>
      </c>
      <c r="P21" s="12">
        <v>217.9</v>
      </c>
      <c r="Q21" s="12">
        <v>224.4</v>
      </c>
      <c r="R21" s="13">
        <f t="shared" si="8"/>
        <v>1510.1000000000001</v>
      </c>
      <c r="S21" s="12">
        <f t="shared" si="1"/>
        <v>-2.1999999999998181</v>
      </c>
      <c r="T21" s="12">
        <f t="shared" si="2"/>
        <v>-0.14547378165706659</v>
      </c>
    </row>
    <row r="22" spans="2:379" s="21" customFormat="1" ht="21.75" customHeight="1" x14ac:dyDescent="0.2">
      <c r="B22" s="15" t="s">
        <v>22</v>
      </c>
      <c r="C22" s="20">
        <v>97.5</v>
      </c>
      <c r="D22" s="20">
        <v>99.5</v>
      </c>
      <c r="E22" s="20">
        <v>91.1</v>
      </c>
      <c r="F22" s="20">
        <v>120.1</v>
      </c>
      <c r="G22" s="20">
        <v>93.9</v>
      </c>
      <c r="H22" s="20">
        <v>111.4</v>
      </c>
      <c r="I22" s="20">
        <v>80.7</v>
      </c>
      <c r="J22" s="21">
        <f t="shared" si="7"/>
        <v>694.2</v>
      </c>
      <c r="K22" s="21">
        <v>112.7</v>
      </c>
      <c r="L22" s="21">
        <v>108</v>
      </c>
      <c r="M22" s="21">
        <v>127.9</v>
      </c>
      <c r="N22" s="21">
        <v>654.9</v>
      </c>
      <c r="O22" s="21">
        <v>364.6</v>
      </c>
      <c r="P22" s="21">
        <v>117.5</v>
      </c>
      <c r="Q22" s="21">
        <v>175.7</v>
      </c>
      <c r="R22" s="21">
        <f t="shared" si="8"/>
        <v>1661.3</v>
      </c>
      <c r="S22" s="21">
        <f t="shared" si="1"/>
        <v>967.09999999999991</v>
      </c>
      <c r="T22" s="21">
        <f t="shared" si="2"/>
        <v>139.31143762604435</v>
      </c>
      <c r="U22" s="166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</row>
    <row r="23" spans="2:379" s="161" customFormat="1" ht="18" customHeight="1" x14ac:dyDescent="0.2">
      <c r="B23" s="167" t="s">
        <v>23</v>
      </c>
      <c r="C23" s="23">
        <v>1792.6</v>
      </c>
      <c r="D23" s="23">
        <v>1470.6</v>
      </c>
      <c r="E23" s="23">
        <v>1504</v>
      </c>
      <c r="F23" s="23">
        <v>1449.4</v>
      </c>
      <c r="G23" s="23">
        <v>1903.7</v>
      </c>
      <c r="H23" s="23">
        <v>1471</v>
      </c>
      <c r="I23" s="23">
        <v>1550.9</v>
      </c>
      <c r="J23" s="24">
        <f t="shared" si="7"/>
        <v>11142.199999999999</v>
      </c>
      <c r="K23" s="24">
        <v>1880.2</v>
      </c>
      <c r="L23" s="24">
        <v>1254</v>
      </c>
      <c r="M23" s="24">
        <v>2099.9</v>
      </c>
      <c r="N23" s="24">
        <v>1639.8</v>
      </c>
      <c r="O23" s="24">
        <v>2098.3000000000002</v>
      </c>
      <c r="P23" s="24">
        <v>1688.6</v>
      </c>
      <c r="Q23" s="24">
        <v>2622.1</v>
      </c>
      <c r="R23" s="25">
        <f t="shared" si="8"/>
        <v>13282.900000000001</v>
      </c>
      <c r="S23" s="24">
        <f t="shared" si="1"/>
        <v>2140.7000000000025</v>
      </c>
      <c r="T23" s="24">
        <f t="shared" si="2"/>
        <v>19.21254330383589</v>
      </c>
    </row>
    <row r="24" spans="2:379" s="21" customFormat="1" ht="18" customHeight="1" x14ac:dyDescent="0.2">
      <c r="B24" s="15" t="s">
        <v>24</v>
      </c>
      <c r="C24" s="20">
        <v>126.9</v>
      </c>
      <c r="D24" s="20">
        <v>54.4</v>
      </c>
      <c r="E24" s="20">
        <v>214.6</v>
      </c>
      <c r="F24" s="20">
        <v>77.900000000000006</v>
      </c>
      <c r="G24" s="20">
        <v>125.2</v>
      </c>
      <c r="H24" s="20">
        <v>105.3</v>
      </c>
      <c r="I24" s="20">
        <v>86</v>
      </c>
      <c r="J24" s="21">
        <f t="shared" si="7"/>
        <v>790.3</v>
      </c>
      <c r="K24" s="21">
        <v>23.1</v>
      </c>
      <c r="L24" s="21">
        <v>80</v>
      </c>
      <c r="M24" s="21">
        <v>820.2</v>
      </c>
      <c r="N24" s="21">
        <v>113.2</v>
      </c>
      <c r="O24" s="21">
        <v>161.80000000000001</v>
      </c>
      <c r="P24" s="21">
        <v>54.1</v>
      </c>
      <c r="Q24" s="21">
        <v>40.700000000000003</v>
      </c>
      <c r="R24" s="21">
        <f t="shared" si="8"/>
        <v>1293.0999999999999</v>
      </c>
      <c r="S24" s="21">
        <f t="shared" si="1"/>
        <v>502.79999999999995</v>
      </c>
      <c r="T24" s="21">
        <f t="shared" si="2"/>
        <v>63.621409591294444</v>
      </c>
      <c r="U24" s="166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</row>
    <row r="25" spans="2:379" s="161" customFormat="1" ht="18" customHeight="1" x14ac:dyDescent="0.2">
      <c r="B25" s="26" t="s">
        <v>25</v>
      </c>
      <c r="C25" s="27">
        <v>195.9</v>
      </c>
      <c r="D25" s="27">
        <v>226.3</v>
      </c>
      <c r="E25" s="27">
        <v>333.6</v>
      </c>
      <c r="F25" s="27">
        <v>251.8</v>
      </c>
      <c r="G25" s="27">
        <v>300.89999999999998</v>
      </c>
      <c r="H25" s="27">
        <v>297.39999999999998</v>
      </c>
      <c r="I25" s="27">
        <v>259.5</v>
      </c>
      <c r="J25" s="28">
        <f t="shared" si="7"/>
        <v>1865.4</v>
      </c>
      <c r="K25" s="28">
        <v>207</v>
      </c>
      <c r="L25" s="28">
        <v>235.8</v>
      </c>
      <c r="M25" s="28">
        <v>418.7</v>
      </c>
      <c r="N25" s="28">
        <v>426.2</v>
      </c>
      <c r="O25" s="28">
        <v>424</v>
      </c>
      <c r="P25" s="28">
        <v>290.7</v>
      </c>
      <c r="Q25" s="28">
        <v>227.6</v>
      </c>
      <c r="R25" s="29">
        <f t="shared" si="8"/>
        <v>2230</v>
      </c>
      <c r="S25" s="28">
        <f t="shared" si="1"/>
        <v>364.59999999999991</v>
      </c>
      <c r="T25" s="28">
        <f t="shared" si="2"/>
        <v>19.545405811086088</v>
      </c>
    </row>
    <row r="26" spans="2:379" s="161" customFormat="1" ht="18" customHeight="1" x14ac:dyDescent="0.2">
      <c r="B26" s="30" t="s">
        <v>26</v>
      </c>
      <c r="C26" s="27">
        <f t="shared" ref="C26:R26" si="9">+C27+C29+C38+C43</f>
        <v>39028.5</v>
      </c>
      <c r="D26" s="27">
        <f t="shared" si="9"/>
        <v>31479.399999999998</v>
      </c>
      <c r="E26" s="27">
        <f t="shared" si="9"/>
        <v>30100.100000000002</v>
      </c>
      <c r="F26" s="27">
        <f t="shared" si="9"/>
        <v>32559.100000000002</v>
      </c>
      <c r="G26" s="27">
        <f t="shared" si="9"/>
        <v>31922.300000000003</v>
      </c>
      <c r="H26" s="27">
        <f>+H27+H29+H38+H43</f>
        <v>31217.3</v>
      </c>
      <c r="I26" s="27">
        <f t="shared" si="9"/>
        <v>33474.299999999996</v>
      </c>
      <c r="J26" s="28">
        <f t="shared" si="9"/>
        <v>229781</v>
      </c>
      <c r="K26" s="28">
        <f t="shared" si="9"/>
        <v>41783.300000000003</v>
      </c>
      <c r="L26" s="28">
        <f t="shared" si="9"/>
        <v>33328.299999999996</v>
      </c>
      <c r="M26" s="28">
        <f t="shared" si="9"/>
        <v>34816.6</v>
      </c>
      <c r="N26" s="28">
        <f t="shared" si="9"/>
        <v>37494.200000000004</v>
      </c>
      <c r="O26" s="28">
        <f t="shared" si="9"/>
        <v>34097.099999999991</v>
      </c>
      <c r="P26" s="28">
        <f>+P27+P29+P38+P43</f>
        <v>36017.5</v>
      </c>
      <c r="Q26" s="28">
        <f t="shared" si="9"/>
        <v>36768.899999999994</v>
      </c>
      <c r="R26" s="29">
        <f t="shared" si="9"/>
        <v>254305.90000000002</v>
      </c>
      <c r="S26" s="28">
        <f t="shared" si="1"/>
        <v>24524.900000000023</v>
      </c>
      <c r="T26" s="28">
        <f t="shared" si="2"/>
        <v>10.67316270709938</v>
      </c>
    </row>
    <row r="27" spans="2:379" s="161" customFormat="1" ht="18" customHeight="1" x14ac:dyDescent="0.2">
      <c r="B27" s="26" t="s">
        <v>27</v>
      </c>
      <c r="C27" s="27">
        <f t="shared" ref="C27:R27" si="10">+C28</f>
        <v>21901.9</v>
      </c>
      <c r="D27" s="27">
        <f t="shared" si="10"/>
        <v>17624.8</v>
      </c>
      <c r="E27" s="27">
        <f t="shared" si="10"/>
        <v>16953.7</v>
      </c>
      <c r="F27" s="27">
        <f t="shared" si="10"/>
        <v>18555.400000000001</v>
      </c>
      <c r="G27" s="27">
        <f t="shared" si="10"/>
        <v>16861.400000000001</v>
      </c>
      <c r="H27" s="27">
        <f t="shared" si="10"/>
        <v>17399.099999999999</v>
      </c>
      <c r="I27" s="27">
        <f t="shared" si="10"/>
        <v>17189.3</v>
      </c>
      <c r="J27" s="28">
        <f t="shared" si="10"/>
        <v>126485.59999999999</v>
      </c>
      <c r="K27" s="28">
        <f t="shared" si="10"/>
        <v>25142.6</v>
      </c>
      <c r="L27" s="28">
        <f t="shared" si="10"/>
        <v>19222.099999999999</v>
      </c>
      <c r="M27" s="28">
        <f t="shared" si="10"/>
        <v>19870.7</v>
      </c>
      <c r="N27" s="28">
        <f t="shared" si="10"/>
        <v>21420</v>
      </c>
      <c r="O27" s="28">
        <f t="shared" si="10"/>
        <v>19543.7</v>
      </c>
      <c r="P27" s="28">
        <f t="shared" si="10"/>
        <v>20901</v>
      </c>
      <c r="Q27" s="28">
        <f t="shared" si="10"/>
        <v>20124.400000000001</v>
      </c>
      <c r="R27" s="29">
        <f t="shared" si="10"/>
        <v>146224.5</v>
      </c>
      <c r="S27" s="28">
        <f t="shared" si="1"/>
        <v>19738.900000000009</v>
      </c>
      <c r="T27" s="28">
        <f t="shared" si="2"/>
        <v>15.60564997122203</v>
      </c>
    </row>
    <row r="28" spans="2:379" s="161" customFormat="1" ht="18" customHeight="1" x14ac:dyDescent="0.2">
      <c r="B28" s="31" t="s">
        <v>28</v>
      </c>
      <c r="C28" s="23">
        <v>21901.9</v>
      </c>
      <c r="D28" s="23">
        <v>17624.8</v>
      </c>
      <c r="E28" s="23">
        <v>16953.7</v>
      </c>
      <c r="F28" s="23">
        <v>18555.400000000001</v>
      </c>
      <c r="G28" s="23">
        <v>16861.400000000001</v>
      </c>
      <c r="H28" s="23">
        <v>17399.099999999999</v>
      </c>
      <c r="I28" s="23">
        <v>17189.3</v>
      </c>
      <c r="J28" s="24">
        <f>SUM(C28:I28)</f>
        <v>126485.59999999999</v>
      </c>
      <c r="K28" s="24">
        <v>25142.6</v>
      </c>
      <c r="L28" s="24">
        <v>19222.099999999999</v>
      </c>
      <c r="M28" s="24">
        <v>19870.7</v>
      </c>
      <c r="N28" s="24">
        <v>21420</v>
      </c>
      <c r="O28" s="24">
        <v>19543.7</v>
      </c>
      <c r="P28" s="24">
        <v>20901</v>
      </c>
      <c r="Q28" s="24">
        <v>20124.400000000001</v>
      </c>
      <c r="R28" s="25">
        <f>SUM(K28:Q28)</f>
        <v>146224.5</v>
      </c>
      <c r="S28" s="24">
        <f t="shared" si="1"/>
        <v>19738.900000000009</v>
      </c>
      <c r="T28" s="24">
        <f t="shared" si="2"/>
        <v>15.60564997122203</v>
      </c>
    </row>
    <row r="29" spans="2:379" s="161" customFormat="1" ht="18" customHeight="1" x14ac:dyDescent="0.2">
      <c r="B29" s="32" t="s">
        <v>29</v>
      </c>
      <c r="C29" s="27">
        <f t="shared" ref="C29:R29" si="11">SUM(C30:C37)</f>
        <v>13760.699999999999</v>
      </c>
      <c r="D29" s="27">
        <f t="shared" si="11"/>
        <v>10868.3</v>
      </c>
      <c r="E29" s="27">
        <f t="shared" si="11"/>
        <v>10847.2</v>
      </c>
      <c r="F29" s="27">
        <f t="shared" si="11"/>
        <v>11924.2</v>
      </c>
      <c r="G29" s="27">
        <f t="shared" si="11"/>
        <v>12746.499999999998</v>
      </c>
      <c r="H29" s="27">
        <f>SUM(H30:H37)</f>
        <v>11542.599999999999</v>
      </c>
      <c r="I29" s="27">
        <f t="shared" si="11"/>
        <v>13845.9</v>
      </c>
      <c r="J29" s="28">
        <f t="shared" si="11"/>
        <v>85535.4</v>
      </c>
      <c r="K29" s="28">
        <f t="shared" si="11"/>
        <v>13935.400000000003</v>
      </c>
      <c r="L29" s="28">
        <f t="shared" si="11"/>
        <v>11132.7</v>
      </c>
      <c r="M29" s="28">
        <f t="shared" si="11"/>
        <v>11572.2</v>
      </c>
      <c r="N29" s="28">
        <f t="shared" si="11"/>
        <v>13828.499999999998</v>
      </c>
      <c r="O29" s="28">
        <f t="shared" si="11"/>
        <v>12203.499999999998</v>
      </c>
      <c r="P29" s="28">
        <f>SUM(P30:P37)</f>
        <v>12671.2</v>
      </c>
      <c r="Q29" s="28">
        <f t="shared" si="11"/>
        <v>14245.8</v>
      </c>
      <c r="R29" s="29">
        <f t="shared" si="11"/>
        <v>89589.300000000017</v>
      </c>
      <c r="S29" s="28">
        <f t="shared" si="1"/>
        <v>4053.9000000000233</v>
      </c>
      <c r="T29" s="28">
        <f t="shared" si="2"/>
        <v>4.7394412138132562</v>
      </c>
    </row>
    <row r="30" spans="2:379" s="161" customFormat="1" ht="18" customHeight="1" x14ac:dyDescent="0.2">
      <c r="B30" s="31" t="s">
        <v>30</v>
      </c>
      <c r="C30" s="23">
        <v>5006.6000000000004</v>
      </c>
      <c r="D30" s="23">
        <v>4257.3</v>
      </c>
      <c r="E30" s="23">
        <v>4350.6000000000004</v>
      </c>
      <c r="F30" s="23">
        <v>4448.3999999999996</v>
      </c>
      <c r="G30" s="23">
        <v>4942.8999999999996</v>
      </c>
      <c r="H30" s="23">
        <v>4275.3999999999996</v>
      </c>
      <c r="I30" s="23">
        <v>5500</v>
      </c>
      <c r="J30" s="24">
        <f t="shared" ref="J30:J37" si="12">SUM(C30:I30)</f>
        <v>32781.200000000004</v>
      </c>
      <c r="K30" s="24">
        <v>4536.8999999999996</v>
      </c>
      <c r="L30" s="24">
        <v>4168.1000000000004</v>
      </c>
      <c r="M30" s="24">
        <v>4356.5</v>
      </c>
      <c r="N30" s="24">
        <v>4999.8</v>
      </c>
      <c r="O30" s="24">
        <v>4267</v>
      </c>
      <c r="P30" s="24">
        <v>4200.5</v>
      </c>
      <c r="Q30" s="24">
        <v>5280.6</v>
      </c>
      <c r="R30" s="25">
        <f t="shared" ref="R30:R37" si="13">SUM(K30:Q30)</f>
        <v>31809.4</v>
      </c>
      <c r="S30" s="24">
        <f t="shared" si="1"/>
        <v>-971.80000000000291</v>
      </c>
      <c r="T30" s="24">
        <f t="shared" si="2"/>
        <v>-2.9645040450014117</v>
      </c>
    </row>
    <row r="31" spans="2:379" s="161" customFormat="1" ht="18" customHeight="1" x14ac:dyDescent="0.2">
      <c r="B31" s="31" t="s">
        <v>31</v>
      </c>
      <c r="C31" s="23">
        <v>2957.2</v>
      </c>
      <c r="D31" s="23">
        <v>2520.6</v>
      </c>
      <c r="E31" s="23">
        <v>2544.4</v>
      </c>
      <c r="F31" s="23">
        <v>2598.6</v>
      </c>
      <c r="G31" s="23">
        <v>2876.1</v>
      </c>
      <c r="H31" s="23">
        <v>2478.1999999999998</v>
      </c>
      <c r="I31" s="23">
        <v>3372.1</v>
      </c>
      <c r="J31" s="24">
        <f t="shared" si="12"/>
        <v>19347.199999999997</v>
      </c>
      <c r="K31" s="24">
        <v>2734.1</v>
      </c>
      <c r="L31" s="24">
        <v>2668.5</v>
      </c>
      <c r="M31" s="24">
        <v>2838.7</v>
      </c>
      <c r="N31" s="24">
        <v>3809.5</v>
      </c>
      <c r="O31" s="24">
        <v>3203.4</v>
      </c>
      <c r="P31" s="24">
        <v>3196.9</v>
      </c>
      <c r="Q31" s="24">
        <v>3916.5</v>
      </c>
      <c r="R31" s="25">
        <f t="shared" si="13"/>
        <v>22367.599999999999</v>
      </c>
      <c r="S31" s="24">
        <f t="shared" si="1"/>
        <v>3020.4000000000015</v>
      </c>
      <c r="T31" s="24">
        <f t="shared" si="2"/>
        <v>15.611561362884563</v>
      </c>
    </row>
    <row r="32" spans="2:379" s="21" customFormat="1" ht="18" customHeight="1" x14ac:dyDescent="0.2">
      <c r="B32" s="31" t="s">
        <v>32</v>
      </c>
      <c r="C32" s="21">
        <v>1194.8</v>
      </c>
      <c r="D32" s="20">
        <v>506.2</v>
      </c>
      <c r="E32" s="20">
        <v>573.29999999999995</v>
      </c>
      <c r="F32" s="20">
        <v>809.6</v>
      </c>
      <c r="G32" s="20">
        <v>701.4</v>
      </c>
      <c r="H32" s="20">
        <v>787.5</v>
      </c>
      <c r="I32" s="20">
        <v>833.5</v>
      </c>
      <c r="J32" s="21">
        <f t="shared" si="12"/>
        <v>5406.3</v>
      </c>
      <c r="K32" s="21">
        <v>1376.2</v>
      </c>
      <c r="L32" s="21">
        <v>500.3</v>
      </c>
      <c r="M32" s="21">
        <v>579.9</v>
      </c>
      <c r="N32" s="21">
        <v>725.4</v>
      </c>
      <c r="O32" s="21">
        <v>588</v>
      </c>
      <c r="P32" s="21">
        <v>910.6</v>
      </c>
      <c r="Q32" s="21">
        <v>473.8</v>
      </c>
      <c r="R32" s="21">
        <f t="shared" si="13"/>
        <v>5154.2000000000007</v>
      </c>
      <c r="S32" s="21">
        <f t="shared" si="1"/>
        <v>-252.09999999999945</v>
      </c>
      <c r="T32" s="21">
        <f t="shared" si="2"/>
        <v>-4.6630782605478691</v>
      </c>
      <c r="U32" s="166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</row>
    <row r="33" spans="1:379" s="21" customFormat="1" ht="18" customHeight="1" x14ac:dyDescent="0.2">
      <c r="B33" s="31" t="s">
        <v>33</v>
      </c>
      <c r="C33" s="20">
        <v>2517.1999999999998</v>
      </c>
      <c r="D33" s="20">
        <v>1589.5</v>
      </c>
      <c r="E33" s="20">
        <v>1416.7</v>
      </c>
      <c r="F33" s="20">
        <v>1785.4</v>
      </c>
      <c r="G33" s="20">
        <v>1839.9</v>
      </c>
      <c r="H33" s="20">
        <v>1882.7</v>
      </c>
      <c r="I33" s="20">
        <v>1906</v>
      </c>
      <c r="J33" s="21">
        <f t="shared" si="12"/>
        <v>12937.4</v>
      </c>
      <c r="K33" s="21">
        <v>2761.6</v>
      </c>
      <c r="L33" s="21">
        <v>1788.1</v>
      </c>
      <c r="M33" s="21">
        <v>1689.4</v>
      </c>
      <c r="N33" s="21">
        <v>2016.7</v>
      </c>
      <c r="O33" s="21">
        <v>1734.8</v>
      </c>
      <c r="P33" s="21">
        <v>1996.5</v>
      </c>
      <c r="Q33" s="21">
        <v>2219.8000000000002</v>
      </c>
      <c r="R33" s="21">
        <f t="shared" si="13"/>
        <v>14206.900000000001</v>
      </c>
      <c r="S33" s="21">
        <f t="shared" si="1"/>
        <v>1269.5000000000018</v>
      </c>
      <c r="T33" s="21">
        <f t="shared" si="2"/>
        <v>9.8126362329370806</v>
      </c>
      <c r="U33" s="166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</row>
    <row r="34" spans="1:379" s="21" customFormat="1" ht="18" customHeight="1" x14ac:dyDescent="0.2">
      <c r="B34" s="31" t="s">
        <v>34</v>
      </c>
      <c r="C34" s="20">
        <v>44.9</v>
      </c>
      <c r="D34" s="20">
        <v>27.7</v>
      </c>
      <c r="E34" s="20">
        <v>30.6</v>
      </c>
      <c r="F34" s="20">
        <v>63.6</v>
      </c>
      <c r="G34" s="20">
        <v>20.9</v>
      </c>
      <c r="H34" s="20">
        <v>34.9</v>
      </c>
      <c r="I34" s="20">
        <v>32.299999999999997</v>
      </c>
      <c r="J34" s="21">
        <f t="shared" si="12"/>
        <v>254.89999999999998</v>
      </c>
      <c r="K34" s="21">
        <v>43.7</v>
      </c>
      <c r="L34" s="21">
        <v>26.9</v>
      </c>
      <c r="M34" s="21">
        <v>31.7</v>
      </c>
      <c r="N34" s="21">
        <v>71.3</v>
      </c>
      <c r="O34" s="21">
        <v>22.3</v>
      </c>
      <c r="P34" s="21">
        <v>26.2</v>
      </c>
      <c r="Q34" s="21">
        <v>31</v>
      </c>
      <c r="R34" s="21">
        <f t="shared" si="13"/>
        <v>253.1</v>
      </c>
      <c r="S34" s="21">
        <f t="shared" si="1"/>
        <v>-1.7999999999999829</v>
      </c>
      <c r="T34" s="21">
        <f t="shared" si="2"/>
        <v>-0.70615927814828683</v>
      </c>
      <c r="U34" s="166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</row>
    <row r="35" spans="1:379" s="161" customFormat="1" ht="18" customHeight="1" x14ac:dyDescent="0.2">
      <c r="B35" s="31" t="s">
        <v>35</v>
      </c>
      <c r="C35" s="23">
        <v>826.3</v>
      </c>
      <c r="D35" s="23">
        <v>817.4</v>
      </c>
      <c r="E35" s="23">
        <v>795.2</v>
      </c>
      <c r="F35" s="23">
        <v>810.5</v>
      </c>
      <c r="G35" s="23">
        <v>805.3</v>
      </c>
      <c r="H35" s="23">
        <v>819.1</v>
      </c>
      <c r="I35" s="23">
        <v>816.7</v>
      </c>
      <c r="J35" s="24">
        <f t="shared" si="12"/>
        <v>5690.5</v>
      </c>
      <c r="K35" s="24">
        <v>848.7</v>
      </c>
      <c r="L35" s="24">
        <v>818.1</v>
      </c>
      <c r="M35" s="24">
        <v>829.2</v>
      </c>
      <c r="N35" s="24">
        <v>836.4</v>
      </c>
      <c r="O35" s="24">
        <v>816.3</v>
      </c>
      <c r="P35" s="24">
        <v>839.5</v>
      </c>
      <c r="Q35" s="24">
        <v>840.8</v>
      </c>
      <c r="R35" s="25">
        <f t="shared" si="13"/>
        <v>5829</v>
      </c>
      <c r="S35" s="24">
        <f t="shared" si="1"/>
        <v>138.5</v>
      </c>
      <c r="T35" s="24">
        <f t="shared" si="2"/>
        <v>2.4338810297864866</v>
      </c>
    </row>
    <row r="36" spans="1:379" s="161" customFormat="1" ht="18" customHeight="1" x14ac:dyDescent="0.2">
      <c r="B36" s="31" t="s">
        <v>36</v>
      </c>
      <c r="C36" s="23">
        <v>1205.7</v>
      </c>
      <c r="D36" s="23">
        <v>1144.0999999999999</v>
      </c>
      <c r="E36" s="23">
        <v>1132.9000000000001</v>
      </c>
      <c r="F36" s="23">
        <v>1408.1</v>
      </c>
      <c r="G36" s="23">
        <v>1550.6</v>
      </c>
      <c r="H36" s="23">
        <v>1261.4000000000001</v>
      </c>
      <c r="I36" s="23">
        <v>1381.9</v>
      </c>
      <c r="J36" s="24">
        <f t="shared" si="12"/>
        <v>9084.6999999999989</v>
      </c>
      <c r="K36" s="24">
        <v>1579.7</v>
      </c>
      <c r="L36" s="24">
        <v>1159.0999999999999</v>
      </c>
      <c r="M36" s="24">
        <v>1227</v>
      </c>
      <c r="N36" s="24">
        <v>1353.9</v>
      </c>
      <c r="O36" s="24">
        <v>1559.6</v>
      </c>
      <c r="P36" s="24">
        <v>1444.5</v>
      </c>
      <c r="Q36" s="24">
        <v>1438.3</v>
      </c>
      <c r="R36" s="25">
        <f t="shared" si="13"/>
        <v>9762.1</v>
      </c>
      <c r="S36" s="24">
        <f t="shared" si="1"/>
        <v>677.40000000000146</v>
      </c>
      <c r="T36" s="24">
        <f t="shared" si="2"/>
        <v>7.4564927845718794</v>
      </c>
    </row>
    <row r="37" spans="1:379" s="21" customFormat="1" ht="18" customHeight="1" x14ac:dyDescent="0.2">
      <c r="B37" s="31" t="s">
        <v>24</v>
      </c>
      <c r="C37" s="20">
        <v>8</v>
      </c>
      <c r="D37" s="20">
        <v>5.5</v>
      </c>
      <c r="E37" s="20">
        <v>3.5</v>
      </c>
      <c r="F37" s="20">
        <v>0</v>
      </c>
      <c r="G37" s="20">
        <v>9.4</v>
      </c>
      <c r="H37" s="20">
        <v>3.4</v>
      </c>
      <c r="I37" s="20">
        <v>3.4</v>
      </c>
      <c r="J37" s="21">
        <f t="shared" si="12"/>
        <v>33.199999999999996</v>
      </c>
      <c r="K37" s="21">
        <v>54.5</v>
      </c>
      <c r="L37" s="21">
        <v>3.6</v>
      </c>
      <c r="M37" s="21">
        <v>19.8</v>
      </c>
      <c r="N37" s="21">
        <v>15.5</v>
      </c>
      <c r="O37" s="21">
        <v>12.1</v>
      </c>
      <c r="P37" s="21">
        <v>56.5</v>
      </c>
      <c r="Q37" s="21">
        <v>45</v>
      </c>
      <c r="R37" s="21">
        <f t="shared" si="13"/>
        <v>207</v>
      </c>
      <c r="S37" s="21">
        <f t="shared" si="1"/>
        <v>173.8</v>
      </c>
      <c r="T37" s="21">
        <f t="shared" si="2"/>
        <v>523.49397590361457</v>
      </c>
      <c r="U37" s="166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</row>
    <row r="38" spans="1:379" s="161" customFormat="1" ht="18" customHeight="1" x14ac:dyDescent="0.2">
      <c r="B38" s="32" t="s">
        <v>37</v>
      </c>
      <c r="C38" s="27">
        <f t="shared" ref="C38:R38" si="14">SUM(C39:C42)</f>
        <v>3168.5999999999995</v>
      </c>
      <c r="D38" s="27">
        <f t="shared" si="14"/>
        <v>2767.9999999999995</v>
      </c>
      <c r="E38" s="27">
        <f t="shared" si="14"/>
        <v>2091.8000000000002</v>
      </c>
      <c r="F38" s="27">
        <f t="shared" si="14"/>
        <v>1835.7</v>
      </c>
      <c r="G38" s="27">
        <f>SUM(G39:G42)</f>
        <v>2085.4</v>
      </c>
      <c r="H38" s="27">
        <f>SUM(H39:H42)</f>
        <v>1894.9</v>
      </c>
      <c r="I38" s="27">
        <f t="shared" si="14"/>
        <v>2247.1</v>
      </c>
      <c r="J38" s="28">
        <f t="shared" si="14"/>
        <v>16091.499999999998</v>
      </c>
      <c r="K38" s="28">
        <f t="shared" si="14"/>
        <v>2518.3000000000002</v>
      </c>
      <c r="L38" s="28">
        <f t="shared" si="14"/>
        <v>2782.4</v>
      </c>
      <c r="M38" s="28">
        <f t="shared" si="14"/>
        <v>3121</v>
      </c>
      <c r="N38" s="28">
        <f t="shared" si="14"/>
        <v>2024.8999999999999</v>
      </c>
      <c r="O38" s="28">
        <f>SUM(O39:O42)</f>
        <v>2049.6999999999998</v>
      </c>
      <c r="P38" s="28">
        <f>SUM(P39:P42)</f>
        <v>2241</v>
      </c>
      <c r="Q38" s="28">
        <f t="shared" si="14"/>
        <v>2218.5999999999995</v>
      </c>
      <c r="R38" s="29">
        <f t="shared" si="14"/>
        <v>16955.900000000001</v>
      </c>
      <c r="S38" s="28">
        <f t="shared" si="1"/>
        <v>864.40000000000327</v>
      </c>
      <c r="T38" s="28">
        <f t="shared" si="2"/>
        <v>5.3717801323680412</v>
      </c>
    </row>
    <row r="39" spans="1:379" s="161" customFormat="1" ht="18" customHeight="1" x14ac:dyDescent="0.2">
      <c r="B39" s="33" t="s">
        <v>38</v>
      </c>
      <c r="C39" s="23">
        <v>1839</v>
      </c>
      <c r="D39" s="23">
        <v>1973.2</v>
      </c>
      <c r="E39" s="23">
        <v>1885.9</v>
      </c>
      <c r="F39" s="23">
        <v>1649.7</v>
      </c>
      <c r="G39" s="23">
        <v>1897.5</v>
      </c>
      <c r="H39" s="23">
        <v>1715.8</v>
      </c>
      <c r="I39" s="23">
        <v>2040.6</v>
      </c>
      <c r="J39" s="24">
        <f>SUM(C39:I39)</f>
        <v>13001.699999999999</v>
      </c>
      <c r="K39" s="24">
        <v>1675.5</v>
      </c>
      <c r="L39" s="24">
        <v>2030.3</v>
      </c>
      <c r="M39" s="24">
        <v>2038.1</v>
      </c>
      <c r="N39" s="24">
        <v>1715.1</v>
      </c>
      <c r="O39" s="24">
        <v>1837.2</v>
      </c>
      <c r="P39" s="24">
        <v>2008.3</v>
      </c>
      <c r="Q39" s="24">
        <v>2019</v>
      </c>
      <c r="R39" s="25">
        <f>SUM(K39:Q39)</f>
        <v>13323.5</v>
      </c>
      <c r="S39" s="24">
        <f t="shared" si="1"/>
        <v>321.80000000000109</v>
      </c>
      <c r="T39" s="24">
        <f t="shared" si="2"/>
        <v>2.4750609535676191</v>
      </c>
    </row>
    <row r="40" spans="1:379" s="161" customFormat="1" ht="18" customHeight="1" x14ac:dyDescent="0.2">
      <c r="B40" s="33" t="s">
        <v>39</v>
      </c>
      <c r="C40" s="23">
        <v>1196.2</v>
      </c>
      <c r="D40" s="23">
        <v>661.4</v>
      </c>
      <c r="E40" s="23">
        <v>67.099999999999994</v>
      </c>
      <c r="F40" s="23">
        <v>45.5</v>
      </c>
      <c r="G40" s="23">
        <v>47.2</v>
      </c>
      <c r="H40" s="23">
        <v>41.4</v>
      </c>
      <c r="I40" s="23">
        <v>46.6</v>
      </c>
      <c r="J40" s="24">
        <f>SUM(C40:I40)</f>
        <v>2105.3999999999996</v>
      </c>
      <c r="K40" s="24">
        <v>703.4</v>
      </c>
      <c r="L40" s="24">
        <v>614.5</v>
      </c>
      <c r="M40" s="24">
        <v>936.6</v>
      </c>
      <c r="N40" s="24">
        <v>163.19999999999999</v>
      </c>
      <c r="O40" s="24">
        <v>66.5</v>
      </c>
      <c r="P40" s="24">
        <v>86.5</v>
      </c>
      <c r="Q40" s="24">
        <v>52.7</v>
      </c>
      <c r="R40" s="25">
        <f>SUM(K40:Q40)</f>
        <v>2623.3999999999996</v>
      </c>
      <c r="S40" s="24">
        <f t="shared" si="1"/>
        <v>518</v>
      </c>
      <c r="T40" s="24">
        <f t="shared" si="2"/>
        <v>24.603400778949371</v>
      </c>
    </row>
    <row r="41" spans="1:379" s="161" customFormat="1" ht="18" customHeight="1" x14ac:dyDescent="0.2">
      <c r="B41" s="31" t="s">
        <v>40</v>
      </c>
      <c r="C41" s="23">
        <v>98.2</v>
      </c>
      <c r="D41" s="23">
        <v>102.7</v>
      </c>
      <c r="E41" s="23">
        <v>105.4</v>
      </c>
      <c r="F41" s="23">
        <v>108.1</v>
      </c>
      <c r="G41" s="23">
        <v>106.2</v>
      </c>
      <c r="H41" s="23">
        <v>103.8</v>
      </c>
      <c r="I41" s="23">
        <v>126.1</v>
      </c>
      <c r="J41" s="24">
        <f>SUM(C41:I41)</f>
        <v>750.5</v>
      </c>
      <c r="K41" s="24">
        <v>106</v>
      </c>
      <c r="L41" s="24">
        <v>104.1</v>
      </c>
      <c r="M41" s="24">
        <v>109.9</v>
      </c>
      <c r="N41" s="24">
        <v>110.6</v>
      </c>
      <c r="O41" s="24">
        <v>109.5</v>
      </c>
      <c r="P41" s="24">
        <v>110</v>
      </c>
      <c r="Q41" s="24">
        <v>108.2</v>
      </c>
      <c r="R41" s="25">
        <f>SUM(K41:Q41)</f>
        <v>758.30000000000007</v>
      </c>
      <c r="S41" s="24">
        <f t="shared" si="1"/>
        <v>7.8000000000000682</v>
      </c>
      <c r="T41" s="24">
        <f t="shared" si="2"/>
        <v>1.0393071285809552</v>
      </c>
    </row>
    <row r="42" spans="1:379" s="161" customFormat="1" ht="18" customHeight="1" x14ac:dyDescent="0.2">
      <c r="B42" s="31" t="s">
        <v>41</v>
      </c>
      <c r="C42" s="23">
        <v>35.200000000000003</v>
      </c>
      <c r="D42" s="23">
        <v>30.7</v>
      </c>
      <c r="E42" s="23">
        <v>33.4</v>
      </c>
      <c r="F42" s="23">
        <v>32.4</v>
      </c>
      <c r="G42" s="23">
        <v>34.5</v>
      </c>
      <c r="H42" s="23">
        <v>33.9</v>
      </c>
      <c r="I42" s="23">
        <v>33.799999999999997</v>
      </c>
      <c r="J42" s="24">
        <f>SUM(C42:I42)</f>
        <v>233.90000000000003</v>
      </c>
      <c r="K42" s="24">
        <v>33.4</v>
      </c>
      <c r="L42" s="24">
        <v>33.5</v>
      </c>
      <c r="M42" s="24">
        <v>36.4</v>
      </c>
      <c r="N42" s="24">
        <v>36</v>
      </c>
      <c r="O42" s="24">
        <v>36.5</v>
      </c>
      <c r="P42" s="24">
        <v>36.200000000000003</v>
      </c>
      <c r="Q42" s="24">
        <v>38.700000000000003</v>
      </c>
      <c r="R42" s="25">
        <f>SUM(K42:Q42)</f>
        <v>250.7</v>
      </c>
      <c r="S42" s="24">
        <f t="shared" si="1"/>
        <v>16.799999999999955</v>
      </c>
      <c r="T42" s="24">
        <f t="shared" si="2"/>
        <v>7.1825566481402108</v>
      </c>
    </row>
    <row r="43" spans="1:379" s="21" customFormat="1" ht="18" customHeight="1" x14ac:dyDescent="0.2">
      <c r="B43" s="32" t="s">
        <v>42</v>
      </c>
      <c r="C43" s="34">
        <v>197.3</v>
      </c>
      <c r="D43" s="34">
        <v>218.3</v>
      </c>
      <c r="E43" s="34">
        <v>207.4</v>
      </c>
      <c r="F43" s="34">
        <v>243.8</v>
      </c>
      <c r="G43" s="34">
        <v>229</v>
      </c>
      <c r="H43" s="34">
        <v>380.7</v>
      </c>
      <c r="I43" s="34">
        <v>192</v>
      </c>
      <c r="J43" s="35">
        <f>SUM(C43:I43)</f>
        <v>1668.5</v>
      </c>
      <c r="K43" s="35">
        <v>187</v>
      </c>
      <c r="L43" s="35">
        <v>191.1</v>
      </c>
      <c r="M43" s="35">
        <v>252.7</v>
      </c>
      <c r="N43" s="35">
        <v>220.8</v>
      </c>
      <c r="O43" s="35">
        <v>300.2</v>
      </c>
      <c r="P43" s="35">
        <v>204.3</v>
      </c>
      <c r="Q43" s="35">
        <v>180.1</v>
      </c>
      <c r="R43" s="35">
        <f>SUM(K43:Q43)</f>
        <v>1536.1999999999998</v>
      </c>
      <c r="S43" s="35">
        <f t="shared" si="1"/>
        <v>-132.30000000000018</v>
      </c>
      <c r="T43" s="35">
        <f t="shared" si="2"/>
        <v>-7.9292777944261426</v>
      </c>
      <c r="U43" s="166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  <c r="LT43" s="22"/>
      <c r="LU43" s="22"/>
      <c r="LV43" s="22"/>
      <c r="LW43" s="22"/>
      <c r="LX43" s="22"/>
      <c r="LY43" s="22"/>
      <c r="LZ43" s="22"/>
      <c r="MA43" s="22"/>
      <c r="MB43" s="22"/>
      <c r="MC43" s="22"/>
      <c r="MD43" s="22"/>
      <c r="ME43" s="22"/>
      <c r="MF43" s="22"/>
      <c r="MG43" s="22"/>
      <c r="MH43" s="22"/>
      <c r="MI43" s="22"/>
      <c r="MJ43" s="22"/>
      <c r="MK43" s="22"/>
      <c r="ML43" s="22"/>
      <c r="MM43" s="22"/>
      <c r="MN43" s="22"/>
      <c r="MO43" s="22"/>
      <c r="MP43" s="22"/>
      <c r="MQ43" s="22"/>
      <c r="MR43" s="22"/>
      <c r="MS43" s="22"/>
      <c r="MT43" s="22"/>
      <c r="MU43" s="22"/>
      <c r="MV43" s="22"/>
      <c r="MW43" s="22"/>
      <c r="MX43" s="22"/>
      <c r="MY43" s="22"/>
      <c r="MZ43" s="22"/>
      <c r="NA43" s="22"/>
      <c r="NB43" s="22"/>
      <c r="NC43" s="22"/>
      <c r="ND43" s="22"/>
      <c r="NE43" s="22"/>
      <c r="NF43" s="22"/>
      <c r="NG43" s="22"/>
      <c r="NH43" s="22"/>
      <c r="NI43" s="22"/>
      <c r="NJ43" s="22"/>
      <c r="NK43" s="22"/>
      <c r="NL43" s="22"/>
      <c r="NM43" s="22"/>
      <c r="NN43" s="22"/>
      <c r="NO43" s="22"/>
    </row>
    <row r="44" spans="1:379" s="161" customFormat="1" ht="18" customHeight="1" x14ac:dyDescent="0.2">
      <c r="B44" s="168" t="s">
        <v>43</v>
      </c>
      <c r="C44" s="27">
        <f t="shared" ref="C44:R44" si="15">SUM(C45:C46)</f>
        <v>1031.5</v>
      </c>
      <c r="D44" s="27">
        <f t="shared" si="15"/>
        <v>980.4</v>
      </c>
      <c r="E44" s="27">
        <f t="shared" si="15"/>
        <v>995.8</v>
      </c>
      <c r="F44" s="27">
        <f t="shared" si="15"/>
        <v>1002.7</v>
      </c>
      <c r="G44" s="27">
        <f t="shared" si="15"/>
        <v>863.9</v>
      </c>
      <c r="H44" s="27">
        <f>SUM(H45:H46)</f>
        <v>828.7</v>
      </c>
      <c r="I44" s="27">
        <f t="shared" si="15"/>
        <v>946.7</v>
      </c>
      <c r="J44" s="28">
        <f t="shared" si="15"/>
        <v>6649.7</v>
      </c>
      <c r="K44" s="28">
        <f t="shared" si="15"/>
        <v>1183.8</v>
      </c>
      <c r="L44" s="28">
        <f t="shared" si="15"/>
        <v>1117.7</v>
      </c>
      <c r="M44" s="28">
        <f t="shared" si="15"/>
        <v>1100.0999999999999</v>
      </c>
      <c r="N44" s="28">
        <f t="shared" si="15"/>
        <v>1180.8</v>
      </c>
      <c r="O44" s="28">
        <f t="shared" si="15"/>
        <v>901.2</v>
      </c>
      <c r="P44" s="28">
        <f>SUM(P45:P46)</f>
        <v>917.8</v>
      </c>
      <c r="Q44" s="28">
        <f t="shared" si="15"/>
        <v>891.2</v>
      </c>
      <c r="R44" s="29">
        <f t="shared" si="15"/>
        <v>7292.5999999999995</v>
      </c>
      <c r="S44" s="28">
        <f t="shared" si="1"/>
        <v>642.89999999999964</v>
      </c>
      <c r="T44" s="28">
        <f t="shared" si="2"/>
        <v>9.668105328059907</v>
      </c>
    </row>
    <row r="45" spans="1:379" s="161" customFormat="1" ht="18" customHeight="1" x14ac:dyDescent="0.2">
      <c r="B45" s="31" t="s">
        <v>44</v>
      </c>
      <c r="C45" s="23">
        <v>1031.5</v>
      </c>
      <c r="D45" s="23">
        <v>980.4</v>
      </c>
      <c r="E45" s="23">
        <v>995.8</v>
      </c>
      <c r="F45" s="23">
        <v>1002.7</v>
      </c>
      <c r="G45" s="23">
        <v>863.8</v>
      </c>
      <c r="H45" s="23">
        <v>828.7</v>
      </c>
      <c r="I45" s="23">
        <v>946.7</v>
      </c>
      <c r="J45" s="24">
        <f>SUM(C45:I45)</f>
        <v>6649.5999999999995</v>
      </c>
      <c r="K45" s="24">
        <v>1183.8</v>
      </c>
      <c r="L45" s="24">
        <v>1117.7</v>
      </c>
      <c r="M45" s="24">
        <v>1100.0999999999999</v>
      </c>
      <c r="N45" s="21">
        <v>1180.8</v>
      </c>
      <c r="O45" s="21">
        <v>901.2</v>
      </c>
      <c r="P45" s="21">
        <v>917.8</v>
      </c>
      <c r="Q45" s="21">
        <v>891.2</v>
      </c>
      <c r="R45" s="25">
        <f>SUM(K45:Q45)</f>
        <v>7292.5999999999995</v>
      </c>
      <c r="S45" s="24">
        <f t="shared" si="1"/>
        <v>643</v>
      </c>
      <c r="T45" s="24">
        <f t="shared" si="2"/>
        <v>9.669754571703562</v>
      </c>
    </row>
    <row r="46" spans="1:379" s="21" customFormat="1" ht="18" customHeight="1" x14ac:dyDescent="0.2">
      <c r="B46" s="31" t="s">
        <v>24</v>
      </c>
      <c r="C46" s="302">
        <v>0</v>
      </c>
      <c r="D46" s="302">
        <v>0</v>
      </c>
      <c r="E46" s="302">
        <v>0</v>
      </c>
      <c r="F46" s="302">
        <v>0</v>
      </c>
      <c r="G46" s="302">
        <v>0.1</v>
      </c>
      <c r="H46" s="302">
        <v>0</v>
      </c>
      <c r="I46" s="302">
        <v>0</v>
      </c>
      <c r="J46" s="302">
        <f>SUM(C46:I46)</f>
        <v>0.1</v>
      </c>
      <c r="K46" s="302">
        <v>0</v>
      </c>
      <c r="L46" s="302">
        <v>0</v>
      </c>
      <c r="M46" s="302">
        <v>0</v>
      </c>
      <c r="N46" s="302">
        <v>0</v>
      </c>
      <c r="O46" s="302">
        <v>0</v>
      </c>
      <c r="P46" s="302">
        <v>0</v>
      </c>
      <c r="Q46" s="302">
        <v>0</v>
      </c>
      <c r="R46" s="302">
        <f>SUM(K46:Q46)</f>
        <v>0</v>
      </c>
      <c r="S46" s="21">
        <f t="shared" si="1"/>
        <v>-0.1</v>
      </c>
      <c r="T46" s="24">
        <f t="shared" si="2"/>
        <v>-100</v>
      </c>
      <c r="U46" s="166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  <c r="LT46" s="22"/>
      <c r="LU46" s="22"/>
      <c r="LV46" s="22"/>
      <c r="LW46" s="22"/>
      <c r="LX46" s="22"/>
      <c r="LY46" s="22"/>
      <c r="LZ46" s="22"/>
      <c r="MA46" s="22"/>
      <c r="MB46" s="22"/>
      <c r="MC46" s="22"/>
      <c r="MD46" s="22"/>
      <c r="ME46" s="22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2"/>
      <c r="MW46" s="22"/>
      <c r="MX46" s="22"/>
      <c r="MY46" s="22"/>
      <c r="MZ46" s="22"/>
      <c r="NA46" s="22"/>
      <c r="NB46" s="22"/>
      <c r="NC46" s="22"/>
      <c r="ND46" s="22"/>
      <c r="NE46" s="22"/>
      <c r="NF46" s="22"/>
      <c r="NG46" s="22"/>
      <c r="NH46" s="22"/>
      <c r="NI46" s="22"/>
      <c r="NJ46" s="22"/>
      <c r="NK46" s="22"/>
      <c r="NL46" s="22"/>
      <c r="NM46" s="22"/>
      <c r="NN46" s="22"/>
      <c r="NO46" s="22"/>
    </row>
    <row r="47" spans="1:379" s="161" customFormat="1" ht="18" customHeight="1" x14ac:dyDescent="0.2">
      <c r="B47" s="168" t="s">
        <v>45</v>
      </c>
      <c r="C47" s="27">
        <v>128.80000000000001</v>
      </c>
      <c r="D47" s="27">
        <v>132.5</v>
      </c>
      <c r="E47" s="27">
        <v>135.80000000000001</v>
      </c>
      <c r="F47" s="27">
        <v>123.6</v>
      </c>
      <c r="G47" s="27">
        <v>128.6</v>
      </c>
      <c r="H47" s="27">
        <v>117.8</v>
      </c>
      <c r="I47" s="27">
        <v>140.69999999999999</v>
      </c>
      <c r="J47" s="28">
        <f>SUM(C47:I47)</f>
        <v>907.8</v>
      </c>
      <c r="K47" s="28">
        <v>121.2</v>
      </c>
      <c r="L47" s="28">
        <v>138.1</v>
      </c>
      <c r="M47" s="28">
        <v>148.30000000000001</v>
      </c>
      <c r="N47" s="28">
        <v>120.7</v>
      </c>
      <c r="O47" s="28">
        <v>133.1</v>
      </c>
      <c r="P47" s="28">
        <v>140.80000000000001</v>
      </c>
      <c r="Q47" s="28">
        <v>143.9</v>
      </c>
      <c r="R47" s="29">
        <f>SUM(K47:Q47)</f>
        <v>946.1</v>
      </c>
      <c r="S47" s="28">
        <f t="shared" si="1"/>
        <v>38.300000000000068</v>
      </c>
      <c r="T47" s="28">
        <f t="shared" si="2"/>
        <v>4.2189909671733936</v>
      </c>
    </row>
    <row r="48" spans="1:379" s="161" customFormat="1" ht="18" customHeight="1" x14ac:dyDescent="0.2">
      <c r="A48" s="169"/>
      <c r="B48" s="168" t="s">
        <v>46</v>
      </c>
      <c r="C48" s="27">
        <v>0.1</v>
      </c>
      <c r="D48" s="27">
        <v>1.9</v>
      </c>
      <c r="E48" s="27">
        <v>0.3</v>
      </c>
      <c r="F48" s="27">
        <v>1.2</v>
      </c>
      <c r="G48" s="27">
        <v>0.2</v>
      </c>
      <c r="H48" s="27">
        <v>0.4</v>
      </c>
      <c r="I48" s="27">
        <v>0.4</v>
      </c>
      <c r="J48" s="28">
        <f>SUM(C48:I48)</f>
        <v>4.5000000000000009</v>
      </c>
      <c r="K48" s="28">
        <v>0.1</v>
      </c>
      <c r="L48" s="28">
        <v>0.1</v>
      </c>
      <c r="M48" s="28">
        <v>0.4</v>
      </c>
      <c r="N48" s="28">
        <v>0.2</v>
      </c>
      <c r="O48" s="28">
        <v>0.1</v>
      </c>
      <c r="P48" s="28">
        <v>1</v>
      </c>
      <c r="Q48" s="28">
        <v>0.3</v>
      </c>
      <c r="R48" s="29">
        <f>SUM(K48:Q48)</f>
        <v>2.1999999999999997</v>
      </c>
      <c r="S48" s="28">
        <f t="shared" si="1"/>
        <v>-2.3000000000000012</v>
      </c>
      <c r="T48" s="28">
        <f t="shared" si="2"/>
        <v>-51.111111111111128</v>
      </c>
    </row>
    <row r="49" spans="2:379" s="161" customFormat="1" ht="18" customHeight="1" x14ac:dyDescent="0.2">
      <c r="B49" s="30" t="s">
        <v>47</v>
      </c>
      <c r="C49" s="27">
        <f t="shared" ref="C49:R49" si="16">+C50+C52+C55</f>
        <v>448.9</v>
      </c>
      <c r="D49" s="27">
        <f t="shared" si="16"/>
        <v>571.69999999999993</v>
      </c>
      <c r="E49" s="27">
        <f>+E50+E52+E55</f>
        <v>506.9</v>
      </c>
      <c r="F49" s="27">
        <f>+F50+F52+F55</f>
        <v>560.69999999999993</v>
      </c>
      <c r="G49" s="27">
        <f>+G50+G52+G55</f>
        <v>445.30000000000007</v>
      </c>
      <c r="H49" s="27">
        <f>+H50+H52+H55</f>
        <v>464.3</v>
      </c>
      <c r="I49" s="27">
        <f t="shared" si="16"/>
        <v>407.1</v>
      </c>
      <c r="J49" s="28">
        <f t="shared" si="16"/>
        <v>3404.9</v>
      </c>
      <c r="K49" s="28">
        <f t="shared" si="16"/>
        <v>507.4</v>
      </c>
      <c r="L49" s="28">
        <f t="shared" si="16"/>
        <v>605.90000000000009</v>
      </c>
      <c r="M49" s="28">
        <f>+M50+M52+M55</f>
        <v>574.79999999999995</v>
      </c>
      <c r="N49" s="28">
        <f>+N50+N52+N55</f>
        <v>576.70000000000005</v>
      </c>
      <c r="O49" s="28">
        <f>+O50+O52+O55</f>
        <v>496.9</v>
      </c>
      <c r="P49" s="28">
        <f>+P50+P52+P55</f>
        <v>446.7</v>
      </c>
      <c r="Q49" s="28">
        <f t="shared" si="16"/>
        <v>431.4</v>
      </c>
      <c r="R49" s="29">
        <f t="shared" si="16"/>
        <v>3639.7999999999997</v>
      </c>
      <c r="S49" s="28">
        <f t="shared" si="1"/>
        <v>234.89999999999964</v>
      </c>
      <c r="T49" s="28">
        <f t="shared" si="2"/>
        <v>6.8988810244059922</v>
      </c>
    </row>
    <row r="50" spans="2:379" s="161" customFormat="1" ht="18" customHeight="1" x14ac:dyDescent="0.2">
      <c r="B50" s="36" t="s">
        <v>48</v>
      </c>
      <c r="C50" s="27">
        <f t="shared" ref="C50:R50" si="17">+C51</f>
        <v>0.2</v>
      </c>
      <c r="D50" s="301">
        <f t="shared" si="17"/>
        <v>0</v>
      </c>
      <c r="E50" s="27">
        <f t="shared" si="17"/>
        <v>1.2</v>
      </c>
      <c r="F50" s="27">
        <f t="shared" si="17"/>
        <v>2.2999999999999998</v>
      </c>
      <c r="G50" s="27">
        <f t="shared" si="17"/>
        <v>0.3</v>
      </c>
      <c r="H50" s="27">
        <f t="shared" si="17"/>
        <v>0.5</v>
      </c>
      <c r="I50" s="27">
        <f t="shared" si="17"/>
        <v>1.9</v>
      </c>
      <c r="J50" s="27">
        <f t="shared" si="17"/>
        <v>6.4</v>
      </c>
      <c r="K50" s="27">
        <f t="shared" si="17"/>
        <v>0.5</v>
      </c>
      <c r="L50" s="27">
        <f t="shared" si="17"/>
        <v>0.6</v>
      </c>
      <c r="M50" s="27">
        <f t="shared" si="17"/>
        <v>2.2999999999999998</v>
      </c>
      <c r="N50" s="27">
        <f t="shared" si="17"/>
        <v>1</v>
      </c>
      <c r="O50" s="27">
        <f t="shared" si="17"/>
        <v>29.2</v>
      </c>
      <c r="P50" s="27">
        <f>+P51</f>
        <v>1.1000000000000001</v>
      </c>
      <c r="Q50" s="27">
        <f>+Q51</f>
        <v>0.9</v>
      </c>
      <c r="R50" s="27">
        <f t="shared" si="17"/>
        <v>35.6</v>
      </c>
      <c r="S50" s="28">
        <f t="shared" si="1"/>
        <v>29.200000000000003</v>
      </c>
      <c r="T50" s="28">
        <f t="shared" si="2"/>
        <v>456.25</v>
      </c>
    </row>
    <row r="51" spans="2:379" s="21" customFormat="1" ht="18" customHeight="1" x14ac:dyDescent="0.2">
      <c r="B51" s="33" t="s">
        <v>49</v>
      </c>
      <c r="C51" s="20">
        <v>0.2</v>
      </c>
      <c r="D51" s="114">
        <v>0</v>
      </c>
      <c r="E51" s="20">
        <v>1.2</v>
      </c>
      <c r="F51" s="20">
        <v>2.2999999999999998</v>
      </c>
      <c r="G51" s="20">
        <v>0.3</v>
      </c>
      <c r="H51" s="20">
        <v>0.5</v>
      </c>
      <c r="I51" s="20">
        <v>1.9</v>
      </c>
      <c r="J51" s="21">
        <f>SUM(C51:I51)</f>
        <v>6.4</v>
      </c>
      <c r="K51" s="21">
        <v>0.5</v>
      </c>
      <c r="L51" s="21">
        <v>0.6</v>
      </c>
      <c r="M51" s="21">
        <v>2.2999999999999998</v>
      </c>
      <c r="N51" s="21">
        <v>1</v>
      </c>
      <c r="O51" s="21">
        <v>29.2</v>
      </c>
      <c r="P51" s="21">
        <v>1.1000000000000001</v>
      </c>
      <c r="Q51" s="21">
        <v>0.9</v>
      </c>
      <c r="R51" s="21">
        <f>SUM(K51:Q51)</f>
        <v>35.6</v>
      </c>
      <c r="S51" s="21">
        <f t="shared" si="1"/>
        <v>29.200000000000003</v>
      </c>
      <c r="T51" s="21">
        <f t="shared" si="2"/>
        <v>456.25</v>
      </c>
      <c r="U51" s="166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  <c r="LT51" s="22"/>
      <c r="LU51" s="22"/>
      <c r="LV51" s="22"/>
      <c r="LW51" s="22"/>
      <c r="LX51" s="22"/>
      <c r="LY51" s="22"/>
      <c r="LZ51" s="22"/>
      <c r="MA51" s="22"/>
      <c r="MB51" s="22"/>
      <c r="MC51" s="22"/>
      <c r="MD51" s="22"/>
      <c r="ME51" s="22"/>
      <c r="MF51" s="22"/>
      <c r="MG51" s="22"/>
      <c r="MH51" s="22"/>
      <c r="MI51" s="22"/>
      <c r="MJ51" s="22"/>
      <c r="MK51" s="22"/>
      <c r="ML51" s="22"/>
      <c r="MM51" s="22"/>
      <c r="MN51" s="22"/>
      <c r="MO51" s="22"/>
      <c r="MP51" s="22"/>
      <c r="MQ51" s="22"/>
      <c r="MR51" s="22"/>
      <c r="MS51" s="22"/>
      <c r="MT51" s="22"/>
      <c r="MU51" s="22"/>
      <c r="MV51" s="22"/>
      <c r="MW51" s="22"/>
      <c r="MX51" s="22"/>
      <c r="MY51" s="22"/>
      <c r="MZ51" s="22"/>
      <c r="NA51" s="22"/>
      <c r="NB51" s="22"/>
      <c r="NC51" s="22"/>
      <c r="ND51" s="22"/>
      <c r="NE51" s="22"/>
      <c r="NF51" s="22"/>
      <c r="NG51" s="22"/>
      <c r="NH51" s="22"/>
      <c r="NI51" s="22"/>
      <c r="NJ51" s="22"/>
      <c r="NK51" s="22"/>
      <c r="NL51" s="22"/>
      <c r="NM51" s="22"/>
      <c r="NN51" s="22"/>
      <c r="NO51" s="22"/>
    </row>
    <row r="52" spans="2:379" s="161" customFormat="1" ht="18" customHeight="1" x14ac:dyDescent="0.2">
      <c r="B52" s="36" t="s">
        <v>51</v>
      </c>
      <c r="C52" s="27">
        <f t="shared" ref="C52:R52" si="18">+C53+C54</f>
        <v>448.7</v>
      </c>
      <c r="D52" s="27">
        <f t="shared" si="18"/>
        <v>571.69999999999993</v>
      </c>
      <c r="E52" s="27">
        <f t="shared" si="18"/>
        <v>505.7</v>
      </c>
      <c r="F52" s="27">
        <f t="shared" si="18"/>
        <v>558.4</v>
      </c>
      <c r="G52" s="27">
        <f t="shared" si="18"/>
        <v>444.90000000000003</v>
      </c>
      <c r="H52" s="27">
        <f>+H53+H54</f>
        <v>463.8</v>
      </c>
      <c r="I52" s="27">
        <f t="shared" si="18"/>
        <v>405.1</v>
      </c>
      <c r="J52" s="28">
        <f t="shared" si="18"/>
        <v>3398.3</v>
      </c>
      <c r="K52" s="28">
        <f t="shared" si="18"/>
        <v>506.9</v>
      </c>
      <c r="L52" s="28">
        <f t="shared" si="18"/>
        <v>605.30000000000007</v>
      </c>
      <c r="M52" s="28">
        <f t="shared" si="18"/>
        <v>572.5</v>
      </c>
      <c r="N52" s="28">
        <f t="shared" si="18"/>
        <v>575.70000000000005</v>
      </c>
      <c r="O52" s="28">
        <f t="shared" si="18"/>
        <v>467.7</v>
      </c>
      <c r="P52" s="28">
        <f>+P53+P54</f>
        <v>445.59999999999997</v>
      </c>
      <c r="Q52" s="28">
        <f t="shared" si="18"/>
        <v>430.5</v>
      </c>
      <c r="R52" s="29">
        <f t="shared" si="18"/>
        <v>3604.2</v>
      </c>
      <c r="S52" s="28">
        <f t="shared" si="1"/>
        <v>205.89999999999964</v>
      </c>
      <c r="T52" s="28">
        <f t="shared" si="2"/>
        <v>6.0589118088455889</v>
      </c>
    </row>
    <row r="53" spans="2:379" s="21" customFormat="1" ht="18" customHeight="1" x14ac:dyDescent="0.2">
      <c r="B53" s="33" t="s">
        <v>52</v>
      </c>
      <c r="C53" s="20">
        <v>446.2</v>
      </c>
      <c r="D53" s="20">
        <v>569.29999999999995</v>
      </c>
      <c r="E53" s="20">
        <v>502.7</v>
      </c>
      <c r="F53" s="20">
        <v>555.79999999999995</v>
      </c>
      <c r="G53" s="20">
        <v>442.3</v>
      </c>
      <c r="H53" s="20">
        <v>461.5</v>
      </c>
      <c r="I53" s="20">
        <v>402.3</v>
      </c>
      <c r="J53" s="21">
        <f>SUM(C53:I53)</f>
        <v>3380.1000000000004</v>
      </c>
      <c r="K53" s="21">
        <v>504.9</v>
      </c>
      <c r="L53" s="21">
        <v>603.1</v>
      </c>
      <c r="M53" s="21">
        <v>569.9</v>
      </c>
      <c r="N53" s="21">
        <v>573.5</v>
      </c>
      <c r="O53" s="21">
        <v>465.5</v>
      </c>
      <c r="P53" s="21">
        <v>443.2</v>
      </c>
      <c r="Q53" s="21">
        <v>428</v>
      </c>
      <c r="R53" s="21">
        <f>SUM(K53:Q53)</f>
        <v>3588.1</v>
      </c>
      <c r="S53" s="21">
        <f t="shared" si="1"/>
        <v>207.99999999999955</v>
      </c>
      <c r="T53" s="21">
        <f t="shared" si="2"/>
        <v>6.1536640927783059</v>
      </c>
      <c r="U53" s="166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</row>
    <row r="54" spans="2:379" s="21" customFormat="1" ht="18" customHeight="1" x14ac:dyDescent="0.2">
      <c r="B54" s="33" t="s">
        <v>24</v>
      </c>
      <c r="C54" s="20">
        <v>2.5</v>
      </c>
      <c r="D54" s="20">
        <v>2.4</v>
      </c>
      <c r="E54" s="20">
        <v>3</v>
      </c>
      <c r="F54" s="20">
        <v>2.6</v>
      </c>
      <c r="G54" s="20">
        <v>2.6</v>
      </c>
      <c r="H54" s="20">
        <v>2.2999999999999998</v>
      </c>
      <c r="I54" s="20">
        <v>2.8</v>
      </c>
      <c r="J54" s="21">
        <f>SUM(C54:I54)</f>
        <v>18.2</v>
      </c>
      <c r="K54" s="21">
        <v>2</v>
      </c>
      <c r="L54" s="21">
        <v>2.2000000000000002</v>
      </c>
      <c r="M54" s="21">
        <v>2.6</v>
      </c>
      <c r="N54" s="21">
        <v>2.2000000000000002</v>
      </c>
      <c r="O54" s="21">
        <v>2.2000000000000002</v>
      </c>
      <c r="P54" s="21">
        <v>2.4</v>
      </c>
      <c r="Q54" s="21">
        <v>2.5</v>
      </c>
      <c r="R54" s="21">
        <f>SUM(K54:Q54)</f>
        <v>16.100000000000001</v>
      </c>
      <c r="S54" s="21">
        <f t="shared" si="1"/>
        <v>-2.0999999999999979</v>
      </c>
      <c r="T54" s="21">
        <f t="shared" si="2"/>
        <v>-11.538461538461526</v>
      </c>
      <c r="U54" s="166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</row>
    <row r="55" spans="2:379" s="161" customFormat="1" ht="18" customHeight="1" x14ac:dyDescent="0.2">
      <c r="B55" s="36" t="s">
        <v>53</v>
      </c>
      <c r="C55" s="300">
        <v>0</v>
      </c>
      <c r="D55" s="300">
        <v>0</v>
      </c>
      <c r="E55" s="300">
        <v>0</v>
      </c>
      <c r="F55" s="300">
        <v>0</v>
      </c>
      <c r="G55" s="37">
        <v>0.1</v>
      </c>
      <c r="H55" s="300">
        <v>0</v>
      </c>
      <c r="I55" s="37">
        <v>0.1</v>
      </c>
      <c r="J55" s="38">
        <f>SUM(C55:I55)</f>
        <v>0.2</v>
      </c>
      <c r="K55" s="300">
        <v>0</v>
      </c>
      <c r="L55" s="300">
        <v>0</v>
      </c>
      <c r="M55" s="300">
        <v>0</v>
      </c>
      <c r="N55" s="300">
        <v>0</v>
      </c>
      <c r="O55" s="300">
        <v>0</v>
      </c>
      <c r="P55" s="300">
        <v>0</v>
      </c>
      <c r="Q55" s="300">
        <v>0</v>
      </c>
      <c r="R55" s="39">
        <f>SUM(K55:Q55)</f>
        <v>0</v>
      </c>
      <c r="S55" s="38">
        <f t="shared" si="1"/>
        <v>-0.2</v>
      </c>
      <c r="T55" s="35">
        <f t="shared" si="2"/>
        <v>-100</v>
      </c>
    </row>
    <row r="56" spans="2:379" s="161" customFormat="1" ht="18" customHeight="1" x14ac:dyDescent="0.2">
      <c r="B56" s="40" t="s">
        <v>54</v>
      </c>
      <c r="C56" s="27">
        <f t="shared" ref="C56:R56" si="19">+C57+C61+C62</f>
        <v>1365.9</v>
      </c>
      <c r="D56" s="27">
        <f t="shared" si="19"/>
        <v>1119.3</v>
      </c>
      <c r="E56" s="27">
        <f t="shared" si="19"/>
        <v>1085.0999999999999</v>
      </c>
      <c r="F56" s="27">
        <f t="shared" si="19"/>
        <v>1074</v>
      </c>
      <c r="G56" s="27">
        <f t="shared" si="19"/>
        <v>1227.8999999999999</v>
      </c>
      <c r="H56" s="27">
        <f>+H57+H61+H62</f>
        <v>1173.5999999999999</v>
      </c>
      <c r="I56" s="27">
        <f t="shared" si="19"/>
        <v>1398.9</v>
      </c>
      <c r="J56" s="28">
        <f t="shared" si="19"/>
        <v>8444.6999999999989</v>
      </c>
      <c r="K56" s="28">
        <f t="shared" si="19"/>
        <v>1163</v>
      </c>
      <c r="L56" s="28">
        <f t="shared" si="19"/>
        <v>957</v>
      </c>
      <c r="M56" s="28">
        <f t="shared" si="19"/>
        <v>842.5</v>
      </c>
      <c r="N56" s="28">
        <f t="shared" si="19"/>
        <v>1123.7</v>
      </c>
      <c r="O56" s="28">
        <f t="shared" si="19"/>
        <v>918.30000000000007</v>
      </c>
      <c r="P56" s="28">
        <f>+P57+P61+P62</f>
        <v>756.5</v>
      </c>
      <c r="Q56" s="28">
        <f t="shared" si="19"/>
        <v>1434.7</v>
      </c>
      <c r="R56" s="29">
        <f t="shared" si="19"/>
        <v>7195.7000000000007</v>
      </c>
      <c r="S56" s="28">
        <f t="shared" si="1"/>
        <v>-1248.9999999999982</v>
      </c>
      <c r="T56" s="28">
        <f t="shared" si="2"/>
        <v>-14.790341871232823</v>
      </c>
    </row>
    <row r="57" spans="2:379" s="161" customFormat="1" ht="18" customHeight="1" x14ac:dyDescent="0.2">
      <c r="B57" s="41" t="s">
        <v>55</v>
      </c>
      <c r="C57" s="27">
        <f t="shared" ref="C57:R57" si="20">+C58</f>
        <v>336.5</v>
      </c>
      <c r="D57" s="27">
        <f t="shared" si="20"/>
        <v>218.1</v>
      </c>
      <c r="E57" s="27">
        <f t="shared" si="20"/>
        <v>255.1</v>
      </c>
      <c r="F57" s="27">
        <f t="shared" si="20"/>
        <v>248.2</v>
      </c>
      <c r="G57" s="27">
        <f t="shared" si="20"/>
        <v>223.5</v>
      </c>
      <c r="H57" s="27">
        <f t="shared" si="20"/>
        <v>411.3</v>
      </c>
      <c r="I57" s="27">
        <f t="shared" si="20"/>
        <v>357.4</v>
      </c>
      <c r="J57" s="28">
        <f t="shared" si="20"/>
        <v>2050.1</v>
      </c>
      <c r="K57" s="28">
        <f t="shared" si="20"/>
        <v>266.3</v>
      </c>
      <c r="L57" s="301">
        <f t="shared" si="20"/>
        <v>0</v>
      </c>
      <c r="M57" s="28">
        <f t="shared" si="20"/>
        <v>31.2</v>
      </c>
      <c r="N57" s="28">
        <f t="shared" si="20"/>
        <v>119</v>
      </c>
      <c r="O57" s="28">
        <f t="shared" si="20"/>
        <v>93.5</v>
      </c>
      <c r="P57" s="28">
        <f t="shared" si="20"/>
        <v>94.1</v>
      </c>
      <c r="Q57" s="28">
        <f t="shared" si="20"/>
        <v>322</v>
      </c>
      <c r="R57" s="29">
        <f t="shared" si="20"/>
        <v>926.1</v>
      </c>
      <c r="S57" s="28">
        <f t="shared" si="1"/>
        <v>-1124</v>
      </c>
      <c r="T57" s="28">
        <f t="shared" si="2"/>
        <v>-54.826593824691486</v>
      </c>
    </row>
    <row r="58" spans="2:379" s="161" customFormat="1" ht="18" customHeight="1" x14ac:dyDescent="0.2">
      <c r="B58" s="42" t="s">
        <v>56</v>
      </c>
      <c r="C58" s="27">
        <f t="shared" ref="C58:R58" si="21">+C59+C60</f>
        <v>336.5</v>
      </c>
      <c r="D58" s="27">
        <f t="shared" si="21"/>
        <v>218.1</v>
      </c>
      <c r="E58" s="27">
        <f t="shared" si="21"/>
        <v>255.1</v>
      </c>
      <c r="F58" s="27">
        <f t="shared" si="21"/>
        <v>248.2</v>
      </c>
      <c r="G58" s="27">
        <f t="shared" si="21"/>
        <v>223.5</v>
      </c>
      <c r="H58" s="27">
        <f>+H59+H60</f>
        <v>411.3</v>
      </c>
      <c r="I58" s="27">
        <f t="shared" si="21"/>
        <v>357.4</v>
      </c>
      <c r="J58" s="28">
        <f t="shared" si="21"/>
        <v>2050.1</v>
      </c>
      <c r="K58" s="28">
        <f t="shared" si="21"/>
        <v>266.3</v>
      </c>
      <c r="L58" s="301">
        <f t="shared" si="21"/>
        <v>0</v>
      </c>
      <c r="M58" s="28">
        <f t="shared" si="21"/>
        <v>31.2</v>
      </c>
      <c r="N58" s="28">
        <f t="shared" si="21"/>
        <v>119</v>
      </c>
      <c r="O58" s="28">
        <f t="shared" si="21"/>
        <v>93.5</v>
      </c>
      <c r="P58" s="28">
        <f>+P59+P60</f>
        <v>94.1</v>
      </c>
      <c r="Q58" s="28">
        <f t="shared" si="21"/>
        <v>322</v>
      </c>
      <c r="R58" s="29">
        <f t="shared" si="21"/>
        <v>926.1</v>
      </c>
      <c r="S58" s="28">
        <f t="shared" si="1"/>
        <v>-1124</v>
      </c>
      <c r="T58" s="28">
        <f t="shared" si="2"/>
        <v>-54.826593824691486</v>
      </c>
    </row>
    <row r="59" spans="2:379" s="21" customFormat="1" ht="18" customHeight="1" x14ac:dyDescent="0.2">
      <c r="B59" s="43" t="s">
        <v>57</v>
      </c>
      <c r="C59" s="20">
        <v>336.5</v>
      </c>
      <c r="D59" s="20">
        <v>218.1</v>
      </c>
      <c r="E59" s="20">
        <v>255.1</v>
      </c>
      <c r="F59" s="20">
        <v>248.2</v>
      </c>
      <c r="G59" s="20">
        <v>223.5</v>
      </c>
      <c r="H59" s="20">
        <v>411.3</v>
      </c>
      <c r="I59" s="20">
        <v>357.4</v>
      </c>
      <c r="J59" s="21">
        <f>SUM(C59:I59)</f>
        <v>2050.1</v>
      </c>
      <c r="K59" s="21">
        <v>266.3</v>
      </c>
      <c r="L59" s="114">
        <v>0</v>
      </c>
      <c r="M59" s="21">
        <v>31.2</v>
      </c>
      <c r="N59" s="21">
        <v>119</v>
      </c>
      <c r="O59" s="21">
        <v>93.5</v>
      </c>
      <c r="P59" s="21">
        <v>94.1</v>
      </c>
      <c r="Q59" s="21">
        <v>322</v>
      </c>
      <c r="R59" s="21">
        <f>SUM(K59:Q59)</f>
        <v>926.1</v>
      </c>
      <c r="S59" s="21">
        <f t="shared" si="1"/>
        <v>-1124</v>
      </c>
      <c r="T59" s="21">
        <f t="shared" si="2"/>
        <v>-54.826593824691486</v>
      </c>
      <c r="U59" s="166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</row>
    <row r="60" spans="2:379" s="21" customFormat="1" ht="18" customHeight="1" x14ac:dyDescent="0.2">
      <c r="B60" s="43" t="s">
        <v>24</v>
      </c>
      <c r="C60" s="114">
        <v>0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0</v>
      </c>
      <c r="J60" s="114">
        <f>SUM(C60:I60)</f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0</v>
      </c>
      <c r="Q60" s="114">
        <v>0</v>
      </c>
      <c r="R60" s="114">
        <f>SUM(K60:Q60)</f>
        <v>0</v>
      </c>
      <c r="S60" s="114">
        <f t="shared" si="1"/>
        <v>0</v>
      </c>
      <c r="T60" s="114">
        <v>0</v>
      </c>
      <c r="U60" s="166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  <c r="LT60" s="22"/>
      <c r="LU60" s="22"/>
      <c r="LV60" s="22"/>
      <c r="LW60" s="22"/>
      <c r="LX60" s="22"/>
      <c r="LY60" s="22"/>
      <c r="LZ60" s="22"/>
      <c r="MA60" s="22"/>
      <c r="MB60" s="22"/>
      <c r="MC60" s="22"/>
      <c r="MD60" s="22"/>
      <c r="ME60" s="22"/>
      <c r="MF60" s="22"/>
      <c r="MG60" s="22"/>
      <c r="MH60" s="22"/>
      <c r="MI60" s="22"/>
      <c r="MJ60" s="22"/>
      <c r="MK60" s="22"/>
      <c r="ML60" s="22"/>
      <c r="MM60" s="22"/>
      <c r="MN60" s="22"/>
      <c r="MO60" s="22"/>
      <c r="MP60" s="22"/>
      <c r="MQ60" s="22"/>
      <c r="MR60" s="22"/>
      <c r="MS60" s="22"/>
      <c r="MT60" s="22"/>
      <c r="MU60" s="22"/>
      <c r="MV60" s="22"/>
      <c r="MW60" s="22"/>
      <c r="MX60" s="22"/>
      <c r="MY60" s="22"/>
      <c r="MZ60" s="22"/>
      <c r="NA60" s="22"/>
      <c r="NB60" s="22"/>
      <c r="NC60" s="22"/>
      <c r="ND60" s="22"/>
      <c r="NE60" s="22"/>
      <c r="NF60" s="22"/>
      <c r="NG60" s="22"/>
      <c r="NH60" s="22"/>
      <c r="NI60" s="22"/>
      <c r="NJ60" s="22"/>
      <c r="NK60" s="22"/>
      <c r="NL60" s="22"/>
      <c r="NM60" s="22"/>
      <c r="NN60" s="22"/>
      <c r="NO60" s="22"/>
    </row>
    <row r="61" spans="2:379" s="21" customFormat="1" ht="18" customHeight="1" x14ac:dyDescent="0.2">
      <c r="B61" s="44" t="s">
        <v>58</v>
      </c>
      <c r="C61" s="34">
        <v>10.7</v>
      </c>
      <c r="D61" s="34">
        <v>9.9</v>
      </c>
      <c r="E61" s="34">
        <v>13.9</v>
      </c>
      <c r="F61" s="34">
        <v>14.8</v>
      </c>
      <c r="G61" s="34">
        <v>14.1</v>
      </c>
      <c r="H61" s="34">
        <v>19.2</v>
      </c>
      <c r="I61" s="34">
        <v>25.1</v>
      </c>
      <c r="J61" s="35">
        <f>SUM(C61:I61)</f>
        <v>107.69999999999999</v>
      </c>
      <c r="K61" s="35">
        <v>12.2</v>
      </c>
      <c r="L61" s="35">
        <v>19.2</v>
      </c>
      <c r="M61" s="35">
        <v>16.600000000000001</v>
      </c>
      <c r="N61" s="35">
        <v>9.3000000000000007</v>
      </c>
      <c r="O61" s="35">
        <v>9.6</v>
      </c>
      <c r="P61" s="35">
        <v>12.9</v>
      </c>
      <c r="Q61" s="35">
        <v>12.7</v>
      </c>
      <c r="R61" s="35">
        <f>SUM(K61:Q61)</f>
        <v>92.5</v>
      </c>
      <c r="S61" s="35">
        <f t="shared" si="1"/>
        <v>-15.199999999999989</v>
      </c>
      <c r="T61" s="35">
        <f t="shared" si="2"/>
        <v>-14.113277623026917</v>
      </c>
      <c r="U61" s="166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  <c r="LT61" s="22"/>
      <c r="LU61" s="22"/>
      <c r="LV61" s="22"/>
      <c r="LW61" s="22"/>
      <c r="LX61" s="22"/>
      <c r="LY61" s="22"/>
      <c r="LZ61" s="22"/>
      <c r="MA61" s="22"/>
      <c r="MB61" s="22"/>
      <c r="MC61" s="22"/>
      <c r="MD61" s="22"/>
      <c r="ME61" s="22"/>
      <c r="MF61" s="22"/>
      <c r="MG61" s="22"/>
      <c r="MH61" s="22"/>
      <c r="MI61" s="22"/>
      <c r="MJ61" s="22"/>
      <c r="MK61" s="22"/>
      <c r="ML61" s="22"/>
      <c r="MM61" s="22"/>
      <c r="MN61" s="22"/>
      <c r="MO61" s="22"/>
      <c r="MP61" s="22"/>
      <c r="MQ61" s="22"/>
      <c r="MR61" s="22"/>
      <c r="MS61" s="22"/>
      <c r="MT61" s="22"/>
      <c r="MU61" s="22"/>
      <c r="MV61" s="22"/>
      <c r="MW61" s="22"/>
      <c r="MX61" s="22"/>
      <c r="MY61" s="22"/>
      <c r="MZ61" s="22"/>
      <c r="NA61" s="22"/>
      <c r="NB61" s="22"/>
      <c r="NC61" s="22"/>
      <c r="ND61" s="22"/>
      <c r="NE61" s="22"/>
      <c r="NF61" s="22"/>
      <c r="NG61" s="22"/>
      <c r="NH61" s="22"/>
      <c r="NI61" s="22"/>
      <c r="NJ61" s="22"/>
      <c r="NK61" s="22"/>
      <c r="NL61" s="22"/>
      <c r="NM61" s="22"/>
      <c r="NN61" s="22"/>
      <c r="NO61" s="22"/>
    </row>
    <row r="62" spans="2:379" s="21" customFormat="1" ht="18" customHeight="1" x14ac:dyDescent="0.2">
      <c r="B62" s="44" t="s">
        <v>59</v>
      </c>
      <c r="C62" s="34">
        <v>1018.7</v>
      </c>
      <c r="D62" s="34">
        <v>891.3</v>
      </c>
      <c r="E62" s="34">
        <v>816.1</v>
      </c>
      <c r="F62" s="34">
        <v>811</v>
      </c>
      <c r="G62" s="34">
        <v>990.3</v>
      </c>
      <c r="H62" s="34">
        <v>743.1</v>
      </c>
      <c r="I62" s="34">
        <v>1016.4</v>
      </c>
      <c r="J62" s="35">
        <f>SUM(C62:I62)</f>
        <v>6286.9</v>
      </c>
      <c r="K62" s="35">
        <v>884.5</v>
      </c>
      <c r="L62" s="35">
        <v>937.8</v>
      </c>
      <c r="M62" s="35">
        <v>794.7</v>
      </c>
      <c r="N62" s="35">
        <v>995.4</v>
      </c>
      <c r="O62" s="35">
        <v>815.2</v>
      </c>
      <c r="P62" s="35">
        <v>649.5</v>
      </c>
      <c r="Q62" s="35">
        <v>1100</v>
      </c>
      <c r="R62" s="35">
        <f>SUM(K62:Q62)</f>
        <v>6177.1</v>
      </c>
      <c r="S62" s="35">
        <f t="shared" si="1"/>
        <v>-109.79999999999927</v>
      </c>
      <c r="T62" s="35">
        <f t="shared" si="2"/>
        <v>-1.7464887305349102</v>
      </c>
      <c r="U62" s="166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</row>
    <row r="63" spans="2:379" ht="18" customHeight="1" x14ac:dyDescent="0.2">
      <c r="B63" s="43" t="s">
        <v>60</v>
      </c>
      <c r="C63" s="11">
        <v>1014.3</v>
      </c>
      <c r="D63" s="11">
        <v>883.2</v>
      </c>
      <c r="E63" s="11">
        <v>810.1</v>
      </c>
      <c r="F63" s="11">
        <v>806.8</v>
      </c>
      <c r="G63" s="11">
        <v>984.6</v>
      </c>
      <c r="H63" s="11">
        <v>735.5</v>
      </c>
      <c r="I63" s="11">
        <v>1010.1</v>
      </c>
      <c r="J63" s="12">
        <f>SUM(C63:I63)</f>
        <v>6244.6</v>
      </c>
      <c r="K63" s="12">
        <v>881.2</v>
      </c>
      <c r="L63" s="12">
        <v>934</v>
      </c>
      <c r="M63" s="12">
        <v>792.9</v>
      </c>
      <c r="N63" s="12">
        <v>986.5</v>
      </c>
      <c r="O63" s="12">
        <v>814.2</v>
      </c>
      <c r="P63" s="12">
        <v>647.20000000000005</v>
      </c>
      <c r="Q63" s="12">
        <f>+[41]PP!Q96</f>
        <v>1093.5999999999999</v>
      </c>
      <c r="R63" s="13">
        <f>SUM(K63:Q63)</f>
        <v>6149.6</v>
      </c>
      <c r="S63" s="12">
        <f t="shared" si="1"/>
        <v>-95</v>
      </c>
      <c r="T63" s="12">
        <f t="shared" si="2"/>
        <v>-1.5213144156551259</v>
      </c>
    </row>
    <row r="64" spans="2:379" ht="18" customHeight="1" thickBot="1" x14ac:dyDescent="0.25">
      <c r="B64" s="45" t="s">
        <v>61</v>
      </c>
      <c r="C64" s="46">
        <f t="shared" ref="C64:R64" si="22">+C9</f>
        <v>85307.199999999997</v>
      </c>
      <c r="D64" s="46">
        <f t="shared" si="22"/>
        <v>65990</v>
      </c>
      <c r="E64" s="46">
        <f>+E9</f>
        <v>67036.700000000012</v>
      </c>
      <c r="F64" s="46">
        <f>+F9</f>
        <v>102897.40000000001</v>
      </c>
      <c r="G64" s="46">
        <f>+G9</f>
        <v>80316</v>
      </c>
      <c r="H64" s="46">
        <f>+H9</f>
        <v>70596.800000000003</v>
      </c>
      <c r="I64" s="46">
        <f t="shared" si="22"/>
        <v>76462.699999999983</v>
      </c>
      <c r="J64" s="46">
        <f t="shared" si="22"/>
        <v>548606.79999999993</v>
      </c>
      <c r="K64" s="46">
        <f t="shared" si="22"/>
        <v>94688.9</v>
      </c>
      <c r="L64" s="46">
        <f t="shared" si="22"/>
        <v>72088.999999999985</v>
      </c>
      <c r="M64" s="46">
        <f>+M9</f>
        <v>78094.200000000012</v>
      </c>
      <c r="N64" s="46">
        <f>+N9</f>
        <v>116481.39999999998</v>
      </c>
      <c r="O64" s="46">
        <f>+O9</f>
        <v>78703.5</v>
      </c>
      <c r="P64" s="46">
        <f>+P9</f>
        <v>75212.400000000009</v>
      </c>
      <c r="Q64" s="46">
        <f t="shared" si="22"/>
        <v>81306.599999999991</v>
      </c>
      <c r="R64" s="46">
        <f t="shared" si="22"/>
        <v>596576</v>
      </c>
      <c r="S64" s="46">
        <f t="shared" si="1"/>
        <v>47969.20000000007</v>
      </c>
      <c r="T64" s="46">
        <f t="shared" si="2"/>
        <v>8.7438216223349912</v>
      </c>
    </row>
    <row r="65" spans="2:379" ht="18" customHeight="1" thickTop="1" x14ac:dyDescent="0.2">
      <c r="B65" s="47" t="s">
        <v>62</v>
      </c>
      <c r="C65" s="48">
        <f t="shared" ref="C65:R65" si="23">SUM(C66:C71)</f>
        <v>101.4</v>
      </c>
      <c r="D65" s="48">
        <f t="shared" si="23"/>
        <v>54.000000000000007</v>
      </c>
      <c r="E65" s="48">
        <f>SUM(E66:E71)</f>
        <v>109.5</v>
      </c>
      <c r="F65" s="48">
        <f>SUM(F66:F71)</f>
        <v>2223.7000000000003</v>
      </c>
      <c r="G65" s="48">
        <f>SUM(G66:G71)</f>
        <v>197.4</v>
      </c>
      <c r="H65" s="48">
        <f>SUM(H66:H71)</f>
        <v>109.8</v>
      </c>
      <c r="I65" s="48">
        <f t="shared" si="23"/>
        <v>201</v>
      </c>
      <c r="J65" s="48">
        <f t="shared" si="23"/>
        <v>2996.8000000000006</v>
      </c>
      <c r="K65" s="48">
        <f t="shared" si="23"/>
        <v>507.1</v>
      </c>
      <c r="L65" s="48">
        <f t="shared" si="23"/>
        <v>425.2</v>
      </c>
      <c r="M65" s="48">
        <f>SUM(M66:M71)</f>
        <v>607.89999999999986</v>
      </c>
      <c r="N65" s="48">
        <f>SUM(N66:N71)</f>
        <v>2333.6</v>
      </c>
      <c r="O65" s="48">
        <f>SUM(O66:O71)</f>
        <v>642.09999999999991</v>
      </c>
      <c r="P65" s="48">
        <f>SUM(P66:P71)</f>
        <v>3160.0000000000005</v>
      </c>
      <c r="Q65" s="48">
        <f t="shared" si="23"/>
        <v>1087.7</v>
      </c>
      <c r="R65" s="49">
        <f t="shared" si="23"/>
        <v>8763.6</v>
      </c>
      <c r="S65" s="48">
        <f t="shared" si="1"/>
        <v>5766.7999999999993</v>
      </c>
      <c r="T65" s="48">
        <f t="shared" si="2"/>
        <v>192.4319273892151</v>
      </c>
    </row>
    <row r="66" spans="2:379" s="21" customFormat="1" ht="18" customHeight="1" x14ac:dyDescent="0.2">
      <c r="B66" s="21" t="s">
        <v>63</v>
      </c>
      <c r="C66" s="302">
        <v>3</v>
      </c>
      <c r="D66" s="302">
        <v>4.7</v>
      </c>
      <c r="E66" s="302">
        <v>14.2</v>
      </c>
      <c r="F66" s="302">
        <v>5.3</v>
      </c>
      <c r="G66" s="302">
        <v>3.5</v>
      </c>
      <c r="H66" s="302">
        <v>0.1</v>
      </c>
      <c r="I66" s="302">
        <v>9.6999999999999993</v>
      </c>
      <c r="J66" s="21">
        <f t="shared" ref="J66:J71" si="24">SUM(C66:I66)</f>
        <v>40.5</v>
      </c>
      <c r="K66" s="302">
        <v>22</v>
      </c>
      <c r="L66" s="302">
        <v>0.6</v>
      </c>
      <c r="M66" s="302">
        <v>0.5</v>
      </c>
      <c r="N66" s="302">
        <v>0</v>
      </c>
      <c r="O66" s="302">
        <v>0.2</v>
      </c>
      <c r="P66" s="302">
        <v>0</v>
      </c>
      <c r="Q66" s="302">
        <v>0</v>
      </c>
      <c r="R66" s="21">
        <f t="shared" ref="R66:R71" si="25">SUM(K66:Q66)</f>
        <v>23.3</v>
      </c>
      <c r="S66" s="21">
        <f t="shared" si="1"/>
        <v>-17.2</v>
      </c>
      <c r="T66" s="21">
        <f t="shared" si="2"/>
        <v>-42.469135802469133</v>
      </c>
      <c r="U66" s="166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  <c r="LT66" s="22"/>
      <c r="LU66" s="22"/>
      <c r="LV66" s="22"/>
      <c r="LW66" s="22"/>
      <c r="LX66" s="22"/>
      <c r="LY66" s="22"/>
      <c r="LZ66" s="22"/>
      <c r="MA66" s="22"/>
      <c r="MB66" s="22"/>
      <c r="MC66" s="22"/>
      <c r="MD66" s="22"/>
      <c r="ME66" s="22"/>
      <c r="MF66" s="22"/>
      <c r="MG66" s="22"/>
      <c r="MH66" s="22"/>
      <c r="MI66" s="22"/>
      <c r="MJ66" s="22"/>
      <c r="MK66" s="22"/>
      <c r="ML66" s="22"/>
      <c r="MM66" s="22"/>
      <c r="MN66" s="22"/>
      <c r="MO66" s="22"/>
      <c r="MP66" s="22"/>
      <c r="MQ66" s="22"/>
      <c r="MR66" s="22"/>
      <c r="MS66" s="22"/>
      <c r="MT66" s="22"/>
      <c r="MU66" s="22"/>
      <c r="MV66" s="22"/>
      <c r="MW66" s="22"/>
      <c r="MX66" s="22"/>
      <c r="MY66" s="22"/>
      <c r="MZ66" s="22"/>
      <c r="NA66" s="22"/>
      <c r="NB66" s="22"/>
      <c r="NC66" s="22"/>
      <c r="ND66" s="22"/>
      <c r="NE66" s="22"/>
      <c r="NF66" s="22"/>
      <c r="NG66" s="22"/>
      <c r="NH66" s="22"/>
      <c r="NI66" s="22"/>
      <c r="NJ66" s="22"/>
      <c r="NK66" s="22"/>
      <c r="NL66" s="22"/>
      <c r="NM66" s="22"/>
      <c r="NN66" s="22"/>
      <c r="NO66" s="22"/>
    </row>
    <row r="67" spans="2:379" s="21" customFormat="1" ht="18" customHeight="1" x14ac:dyDescent="0.2">
      <c r="B67" s="21" t="s">
        <v>64</v>
      </c>
      <c r="C67" s="302">
        <v>14</v>
      </c>
      <c r="D67" s="302">
        <v>16.100000000000001</v>
      </c>
      <c r="E67" s="302">
        <v>21.9</v>
      </c>
      <c r="F67" s="302">
        <v>24</v>
      </c>
      <c r="G67" s="302">
        <v>15.4</v>
      </c>
      <c r="H67" s="302">
        <v>38</v>
      </c>
      <c r="I67" s="302">
        <v>32.9</v>
      </c>
      <c r="J67" s="21">
        <f t="shared" si="24"/>
        <v>162.30000000000001</v>
      </c>
      <c r="K67" s="302">
        <v>5.5</v>
      </c>
      <c r="L67" s="302">
        <v>12.9</v>
      </c>
      <c r="M67" s="302">
        <v>35.700000000000003</v>
      </c>
      <c r="N67" s="302">
        <v>10.3</v>
      </c>
      <c r="O67" s="302">
        <v>13.8</v>
      </c>
      <c r="P67" s="302">
        <v>19.8</v>
      </c>
      <c r="Q67" s="302">
        <v>31.5</v>
      </c>
      <c r="R67" s="21">
        <f t="shared" si="25"/>
        <v>129.5</v>
      </c>
      <c r="S67" s="21">
        <f t="shared" si="1"/>
        <v>-32.800000000000011</v>
      </c>
      <c r="T67" s="21">
        <f t="shared" si="2"/>
        <v>-20.20948860135552</v>
      </c>
      <c r="U67" s="166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/>
      <c r="JX67" s="22"/>
      <c r="JY67" s="22"/>
      <c r="JZ67" s="22"/>
      <c r="KA67" s="22"/>
      <c r="KB67" s="22"/>
      <c r="KC67" s="22"/>
      <c r="KD67" s="22"/>
      <c r="KE67" s="22"/>
      <c r="KF67" s="22"/>
      <c r="KG67" s="22"/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  <c r="LT67" s="22"/>
      <c r="LU67" s="22"/>
      <c r="LV67" s="22"/>
      <c r="LW67" s="22"/>
      <c r="LX67" s="22"/>
      <c r="LY67" s="22"/>
      <c r="LZ67" s="22"/>
      <c r="MA67" s="22"/>
      <c r="MB67" s="22"/>
      <c r="MC67" s="22"/>
      <c r="MD67" s="22"/>
      <c r="ME67" s="22"/>
      <c r="MF67" s="22"/>
      <c r="MG67" s="22"/>
      <c r="MH67" s="22"/>
      <c r="MI67" s="22"/>
      <c r="MJ67" s="22"/>
      <c r="MK67" s="22"/>
      <c r="ML67" s="22"/>
      <c r="MM67" s="22"/>
      <c r="MN67" s="22"/>
      <c r="MO67" s="22"/>
      <c r="MP67" s="22"/>
      <c r="MQ67" s="22"/>
      <c r="MR67" s="22"/>
      <c r="MS67" s="22"/>
      <c r="MT67" s="22"/>
      <c r="MU67" s="22"/>
      <c r="MV67" s="22"/>
      <c r="MW67" s="22"/>
      <c r="MX67" s="22"/>
      <c r="MY67" s="22"/>
      <c r="MZ67" s="22"/>
      <c r="NA67" s="22"/>
      <c r="NB67" s="22"/>
      <c r="NC67" s="22"/>
      <c r="ND67" s="22"/>
      <c r="NE67" s="22"/>
      <c r="NF67" s="22"/>
      <c r="NG67" s="22"/>
      <c r="NH67" s="22"/>
      <c r="NI67" s="22"/>
      <c r="NJ67" s="22"/>
      <c r="NK67" s="22"/>
      <c r="NL67" s="22"/>
      <c r="NM67" s="22"/>
      <c r="NN67" s="22"/>
      <c r="NO67" s="22"/>
    </row>
    <row r="68" spans="2:379" s="21" customFormat="1" ht="18" customHeight="1" x14ac:dyDescent="0.2">
      <c r="B68" s="21" t="s">
        <v>65</v>
      </c>
      <c r="C68" s="302">
        <v>81</v>
      </c>
      <c r="D68" s="302">
        <v>29.1</v>
      </c>
      <c r="E68" s="302">
        <v>69.400000000000006</v>
      </c>
      <c r="F68" s="302">
        <v>2190</v>
      </c>
      <c r="G68" s="302">
        <v>174.8</v>
      </c>
      <c r="H68" s="302">
        <v>67.5</v>
      </c>
      <c r="I68" s="302">
        <v>153.9</v>
      </c>
      <c r="J68" s="21">
        <f t="shared" si="24"/>
        <v>2765.7000000000003</v>
      </c>
      <c r="K68" s="302">
        <f>+[41]PP!K139</f>
        <v>92.9</v>
      </c>
      <c r="L68" s="302">
        <f>+[41]PP!L139</f>
        <v>48.3</v>
      </c>
      <c r="M68" s="302">
        <f>+[41]PP!M139</f>
        <v>188.2</v>
      </c>
      <c r="N68" s="302">
        <f>+[41]PP!N139</f>
        <v>1866.7</v>
      </c>
      <c r="O68" s="302">
        <v>231.4</v>
      </c>
      <c r="P68" s="302">
        <v>2744.3</v>
      </c>
      <c r="Q68" s="302">
        <f>+[41]PP!Q139</f>
        <v>564.4</v>
      </c>
      <c r="R68" s="21">
        <f t="shared" si="25"/>
        <v>5736.2</v>
      </c>
      <c r="S68" s="21">
        <f t="shared" si="1"/>
        <v>2970.4999999999995</v>
      </c>
      <c r="T68" s="21">
        <f t="shared" si="2"/>
        <v>107.40499692663698</v>
      </c>
      <c r="U68" s="166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  <c r="LT68" s="22"/>
      <c r="LU68" s="22"/>
      <c r="LV68" s="22"/>
      <c r="LW68" s="22"/>
      <c r="LX68" s="22"/>
      <c r="LY68" s="22"/>
      <c r="LZ68" s="22"/>
      <c r="MA68" s="22"/>
      <c r="MB68" s="22"/>
      <c r="MC68" s="22"/>
      <c r="MD68" s="22"/>
      <c r="ME68" s="22"/>
      <c r="MF68" s="22"/>
      <c r="MG68" s="22"/>
      <c r="MH68" s="22"/>
      <c r="MI68" s="22"/>
      <c r="MJ68" s="22"/>
      <c r="MK68" s="22"/>
      <c r="ML68" s="22"/>
      <c r="MM68" s="22"/>
      <c r="MN68" s="22"/>
      <c r="MO68" s="22"/>
      <c r="MP68" s="22"/>
      <c r="MQ68" s="22"/>
      <c r="MR68" s="22"/>
      <c r="MS68" s="22"/>
      <c r="MT68" s="22"/>
      <c r="MU68" s="22"/>
      <c r="MV68" s="22"/>
      <c r="MW68" s="22"/>
      <c r="MX68" s="22"/>
      <c r="MY68" s="22"/>
      <c r="MZ68" s="22"/>
      <c r="NA68" s="22"/>
      <c r="NB68" s="22"/>
      <c r="NC68" s="22"/>
      <c r="ND68" s="22"/>
      <c r="NE68" s="22"/>
      <c r="NF68" s="22"/>
      <c r="NG68" s="22"/>
      <c r="NH68" s="22"/>
      <c r="NI68" s="22"/>
      <c r="NJ68" s="22"/>
      <c r="NK68" s="22"/>
      <c r="NL68" s="22"/>
      <c r="NM68" s="22"/>
      <c r="NN68" s="22"/>
      <c r="NO68" s="22"/>
    </row>
    <row r="69" spans="2:379" s="21" customFormat="1" ht="18" customHeight="1" x14ac:dyDescent="0.2">
      <c r="B69" s="21" t="s">
        <v>66</v>
      </c>
      <c r="C69" s="302">
        <v>0</v>
      </c>
      <c r="D69" s="302">
        <v>0</v>
      </c>
      <c r="E69" s="302">
        <v>0</v>
      </c>
      <c r="F69" s="302">
        <v>0</v>
      </c>
      <c r="G69" s="302">
        <v>0</v>
      </c>
      <c r="H69" s="302">
        <v>0</v>
      </c>
      <c r="I69" s="302">
        <v>0</v>
      </c>
      <c r="J69" s="114">
        <f t="shared" si="24"/>
        <v>0</v>
      </c>
      <c r="K69" s="302">
        <f>+[41]PP!K137</f>
        <v>382.7</v>
      </c>
      <c r="L69" s="302">
        <f>+[41]PP!L137</f>
        <v>359.9</v>
      </c>
      <c r="M69" s="302">
        <f>+[41]PP!M137</f>
        <v>378.7</v>
      </c>
      <c r="N69" s="302">
        <f>+[41]PP!N137</f>
        <v>453</v>
      </c>
      <c r="O69" s="302">
        <f>+[41]PP!O137</f>
        <v>391</v>
      </c>
      <c r="P69" s="302">
        <f>+[41]PP!P137</f>
        <v>389.3</v>
      </c>
      <c r="Q69" s="302">
        <f>+[41]PP!Q137</f>
        <v>484.1</v>
      </c>
      <c r="R69" s="21">
        <f t="shared" si="25"/>
        <v>2838.7</v>
      </c>
      <c r="S69" s="21">
        <f t="shared" si="1"/>
        <v>2838.7</v>
      </c>
      <c r="T69" s="114">
        <v>0</v>
      </c>
      <c r="U69" s="166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  <c r="LT69" s="22"/>
      <c r="LU69" s="22"/>
      <c r="LV69" s="22"/>
      <c r="LW69" s="22"/>
      <c r="LX69" s="22"/>
      <c r="LY69" s="22"/>
      <c r="LZ69" s="22"/>
      <c r="MA69" s="22"/>
      <c r="MB69" s="22"/>
      <c r="MC69" s="22"/>
      <c r="MD69" s="22"/>
      <c r="ME69" s="22"/>
      <c r="MF69" s="22"/>
      <c r="MG69" s="22"/>
      <c r="MH69" s="22"/>
      <c r="MI69" s="22"/>
      <c r="MJ69" s="22"/>
      <c r="MK69" s="22"/>
      <c r="ML69" s="22"/>
      <c r="MM69" s="22"/>
      <c r="MN69" s="22"/>
      <c r="MO69" s="22"/>
      <c r="MP69" s="22"/>
      <c r="MQ69" s="22"/>
      <c r="MR69" s="22"/>
      <c r="MS69" s="22"/>
      <c r="MT69" s="22"/>
      <c r="MU69" s="22"/>
      <c r="MV69" s="22"/>
      <c r="MW69" s="22"/>
      <c r="MX69" s="22"/>
      <c r="MY69" s="22"/>
      <c r="MZ69" s="22"/>
      <c r="NA69" s="22"/>
      <c r="NB69" s="22"/>
      <c r="NC69" s="22"/>
      <c r="ND69" s="22"/>
      <c r="NE69" s="22"/>
      <c r="NF69" s="22"/>
      <c r="NG69" s="22"/>
      <c r="NH69" s="22"/>
      <c r="NI69" s="22"/>
      <c r="NJ69" s="22"/>
      <c r="NK69" s="22"/>
      <c r="NL69" s="22"/>
      <c r="NM69" s="22"/>
      <c r="NN69" s="22"/>
      <c r="NO69" s="22"/>
    </row>
    <row r="70" spans="2:379" s="161" customFormat="1" ht="15.75" customHeight="1" x14ac:dyDescent="0.2">
      <c r="B70" s="170" t="s">
        <v>67</v>
      </c>
      <c r="C70" s="50">
        <v>3.4</v>
      </c>
      <c r="D70" s="50">
        <v>4.0999999999999996</v>
      </c>
      <c r="E70" s="50">
        <v>4</v>
      </c>
      <c r="F70" s="50">
        <v>4.4000000000000004</v>
      </c>
      <c r="G70" s="50">
        <v>3.7</v>
      </c>
      <c r="H70" s="50">
        <v>4.2</v>
      </c>
      <c r="I70" s="50">
        <v>4.5</v>
      </c>
      <c r="J70" s="21">
        <f t="shared" si="24"/>
        <v>28.3</v>
      </c>
      <c r="K70" s="50">
        <f>+[41]PP!K138</f>
        <v>4</v>
      </c>
      <c r="L70" s="50">
        <f>+[41]PP!L138</f>
        <v>3.3</v>
      </c>
      <c r="M70" s="50">
        <f>+[41]PP!M138</f>
        <v>4.8</v>
      </c>
      <c r="N70" s="50">
        <f>+[41]PP!N138</f>
        <v>3.4</v>
      </c>
      <c r="O70" s="50">
        <f>+[41]PP!O138</f>
        <v>3.9</v>
      </c>
      <c r="P70" s="50">
        <f>+[41]PP!P138</f>
        <v>4.2</v>
      </c>
      <c r="Q70" s="50">
        <v>4.3</v>
      </c>
      <c r="R70" s="52">
        <f t="shared" si="25"/>
        <v>27.9</v>
      </c>
      <c r="S70" s="51">
        <f t="shared" si="1"/>
        <v>-0.40000000000000213</v>
      </c>
      <c r="T70" s="21">
        <f t="shared" si="2"/>
        <v>-1.4134275618374632</v>
      </c>
    </row>
    <row r="71" spans="2:379" s="21" customFormat="1" ht="18.75" customHeight="1" thickBot="1" x14ac:dyDescent="0.25">
      <c r="B71" s="21" t="s">
        <v>68</v>
      </c>
      <c r="C71" s="302">
        <v>0</v>
      </c>
      <c r="D71" s="302">
        <v>0</v>
      </c>
      <c r="E71" s="302">
        <v>0</v>
      </c>
      <c r="F71" s="302">
        <v>0</v>
      </c>
      <c r="G71" s="302">
        <v>0</v>
      </c>
      <c r="H71" s="302">
        <v>0</v>
      </c>
      <c r="I71" s="302">
        <v>0</v>
      </c>
      <c r="J71" s="114">
        <f t="shared" si="24"/>
        <v>0</v>
      </c>
      <c r="K71" s="302">
        <f>+[41]PP!K135</f>
        <v>0</v>
      </c>
      <c r="L71" s="302">
        <v>0.2</v>
      </c>
      <c r="M71" s="302">
        <v>0</v>
      </c>
      <c r="N71" s="302">
        <v>0.2</v>
      </c>
      <c r="O71" s="302">
        <v>1.8</v>
      </c>
      <c r="P71" s="302">
        <v>2.4</v>
      </c>
      <c r="Q71" s="302">
        <v>3.4</v>
      </c>
      <c r="R71" s="21">
        <f t="shared" si="25"/>
        <v>8</v>
      </c>
      <c r="S71" s="21">
        <f t="shared" si="1"/>
        <v>8</v>
      </c>
      <c r="T71" s="114">
        <v>0</v>
      </c>
      <c r="U71" s="166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/>
      <c r="IW71" s="22"/>
      <c r="IX71" s="22"/>
      <c r="IY71" s="22"/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/>
      <c r="JM71" s="22"/>
      <c r="JN71" s="22"/>
      <c r="JO71" s="22"/>
      <c r="JP71" s="22"/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2"/>
      <c r="KK71" s="22"/>
      <c r="KL71" s="22"/>
      <c r="KM71" s="22"/>
      <c r="KN71" s="22"/>
      <c r="KO71" s="22"/>
      <c r="KP71" s="22"/>
      <c r="KQ71" s="22"/>
      <c r="KR71" s="22"/>
      <c r="KS71" s="22"/>
      <c r="KT71" s="22"/>
      <c r="KU71" s="22"/>
      <c r="KV71" s="22"/>
      <c r="KW71" s="22"/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2"/>
      <c r="LK71" s="22"/>
      <c r="LL71" s="22"/>
      <c r="LM71" s="22"/>
      <c r="LN71" s="22"/>
      <c r="LO71" s="22"/>
      <c r="LP71" s="22"/>
      <c r="LQ71" s="22"/>
      <c r="LR71" s="22"/>
      <c r="LS71" s="22"/>
      <c r="LT71" s="22"/>
      <c r="LU71" s="22"/>
      <c r="LV71" s="22"/>
      <c r="LW71" s="22"/>
      <c r="LX71" s="22"/>
      <c r="LY71" s="22"/>
      <c r="LZ71" s="22"/>
      <c r="MA71" s="22"/>
      <c r="MB71" s="22"/>
      <c r="MC71" s="22"/>
      <c r="MD71" s="22"/>
      <c r="ME71" s="22"/>
      <c r="MF71" s="22"/>
      <c r="MG71" s="22"/>
      <c r="MH71" s="22"/>
      <c r="MI71" s="22"/>
      <c r="MJ71" s="22"/>
      <c r="MK71" s="22"/>
      <c r="ML71" s="22"/>
      <c r="MM71" s="22"/>
      <c r="MN71" s="22"/>
      <c r="MO71" s="22"/>
      <c r="MP71" s="22"/>
      <c r="MQ71" s="22"/>
      <c r="MR71" s="22"/>
      <c r="MS71" s="22"/>
      <c r="MT71" s="22"/>
      <c r="MU71" s="22"/>
      <c r="MV71" s="22"/>
      <c r="MW71" s="22"/>
      <c r="MX71" s="22"/>
      <c r="MY71" s="22"/>
      <c r="MZ71" s="22"/>
      <c r="NA71" s="22"/>
      <c r="NB71" s="22"/>
      <c r="NC71" s="22"/>
      <c r="ND71" s="22"/>
      <c r="NE71" s="22"/>
      <c r="NF71" s="22"/>
      <c r="NG71" s="22"/>
      <c r="NH71" s="22"/>
      <c r="NI71" s="22"/>
      <c r="NJ71" s="22"/>
      <c r="NK71" s="22"/>
      <c r="NL71" s="22"/>
      <c r="NM71" s="22"/>
      <c r="NN71" s="22"/>
      <c r="NO71" s="22"/>
    </row>
    <row r="72" spans="2:379" ht="26.25" customHeight="1" thickTop="1" x14ac:dyDescent="0.2">
      <c r="B72" s="171" t="s">
        <v>69</v>
      </c>
      <c r="C72" s="172">
        <f t="shared" ref="C72:R72" si="26">+C65+C64</f>
        <v>85408.599999999991</v>
      </c>
      <c r="D72" s="172">
        <f t="shared" si="26"/>
        <v>66044</v>
      </c>
      <c r="E72" s="172">
        <f t="shared" si="26"/>
        <v>67146.200000000012</v>
      </c>
      <c r="F72" s="172">
        <f t="shared" si="26"/>
        <v>105121.1</v>
      </c>
      <c r="G72" s="172">
        <f>+G65+G64</f>
        <v>80513.399999999994</v>
      </c>
      <c r="H72" s="172">
        <f>+H65+H64</f>
        <v>70706.600000000006</v>
      </c>
      <c r="I72" s="172">
        <f t="shared" si="26"/>
        <v>76663.699999999983</v>
      </c>
      <c r="J72" s="172">
        <f t="shared" si="26"/>
        <v>551603.6</v>
      </c>
      <c r="K72" s="172">
        <f t="shared" si="26"/>
        <v>95196</v>
      </c>
      <c r="L72" s="53">
        <f t="shared" si="26"/>
        <v>72514.199999999983</v>
      </c>
      <c r="M72" s="53">
        <f t="shared" si="26"/>
        <v>78702.100000000006</v>
      </c>
      <c r="N72" s="53">
        <f t="shared" si="26"/>
        <v>118814.99999999999</v>
      </c>
      <c r="O72" s="53">
        <f>+O65+O64</f>
        <v>79345.600000000006</v>
      </c>
      <c r="P72" s="53">
        <f>+P65+P64</f>
        <v>78372.400000000009</v>
      </c>
      <c r="Q72" s="53">
        <f t="shared" si="26"/>
        <v>82394.299999999988</v>
      </c>
      <c r="R72" s="53">
        <f t="shared" si="26"/>
        <v>605339.6</v>
      </c>
      <c r="S72" s="172">
        <f>+R72-J72</f>
        <v>53736</v>
      </c>
      <c r="T72" s="172">
        <f>+S72/J72*100</f>
        <v>9.7417783350217455</v>
      </c>
    </row>
    <row r="73" spans="2:379" ht="14.25" customHeight="1" x14ac:dyDescent="0.2">
      <c r="B73" s="173" t="s">
        <v>180</v>
      </c>
      <c r="C73" s="54"/>
      <c r="D73" s="54"/>
      <c r="E73" s="54"/>
      <c r="F73" s="54"/>
      <c r="G73" s="54"/>
      <c r="H73" s="54"/>
      <c r="I73" s="54"/>
      <c r="J73" s="174"/>
      <c r="K73" s="55"/>
      <c r="L73" s="55"/>
      <c r="M73" s="55"/>
      <c r="N73" s="55"/>
      <c r="O73" s="55"/>
      <c r="P73" s="55"/>
      <c r="Q73" s="55"/>
      <c r="R73" s="56"/>
      <c r="S73" s="54"/>
      <c r="T73" s="57"/>
    </row>
    <row r="74" spans="2:379" ht="15" customHeight="1" x14ac:dyDescent="0.2">
      <c r="B74" s="175" t="s">
        <v>70</v>
      </c>
      <c r="C74" s="176"/>
      <c r="D74" s="176"/>
      <c r="E74" s="176"/>
      <c r="F74" s="176"/>
      <c r="G74" s="176"/>
      <c r="H74" s="176"/>
      <c r="I74" s="176"/>
      <c r="K74" s="178"/>
      <c r="L74" s="176"/>
      <c r="M74" s="176"/>
      <c r="N74" s="176"/>
      <c r="O74" s="176"/>
      <c r="P74" s="176"/>
      <c r="Q74" s="176"/>
      <c r="R74" s="176"/>
      <c r="S74" s="176"/>
      <c r="T74" s="176"/>
    </row>
    <row r="75" spans="2:379" ht="17.25" customHeight="1" x14ac:dyDescent="0.2">
      <c r="B75" s="179" t="s">
        <v>71</v>
      </c>
      <c r="C75" s="180"/>
      <c r="D75" s="180"/>
      <c r="E75" s="180"/>
      <c r="F75" s="180"/>
      <c r="G75" s="180"/>
      <c r="H75" s="180"/>
      <c r="I75" s="180"/>
      <c r="J75" s="180"/>
      <c r="K75" s="178"/>
      <c r="L75" s="176"/>
      <c r="M75" s="176"/>
      <c r="N75" s="176"/>
      <c r="O75" s="176"/>
      <c r="P75" s="176"/>
      <c r="Q75" s="176"/>
      <c r="R75" s="178"/>
      <c r="S75" s="178"/>
      <c r="T75" s="178"/>
    </row>
    <row r="76" spans="2:379" ht="12" customHeight="1" x14ac:dyDescent="0.2">
      <c r="B76" s="179" t="s">
        <v>72</v>
      </c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6"/>
      <c r="S76" s="176"/>
      <c r="T76" s="176"/>
    </row>
    <row r="77" spans="2:379" x14ac:dyDescent="0.2">
      <c r="B77" s="181" t="s">
        <v>73</v>
      </c>
      <c r="C77" s="58"/>
      <c r="D77" s="58"/>
      <c r="E77" s="58"/>
      <c r="F77" s="58"/>
      <c r="G77" s="58"/>
      <c r="H77" s="58"/>
      <c r="I77" s="58"/>
      <c r="J77" s="58"/>
      <c r="K77" s="178"/>
      <c r="L77" s="178"/>
      <c r="M77" s="178"/>
      <c r="N77" s="178"/>
      <c r="O77" s="178"/>
      <c r="P77" s="178"/>
      <c r="Q77" s="178"/>
      <c r="R77" s="178"/>
      <c r="S77" s="178"/>
      <c r="T77" s="178"/>
    </row>
  </sheetData>
  <mergeCells count="10">
    <mergeCell ref="B2:T2"/>
    <mergeCell ref="B4:T4"/>
    <mergeCell ref="B5:T5"/>
    <mergeCell ref="B6:T6"/>
    <mergeCell ref="B7:B8"/>
    <mergeCell ref="C7:I7"/>
    <mergeCell ref="J7:J8"/>
    <mergeCell ref="K7:Q7"/>
    <mergeCell ref="R7:R8"/>
    <mergeCell ref="S7:T7"/>
  </mergeCells>
  <printOptions horizontalCentered="1"/>
  <pageMargins left="0.54" right="0" top="0.39370078740157483" bottom="0.19685039370078741" header="0" footer="0.31496062992125984"/>
  <pageSetup paperSize="9" scale="62" orientation="landscape" r:id="rId1"/>
  <headerFooter alignWithMargins="0"/>
  <ignoredErrors>
    <ignoredError sqref="K17:Q17 K38:Q38 K44:Q44 C44:I44 C17:I17 C38:I38" formulaRange="1"/>
    <ignoredError sqref="R29:R38 R45:R52 J44:J54 J29 J38" formula="1"/>
    <ignoredError sqref="R44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9780-704B-4930-A44D-CD0D9BB05E60}">
  <sheetPr>
    <pageSetUpPr fitToPage="1"/>
  </sheetPr>
  <dimension ref="A1:T37"/>
  <sheetViews>
    <sheetView showGridLines="0" zoomScale="120" zoomScaleNormal="120" workbookViewId="0">
      <selection activeCell="B21" sqref="B21"/>
    </sheetView>
  </sheetViews>
  <sheetFormatPr baseColWidth="10" defaultColWidth="11.42578125" defaultRowHeight="12" x14ac:dyDescent="0.2"/>
  <cols>
    <col min="1" max="1" width="0.85546875" style="183" customWidth="1"/>
    <col min="2" max="2" width="66.85546875" style="183" customWidth="1"/>
    <col min="3" max="8" width="10.85546875" style="183" customWidth="1"/>
    <col min="9" max="9" width="11.7109375" style="183" customWidth="1"/>
    <col min="10" max="10" width="10.7109375" style="183" customWidth="1"/>
    <col min="11" max="17" width="11.7109375" style="183" customWidth="1"/>
    <col min="18" max="18" width="12.140625" style="183" customWidth="1"/>
    <col min="19" max="19" width="10" style="183" bestFit="1" customWidth="1"/>
    <col min="20" max="20" width="8.28515625" style="183" customWidth="1"/>
    <col min="21" max="16384" width="11.42578125" style="183"/>
  </cols>
  <sheetData>
    <row r="1" spans="1:20" ht="15.75" x14ac:dyDescent="0.25">
      <c r="A1" s="183" t="s">
        <v>187</v>
      </c>
      <c r="B1" s="260" t="s">
        <v>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</row>
    <row r="2" spans="1:20" ht="15.75" x14ac:dyDescent="0.25"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</row>
    <row r="3" spans="1:20" ht="16.5" customHeight="1" x14ac:dyDescent="0.2">
      <c r="B3" s="261" t="s">
        <v>74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</row>
    <row r="4" spans="1:20" ht="16.5" customHeight="1" x14ac:dyDescent="0.2">
      <c r="B4" s="262" t="s">
        <v>191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</row>
    <row r="5" spans="1:20" ht="14.25" x14ac:dyDescent="0.2">
      <c r="B5" s="262" t="s">
        <v>2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1:20" ht="20.25" customHeight="1" x14ac:dyDescent="0.2">
      <c r="A6" s="183" t="s">
        <v>192</v>
      </c>
      <c r="B6" s="270" t="s">
        <v>3</v>
      </c>
      <c r="C6" s="272">
        <v>2025</v>
      </c>
      <c r="D6" s="273"/>
      <c r="E6" s="273"/>
      <c r="F6" s="273"/>
      <c r="G6" s="273"/>
      <c r="H6" s="273"/>
      <c r="I6" s="273"/>
      <c r="J6" s="270">
        <v>2025</v>
      </c>
      <c r="K6" s="272">
        <v>2026</v>
      </c>
      <c r="L6" s="273"/>
      <c r="M6" s="273"/>
      <c r="N6" s="273"/>
      <c r="O6" s="273"/>
      <c r="P6" s="273"/>
      <c r="Q6" s="273"/>
      <c r="R6" s="270">
        <v>2026</v>
      </c>
      <c r="S6" s="274" t="s">
        <v>4</v>
      </c>
      <c r="T6" s="275"/>
    </row>
    <row r="7" spans="1:20" ht="22.5" customHeight="1" thickBot="1" x14ac:dyDescent="0.25">
      <c r="B7" s="271"/>
      <c r="C7" s="184" t="s">
        <v>5</v>
      </c>
      <c r="D7" s="184" t="s">
        <v>6</v>
      </c>
      <c r="E7" s="184" t="s">
        <v>179</v>
      </c>
      <c r="F7" s="184" t="s">
        <v>183</v>
      </c>
      <c r="G7" s="184" t="s">
        <v>185</v>
      </c>
      <c r="H7" s="184" t="s">
        <v>186</v>
      </c>
      <c r="I7" s="184" t="s">
        <v>190</v>
      </c>
      <c r="J7" s="271"/>
      <c r="K7" s="184" t="s">
        <v>5</v>
      </c>
      <c r="L7" s="184" t="s">
        <v>6</v>
      </c>
      <c r="M7" s="184" t="s">
        <v>179</v>
      </c>
      <c r="N7" s="184" t="s">
        <v>183</v>
      </c>
      <c r="O7" s="184" t="s">
        <v>185</v>
      </c>
      <c r="P7" s="184" t="s">
        <v>186</v>
      </c>
      <c r="Q7" s="184" t="s">
        <v>190</v>
      </c>
      <c r="R7" s="271"/>
      <c r="S7" s="185" t="s">
        <v>7</v>
      </c>
      <c r="T7" s="184" t="s">
        <v>8</v>
      </c>
    </row>
    <row r="8" spans="1:20" ht="18" customHeight="1" thickTop="1" x14ac:dyDescent="0.2">
      <c r="B8" s="115" t="s">
        <v>10</v>
      </c>
      <c r="C8" s="116">
        <f t="shared" ref="C8:R8" si="0">+C9+C19</f>
        <v>19532</v>
      </c>
      <c r="D8" s="116">
        <f t="shared" si="0"/>
        <v>19543.099999999999</v>
      </c>
      <c r="E8" s="116">
        <f t="shared" si="0"/>
        <v>21792.5</v>
      </c>
      <c r="F8" s="116">
        <f t="shared" si="0"/>
        <v>21270.9</v>
      </c>
      <c r="G8" s="116">
        <f>+G9+G19</f>
        <v>21201.4</v>
      </c>
      <c r="H8" s="116">
        <f>+H9+H19</f>
        <v>20382.400000000001</v>
      </c>
      <c r="I8" s="116">
        <f t="shared" si="0"/>
        <v>22950.2</v>
      </c>
      <c r="J8" s="117">
        <f t="shared" si="0"/>
        <v>146672.50000000003</v>
      </c>
      <c r="K8" s="116">
        <f t="shared" si="0"/>
        <v>20851.8</v>
      </c>
      <c r="L8" s="116">
        <f t="shared" si="0"/>
        <v>18321</v>
      </c>
      <c r="M8" s="116">
        <f t="shared" si="0"/>
        <v>23132.5</v>
      </c>
      <c r="N8" s="116">
        <f t="shared" si="0"/>
        <v>20981.3</v>
      </c>
      <c r="O8" s="116">
        <f>+O9+O19</f>
        <v>20686.300000000003</v>
      </c>
      <c r="P8" s="116">
        <f>+P9+P19</f>
        <v>24050.1</v>
      </c>
      <c r="Q8" s="116">
        <f t="shared" si="0"/>
        <v>22772.9</v>
      </c>
      <c r="R8" s="117">
        <f t="shared" si="0"/>
        <v>150795.9</v>
      </c>
      <c r="S8" s="116">
        <f t="shared" ref="S8:S19" si="1">+R8-J8</f>
        <v>4123.3999999999651</v>
      </c>
      <c r="T8" s="117">
        <f t="shared" ref="T8:T16" si="2">+S8/J8*100</f>
        <v>2.8112972779491483</v>
      </c>
    </row>
    <row r="9" spans="1:20" ht="18" customHeight="1" x14ac:dyDescent="0.2">
      <c r="B9" s="118" t="s">
        <v>75</v>
      </c>
      <c r="C9" s="119">
        <f t="shared" ref="C9:Q9" si="3">+C11+C12+C18</f>
        <v>15012.4</v>
      </c>
      <c r="D9" s="119">
        <f t="shared" si="3"/>
        <v>15008.5</v>
      </c>
      <c r="E9" s="119">
        <f>+E11+E12+E18</f>
        <v>16813.599999999999</v>
      </c>
      <c r="F9" s="119">
        <f>+F11+F12+F18</f>
        <v>16291.4</v>
      </c>
      <c r="G9" s="119">
        <f>+G11+G12+G18</f>
        <v>16340.7</v>
      </c>
      <c r="H9" s="119">
        <f>+H11+H12+H18</f>
        <v>15670</v>
      </c>
      <c r="I9" s="119">
        <f t="shared" si="3"/>
        <v>17349.7</v>
      </c>
      <c r="J9" s="119">
        <f t="shared" si="3"/>
        <v>112486.30000000002</v>
      </c>
      <c r="K9" s="119">
        <f t="shared" si="3"/>
        <v>16009.2</v>
      </c>
      <c r="L9" s="119">
        <f t="shared" si="3"/>
        <v>14204.800000000001</v>
      </c>
      <c r="M9" s="119">
        <f>+M11+M12+M18</f>
        <v>17712.8</v>
      </c>
      <c r="N9" s="119">
        <f>+N11+N12+N18</f>
        <v>16029.3</v>
      </c>
      <c r="O9" s="119">
        <f>+O11+O12+O18</f>
        <v>15921.900000000001</v>
      </c>
      <c r="P9" s="119">
        <f>+P11+P12+P18</f>
        <v>18293</v>
      </c>
      <c r="Q9" s="119">
        <f t="shared" si="3"/>
        <v>17492</v>
      </c>
      <c r="R9" s="119">
        <f>+R10+R12+R18</f>
        <v>115663</v>
      </c>
      <c r="S9" s="119">
        <f t="shared" si="1"/>
        <v>3176.6999999999825</v>
      </c>
      <c r="T9" s="117">
        <f t="shared" si="2"/>
        <v>2.8240772431842651</v>
      </c>
    </row>
    <row r="10" spans="1:20" ht="18" customHeight="1" x14ac:dyDescent="0.2">
      <c r="B10" s="120" t="s">
        <v>27</v>
      </c>
      <c r="C10" s="119">
        <f t="shared" ref="C10:R10" si="4">+C11</f>
        <v>13284.3</v>
      </c>
      <c r="D10" s="119">
        <f t="shared" si="4"/>
        <v>13018.4</v>
      </c>
      <c r="E10" s="119">
        <f t="shared" si="4"/>
        <v>14741.7</v>
      </c>
      <c r="F10" s="119">
        <f t="shared" si="4"/>
        <v>14306.8</v>
      </c>
      <c r="G10" s="119">
        <f t="shared" si="4"/>
        <v>14275.6</v>
      </c>
      <c r="H10" s="119">
        <f t="shared" si="4"/>
        <v>13740.1</v>
      </c>
      <c r="I10" s="119">
        <f t="shared" si="4"/>
        <v>15173.7</v>
      </c>
      <c r="J10" s="117">
        <f t="shared" si="4"/>
        <v>98540.6</v>
      </c>
      <c r="K10" s="119">
        <f t="shared" si="4"/>
        <v>13956.3</v>
      </c>
      <c r="L10" s="119">
        <f t="shared" si="4"/>
        <v>12173</v>
      </c>
      <c r="M10" s="119">
        <f t="shared" si="4"/>
        <v>15252.7</v>
      </c>
      <c r="N10" s="119">
        <f t="shared" si="4"/>
        <v>14022.4</v>
      </c>
      <c r="O10" s="119">
        <f t="shared" si="4"/>
        <v>13663.6</v>
      </c>
      <c r="P10" s="119">
        <f t="shared" si="4"/>
        <v>16136.3</v>
      </c>
      <c r="Q10" s="119">
        <f t="shared" si="4"/>
        <v>15202</v>
      </c>
      <c r="R10" s="117">
        <f t="shared" si="4"/>
        <v>100406.3</v>
      </c>
      <c r="S10" s="119">
        <f t="shared" si="1"/>
        <v>1865.6999999999971</v>
      </c>
      <c r="T10" s="117">
        <f t="shared" si="2"/>
        <v>1.8933312766514481</v>
      </c>
    </row>
    <row r="11" spans="1:20" ht="18" customHeight="1" x14ac:dyDescent="0.2">
      <c r="B11" s="121" t="s">
        <v>28</v>
      </c>
      <c r="C11" s="122">
        <v>13284.3</v>
      </c>
      <c r="D11" s="122">
        <v>13018.4</v>
      </c>
      <c r="E11" s="122">
        <v>14741.7</v>
      </c>
      <c r="F11" s="122">
        <v>14306.8</v>
      </c>
      <c r="G11" s="122">
        <v>14275.6</v>
      </c>
      <c r="H11" s="122">
        <v>13740.1</v>
      </c>
      <c r="I11" s="122">
        <v>15173.7</v>
      </c>
      <c r="J11" s="123">
        <f>SUM(C11:I11)</f>
        <v>98540.6</v>
      </c>
      <c r="K11" s="122">
        <v>13956.3</v>
      </c>
      <c r="L11" s="122">
        <v>12173</v>
      </c>
      <c r="M11" s="122">
        <v>15252.7</v>
      </c>
      <c r="N11" s="122">
        <v>14022.4</v>
      </c>
      <c r="O11" s="122">
        <v>13663.6</v>
      </c>
      <c r="P11" s="122">
        <v>16136.3</v>
      </c>
      <c r="Q11" s="122">
        <v>15202</v>
      </c>
      <c r="R11" s="123">
        <f>SUM(K11:Q11)</f>
        <v>100406.3</v>
      </c>
      <c r="S11" s="122">
        <f t="shared" si="1"/>
        <v>1865.6999999999971</v>
      </c>
      <c r="T11" s="123">
        <f t="shared" si="2"/>
        <v>1.8933312766514481</v>
      </c>
    </row>
    <row r="12" spans="1:20" ht="18" customHeight="1" x14ac:dyDescent="0.2">
      <c r="B12" s="124" t="s">
        <v>29</v>
      </c>
      <c r="C12" s="125">
        <f t="shared" ref="C12:R12" si="5">SUM(C13:C17)</f>
        <v>1667.1999999999998</v>
      </c>
      <c r="D12" s="125">
        <f t="shared" si="5"/>
        <v>1936.8000000000002</v>
      </c>
      <c r="E12" s="125">
        <f t="shared" si="5"/>
        <v>2033.1</v>
      </c>
      <c r="F12" s="125">
        <f t="shared" si="5"/>
        <v>1942.1</v>
      </c>
      <c r="G12" s="125">
        <f>SUM(G13:G17)</f>
        <v>2012.6</v>
      </c>
      <c r="H12" s="125">
        <f>SUM(H13:H17)</f>
        <v>1885.5</v>
      </c>
      <c r="I12" s="125">
        <f t="shared" si="5"/>
        <v>2128.7999999999997</v>
      </c>
      <c r="J12" s="125">
        <f t="shared" si="5"/>
        <v>13606.099999999999</v>
      </c>
      <c r="K12" s="125">
        <f t="shared" si="5"/>
        <v>2003.2</v>
      </c>
      <c r="L12" s="125">
        <f t="shared" si="5"/>
        <v>1972.1999999999998</v>
      </c>
      <c r="M12" s="125">
        <f t="shared" si="5"/>
        <v>2399.9999999999995</v>
      </c>
      <c r="N12" s="125">
        <f t="shared" si="5"/>
        <v>1963.1</v>
      </c>
      <c r="O12" s="125">
        <f>SUM(O13:O17)</f>
        <v>2214.8000000000002</v>
      </c>
      <c r="P12" s="125">
        <f>SUM(P13:P17)</f>
        <v>2121.3000000000002</v>
      </c>
      <c r="Q12" s="125">
        <f t="shared" si="5"/>
        <v>2250.1</v>
      </c>
      <c r="R12" s="125">
        <f t="shared" si="5"/>
        <v>14924.699999999997</v>
      </c>
      <c r="S12" s="125">
        <f t="shared" si="1"/>
        <v>1318.5999999999985</v>
      </c>
      <c r="T12" s="126">
        <f t="shared" si="2"/>
        <v>9.691241428476923</v>
      </c>
    </row>
    <row r="13" spans="1:20" ht="18" customHeight="1" x14ac:dyDescent="0.2">
      <c r="B13" s="127" t="s">
        <v>32</v>
      </c>
      <c r="C13" s="122">
        <v>1092.8</v>
      </c>
      <c r="D13" s="122">
        <v>1335.7</v>
      </c>
      <c r="E13" s="122">
        <v>1431.6</v>
      </c>
      <c r="F13" s="122">
        <v>1247.7</v>
      </c>
      <c r="G13" s="122">
        <v>1291.0999999999999</v>
      </c>
      <c r="H13" s="122">
        <v>1195.2</v>
      </c>
      <c r="I13" s="122">
        <v>1385.1</v>
      </c>
      <c r="J13" s="123">
        <f t="shared" ref="J13:J18" si="6">SUM(C13:I13)</f>
        <v>8979.1999999999989</v>
      </c>
      <c r="K13" s="122">
        <v>1506.8</v>
      </c>
      <c r="L13" s="122">
        <v>1317.3</v>
      </c>
      <c r="M13" s="122">
        <v>1827.1</v>
      </c>
      <c r="N13" s="122">
        <v>1331.1</v>
      </c>
      <c r="O13" s="122">
        <v>1506.1</v>
      </c>
      <c r="P13" s="122">
        <v>1417.9</v>
      </c>
      <c r="Q13" s="122">
        <v>1562.5</v>
      </c>
      <c r="R13" s="123">
        <f t="shared" ref="R13:R18" si="7">SUM(K13:Q13)</f>
        <v>10468.799999999999</v>
      </c>
      <c r="S13" s="122">
        <f t="shared" si="1"/>
        <v>1489.6000000000004</v>
      </c>
      <c r="T13" s="123">
        <f t="shared" si="2"/>
        <v>16.589451176051327</v>
      </c>
    </row>
    <row r="14" spans="1:20" ht="18" customHeight="1" x14ac:dyDescent="0.2">
      <c r="B14" s="127" t="s">
        <v>34</v>
      </c>
      <c r="C14" s="122">
        <v>123.3</v>
      </c>
      <c r="D14" s="122">
        <v>224</v>
      </c>
      <c r="E14" s="122">
        <v>163.19999999999999</v>
      </c>
      <c r="F14" s="122">
        <v>200.8</v>
      </c>
      <c r="G14" s="122">
        <v>207.4</v>
      </c>
      <c r="H14" s="122">
        <v>218.1</v>
      </c>
      <c r="I14" s="122">
        <v>205.1</v>
      </c>
      <c r="J14" s="123">
        <f t="shared" si="6"/>
        <v>1341.8999999999999</v>
      </c>
      <c r="K14" s="122">
        <v>132.19999999999999</v>
      </c>
      <c r="L14" s="122">
        <v>296.89999999999998</v>
      </c>
      <c r="M14" s="122">
        <v>121.6</v>
      </c>
      <c r="N14" s="122">
        <v>231.9</v>
      </c>
      <c r="O14" s="122">
        <v>258.8</v>
      </c>
      <c r="P14" s="122">
        <v>122.7</v>
      </c>
      <c r="Q14" s="122">
        <v>219.8</v>
      </c>
      <c r="R14" s="123">
        <f t="shared" si="7"/>
        <v>1383.8999999999999</v>
      </c>
      <c r="S14" s="122">
        <f t="shared" si="1"/>
        <v>42</v>
      </c>
      <c r="T14" s="123">
        <f t="shared" si="2"/>
        <v>3.1298904538341157</v>
      </c>
    </row>
    <row r="15" spans="1:20" ht="18" customHeight="1" x14ac:dyDescent="0.2">
      <c r="B15" s="127" t="s">
        <v>76</v>
      </c>
      <c r="C15" s="122">
        <v>279.10000000000002</v>
      </c>
      <c r="D15" s="128">
        <v>237.2</v>
      </c>
      <c r="E15" s="128">
        <v>259.39999999999998</v>
      </c>
      <c r="F15" s="128">
        <v>341</v>
      </c>
      <c r="G15" s="128">
        <v>323.3</v>
      </c>
      <c r="H15" s="128">
        <v>337</v>
      </c>
      <c r="I15" s="128">
        <v>356.6</v>
      </c>
      <c r="J15" s="123">
        <f t="shared" si="6"/>
        <v>2133.6</v>
      </c>
      <c r="K15" s="122">
        <v>181</v>
      </c>
      <c r="L15" s="128">
        <v>197.3</v>
      </c>
      <c r="M15" s="128">
        <v>238.7</v>
      </c>
      <c r="N15" s="128">
        <v>217</v>
      </c>
      <c r="O15" s="128">
        <v>290.10000000000002</v>
      </c>
      <c r="P15" s="128">
        <v>367.3</v>
      </c>
      <c r="Q15" s="128">
        <v>265.8</v>
      </c>
      <c r="R15" s="123">
        <f t="shared" si="7"/>
        <v>1757.1999999999998</v>
      </c>
      <c r="S15" s="122">
        <f t="shared" si="1"/>
        <v>-376.40000000000009</v>
      </c>
      <c r="T15" s="123">
        <f t="shared" si="2"/>
        <v>-17.641544806899141</v>
      </c>
    </row>
    <row r="16" spans="1:20" s="186" customFormat="1" ht="18" customHeight="1" x14ac:dyDescent="0.2">
      <c r="B16" s="129" t="s">
        <v>77</v>
      </c>
      <c r="C16" s="128">
        <v>172</v>
      </c>
      <c r="D16" s="122">
        <v>139.9</v>
      </c>
      <c r="E16" s="122">
        <v>178.9</v>
      </c>
      <c r="F16" s="122">
        <v>152.6</v>
      </c>
      <c r="G16" s="122">
        <v>190.8</v>
      </c>
      <c r="H16" s="122">
        <v>135.19999999999999</v>
      </c>
      <c r="I16" s="122">
        <v>182</v>
      </c>
      <c r="J16" s="123">
        <f t="shared" si="6"/>
        <v>1151.4000000000001</v>
      </c>
      <c r="K16" s="128">
        <v>183.2</v>
      </c>
      <c r="L16" s="122">
        <v>160.69999999999999</v>
      </c>
      <c r="M16" s="122">
        <v>212.6</v>
      </c>
      <c r="N16" s="122">
        <v>183.1</v>
      </c>
      <c r="O16" s="122">
        <v>159.80000000000001</v>
      </c>
      <c r="P16" s="122">
        <v>213.4</v>
      </c>
      <c r="Q16" s="122">
        <v>202</v>
      </c>
      <c r="R16" s="123">
        <f t="shared" si="7"/>
        <v>1314.8000000000002</v>
      </c>
      <c r="S16" s="122">
        <f t="shared" si="1"/>
        <v>163.40000000000009</v>
      </c>
      <c r="T16" s="123">
        <f t="shared" si="2"/>
        <v>14.191419141914199</v>
      </c>
    </row>
    <row r="17" spans="2:20" ht="18" customHeight="1" x14ac:dyDescent="0.2">
      <c r="B17" s="127" t="s">
        <v>24</v>
      </c>
      <c r="C17" s="303">
        <v>0</v>
      </c>
      <c r="D17" s="303">
        <v>0</v>
      </c>
      <c r="E17" s="303">
        <v>0</v>
      </c>
      <c r="F17" s="303">
        <v>0</v>
      </c>
      <c r="G17" s="303">
        <v>0</v>
      </c>
      <c r="H17" s="303">
        <v>0</v>
      </c>
      <c r="I17" s="303">
        <v>0</v>
      </c>
      <c r="J17" s="131">
        <f t="shared" si="6"/>
        <v>0</v>
      </c>
      <c r="K17" s="303">
        <v>0</v>
      </c>
      <c r="L17" s="303">
        <v>0</v>
      </c>
      <c r="M17" s="303">
        <v>0</v>
      </c>
      <c r="N17" s="303">
        <v>0</v>
      </c>
      <c r="O17" s="303">
        <v>0</v>
      </c>
      <c r="P17" s="303">
        <v>0</v>
      </c>
      <c r="Q17" s="303">
        <v>0</v>
      </c>
      <c r="R17" s="131">
        <f t="shared" si="7"/>
        <v>0</v>
      </c>
      <c r="S17" s="130">
        <f t="shared" si="1"/>
        <v>0</v>
      </c>
      <c r="T17" s="131">
        <v>0</v>
      </c>
    </row>
    <row r="18" spans="2:20" ht="18" customHeight="1" x14ac:dyDescent="0.2">
      <c r="B18" s="132" t="s">
        <v>42</v>
      </c>
      <c r="C18" s="125">
        <v>60.9</v>
      </c>
      <c r="D18" s="125">
        <v>53.3</v>
      </c>
      <c r="E18" s="125">
        <v>38.799999999999997</v>
      </c>
      <c r="F18" s="125">
        <v>42.5</v>
      </c>
      <c r="G18" s="125">
        <v>52.5</v>
      </c>
      <c r="H18" s="125">
        <v>44.4</v>
      </c>
      <c r="I18" s="125">
        <v>47.2</v>
      </c>
      <c r="J18" s="126">
        <f t="shared" si="6"/>
        <v>339.59999999999997</v>
      </c>
      <c r="K18" s="125">
        <v>49.7</v>
      </c>
      <c r="L18" s="125">
        <v>59.6</v>
      </c>
      <c r="M18" s="125">
        <v>60.1</v>
      </c>
      <c r="N18" s="125">
        <v>43.8</v>
      </c>
      <c r="O18" s="125">
        <v>43.5</v>
      </c>
      <c r="P18" s="125">
        <v>35.4</v>
      </c>
      <c r="Q18" s="125">
        <v>39.9</v>
      </c>
      <c r="R18" s="126">
        <f t="shared" si="7"/>
        <v>331.99999999999994</v>
      </c>
      <c r="S18" s="125">
        <f t="shared" si="1"/>
        <v>-7.6000000000000227</v>
      </c>
      <c r="T18" s="126">
        <f t="shared" ref="T18:T30" si="8">+S18/J18*100</f>
        <v>-2.2379269729093121</v>
      </c>
    </row>
    <row r="19" spans="2:20" ht="18" customHeight="1" x14ac:dyDescent="0.2">
      <c r="B19" s="187" t="s">
        <v>78</v>
      </c>
      <c r="C19" s="125">
        <f t="shared" ref="C19:R19" si="9">+C20+C22</f>
        <v>4519.6000000000004</v>
      </c>
      <c r="D19" s="125">
        <f t="shared" si="9"/>
        <v>4534.6000000000004</v>
      </c>
      <c r="E19" s="125">
        <f t="shared" si="9"/>
        <v>4978.9000000000005</v>
      </c>
      <c r="F19" s="125">
        <f t="shared" si="9"/>
        <v>4979.5</v>
      </c>
      <c r="G19" s="125">
        <f>+G20+G22</f>
        <v>4860.7000000000007</v>
      </c>
      <c r="H19" s="125">
        <f>+H20+H22</f>
        <v>4712.3999999999996</v>
      </c>
      <c r="I19" s="125">
        <f t="shared" si="9"/>
        <v>5600.5</v>
      </c>
      <c r="J19" s="125">
        <f t="shared" si="9"/>
        <v>34186.200000000004</v>
      </c>
      <c r="K19" s="125">
        <f t="shared" si="9"/>
        <v>4842.5999999999995</v>
      </c>
      <c r="L19" s="125">
        <f t="shared" si="9"/>
        <v>4116.2</v>
      </c>
      <c r="M19" s="125">
        <f t="shared" si="9"/>
        <v>5419.7</v>
      </c>
      <c r="N19" s="125">
        <f t="shared" si="9"/>
        <v>4952</v>
      </c>
      <c r="O19" s="125">
        <f>+O20+O22</f>
        <v>4764.4000000000005</v>
      </c>
      <c r="P19" s="125">
        <f>+P20+P22</f>
        <v>5757.1</v>
      </c>
      <c r="Q19" s="125">
        <f t="shared" si="9"/>
        <v>5280.9000000000005</v>
      </c>
      <c r="R19" s="125">
        <f t="shared" si="9"/>
        <v>35132.9</v>
      </c>
      <c r="S19" s="125">
        <f t="shared" si="1"/>
        <v>946.69999999999709</v>
      </c>
      <c r="T19" s="126">
        <f t="shared" si="8"/>
        <v>2.7692460700516492</v>
      </c>
    </row>
    <row r="20" spans="2:20" ht="18" customHeight="1" x14ac:dyDescent="0.2">
      <c r="B20" s="120" t="s">
        <v>79</v>
      </c>
      <c r="C20" s="125">
        <f t="shared" ref="C20:S20" si="10">+C21</f>
        <v>4516.1000000000004</v>
      </c>
      <c r="D20" s="125">
        <f t="shared" si="10"/>
        <v>4532.1000000000004</v>
      </c>
      <c r="E20" s="125">
        <f t="shared" si="10"/>
        <v>4975.8</v>
      </c>
      <c r="F20" s="125">
        <f t="shared" si="10"/>
        <v>4976.8</v>
      </c>
      <c r="G20" s="125">
        <f t="shared" si="10"/>
        <v>4858.1000000000004</v>
      </c>
      <c r="H20" s="125">
        <f t="shared" si="10"/>
        <v>4709.8999999999996</v>
      </c>
      <c r="I20" s="125">
        <f t="shared" si="10"/>
        <v>5598</v>
      </c>
      <c r="J20" s="125">
        <f t="shared" si="10"/>
        <v>34166.800000000003</v>
      </c>
      <c r="K20" s="125">
        <f t="shared" si="10"/>
        <v>4837.3999999999996</v>
      </c>
      <c r="L20" s="125">
        <f t="shared" si="10"/>
        <v>4112.8999999999996</v>
      </c>
      <c r="M20" s="125">
        <f t="shared" si="10"/>
        <v>5414.8</v>
      </c>
      <c r="N20" s="125">
        <f t="shared" si="10"/>
        <v>4945.8999999999996</v>
      </c>
      <c r="O20" s="125">
        <f t="shared" si="10"/>
        <v>4758.3</v>
      </c>
      <c r="P20" s="125">
        <f t="shared" si="10"/>
        <v>5751.6</v>
      </c>
      <c r="Q20" s="125">
        <f t="shared" si="10"/>
        <v>5274.6</v>
      </c>
      <c r="R20" s="125">
        <f t="shared" si="10"/>
        <v>35095.5</v>
      </c>
      <c r="S20" s="125">
        <f t="shared" si="10"/>
        <v>928.69999999999709</v>
      </c>
      <c r="T20" s="126">
        <f t="shared" si="8"/>
        <v>2.7181357341044436</v>
      </c>
    </row>
    <row r="21" spans="2:20" ht="18" customHeight="1" x14ac:dyDescent="0.2">
      <c r="B21" s="133" t="s">
        <v>80</v>
      </c>
      <c r="C21" s="122">
        <v>4516.1000000000004</v>
      </c>
      <c r="D21" s="122">
        <v>4532.1000000000004</v>
      </c>
      <c r="E21" s="122">
        <v>4975.8</v>
      </c>
      <c r="F21" s="122">
        <v>4976.8</v>
      </c>
      <c r="G21" s="122">
        <v>4858.1000000000004</v>
      </c>
      <c r="H21" s="122">
        <v>4709.8999999999996</v>
      </c>
      <c r="I21" s="122">
        <v>5598</v>
      </c>
      <c r="J21" s="123">
        <f>SUM(C21:I21)</f>
        <v>34166.800000000003</v>
      </c>
      <c r="K21" s="122">
        <v>4837.3999999999996</v>
      </c>
      <c r="L21" s="122">
        <v>4112.8999999999996</v>
      </c>
      <c r="M21" s="122">
        <v>5414.8</v>
      </c>
      <c r="N21" s="122">
        <v>4945.8999999999996</v>
      </c>
      <c r="O21" s="122">
        <v>4758.3</v>
      </c>
      <c r="P21" s="122">
        <v>5751.6</v>
      </c>
      <c r="Q21" s="122">
        <v>5274.6</v>
      </c>
      <c r="R21" s="123">
        <f>SUM(K21:Q21)</f>
        <v>35095.5</v>
      </c>
      <c r="S21" s="122">
        <f t="shared" ref="S21:S32" si="11">+R21-J21</f>
        <v>928.69999999999709</v>
      </c>
      <c r="T21" s="123">
        <f t="shared" si="8"/>
        <v>2.7181357341044436</v>
      </c>
    </row>
    <row r="22" spans="2:20" ht="18" customHeight="1" x14ac:dyDescent="0.2">
      <c r="B22" s="120" t="s">
        <v>81</v>
      </c>
      <c r="C22" s="119">
        <f t="shared" ref="C22:R22" si="12">+C23+C24</f>
        <v>3.5</v>
      </c>
      <c r="D22" s="119">
        <f t="shared" si="12"/>
        <v>2.5</v>
      </c>
      <c r="E22" s="119">
        <f t="shared" si="12"/>
        <v>3.0999999999999996</v>
      </c>
      <c r="F22" s="119">
        <f>+F23+F24</f>
        <v>2.7</v>
      </c>
      <c r="G22" s="119">
        <f>+G23+G24</f>
        <v>2.6</v>
      </c>
      <c r="H22" s="119">
        <f>+H23+H24</f>
        <v>2.5</v>
      </c>
      <c r="I22" s="119">
        <f t="shared" si="12"/>
        <v>2.5</v>
      </c>
      <c r="J22" s="117">
        <f t="shared" si="12"/>
        <v>19.399999999999999</v>
      </c>
      <c r="K22" s="119">
        <f t="shared" si="12"/>
        <v>5.2</v>
      </c>
      <c r="L22" s="119">
        <f t="shared" si="12"/>
        <v>3.3</v>
      </c>
      <c r="M22" s="119">
        <f t="shared" si="12"/>
        <v>4.9000000000000004</v>
      </c>
      <c r="N22" s="119">
        <f>+N23+N24</f>
        <v>6.1</v>
      </c>
      <c r="O22" s="119">
        <f>+O23+O24</f>
        <v>6.1</v>
      </c>
      <c r="P22" s="119">
        <f>+P23+P24</f>
        <v>5.5</v>
      </c>
      <c r="Q22" s="119">
        <f t="shared" si="12"/>
        <v>6.3</v>
      </c>
      <c r="R22" s="117">
        <f t="shared" si="12"/>
        <v>37.400000000000006</v>
      </c>
      <c r="S22" s="119">
        <f t="shared" si="11"/>
        <v>18.000000000000007</v>
      </c>
      <c r="T22" s="117">
        <f t="shared" si="8"/>
        <v>92.783505154639229</v>
      </c>
    </row>
    <row r="23" spans="2:20" ht="18" customHeight="1" x14ac:dyDescent="0.2">
      <c r="B23" s="133" t="s">
        <v>82</v>
      </c>
      <c r="C23" s="134">
        <v>2.7</v>
      </c>
      <c r="D23" s="134">
        <v>1.5</v>
      </c>
      <c r="E23" s="134">
        <v>1.7</v>
      </c>
      <c r="F23" s="134">
        <v>1.6</v>
      </c>
      <c r="G23" s="134">
        <v>1.5</v>
      </c>
      <c r="H23" s="134">
        <v>1.6</v>
      </c>
      <c r="I23" s="134">
        <v>2.1</v>
      </c>
      <c r="J23" s="123">
        <f>SUM(C23:I23)</f>
        <v>12.7</v>
      </c>
      <c r="K23" s="134">
        <v>4.5</v>
      </c>
      <c r="L23" s="134">
        <v>2.4</v>
      </c>
      <c r="M23" s="134">
        <v>3</v>
      </c>
      <c r="N23" s="134">
        <v>3.7</v>
      </c>
      <c r="O23" s="134">
        <v>2.8</v>
      </c>
      <c r="P23" s="134">
        <v>3.2</v>
      </c>
      <c r="Q23" s="134">
        <v>3.8</v>
      </c>
      <c r="R23" s="123">
        <f>SUM(K23:Q23)</f>
        <v>23.400000000000002</v>
      </c>
      <c r="S23" s="122">
        <f t="shared" si="11"/>
        <v>10.700000000000003</v>
      </c>
      <c r="T23" s="123">
        <f t="shared" si="8"/>
        <v>84.251968503937036</v>
      </c>
    </row>
    <row r="24" spans="2:20" ht="18" customHeight="1" x14ac:dyDescent="0.2">
      <c r="B24" s="135" t="s">
        <v>24</v>
      </c>
      <c r="C24" s="134">
        <v>0.8</v>
      </c>
      <c r="D24" s="134">
        <v>1</v>
      </c>
      <c r="E24" s="134">
        <v>1.4</v>
      </c>
      <c r="F24" s="134">
        <v>1.1000000000000001</v>
      </c>
      <c r="G24" s="134">
        <v>1.1000000000000001</v>
      </c>
      <c r="H24" s="134">
        <v>0.9</v>
      </c>
      <c r="I24" s="134">
        <v>0.4</v>
      </c>
      <c r="J24" s="123">
        <f>SUM(C24:I24)</f>
        <v>6.7000000000000011</v>
      </c>
      <c r="K24" s="134">
        <v>0.7</v>
      </c>
      <c r="L24" s="134">
        <v>0.9</v>
      </c>
      <c r="M24" s="134">
        <v>1.9</v>
      </c>
      <c r="N24" s="134">
        <v>2.4</v>
      </c>
      <c r="O24" s="134">
        <v>3.3</v>
      </c>
      <c r="P24" s="134">
        <v>2.2999999999999998</v>
      </c>
      <c r="Q24" s="134">
        <v>2.5</v>
      </c>
      <c r="R24" s="123">
        <f>SUM(K24:Q24)</f>
        <v>14</v>
      </c>
      <c r="S24" s="122">
        <f t="shared" si="11"/>
        <v>7.2999999999999989</v>
      </c>
      <c r="T24" s="123">
        <f t="shared" si="8"/>
        <v>108.95522388059698</v>
      </c>
    </row>
    <row r="25" spans="2:20" ht="18" customHeight="1" x14ac:dyDescent="0.2">
      <c r="B25" s="115" t="s">
        <v>83</v>
      </c>
      <c r="C25" s="304">
        <v>0</v>
      </c>
      <c r="D25" s="304">
        <v>0</v>
      </c>
      <c r="E25" s="304">
        <v>0</v>
      </c>
      <c r="F25" s="304">
        <v>0</v>
      </c>
      <c r="G25" s="304">
        <v>0</v>
      </c>
      <c r="H25" s="304">
        <v>0</v>
      </c>
      <c r="I25" s="304">
        <v>0</v>
      </c>
      <c r="J25" s="305">
        <f>SUM(C25:I25)</f>
        <v>0</v>
      </c>
      <c r="K25" s="304">
        <v>0</v>
      </c>
      <c r="L25" s="304">
        <v>0</v>
      </c>
      <c r="M25" s="304">
        <v>0</v>
      </c>
      <c r="N25" s="304">
        <v>0</v>
      </c>
      <c r="O25" s="304">
        <v>0</v>
      </c>
      <c r="P25" s="304">
        <v>0</v>
      </c>
      <c r="Q25" s="304">
        <v>0</v>
      </c>
      <c r="R25" s="305">
        <f>SUM(K25:Q25)</f>
        <v>0</v>
      </c>
      <c r="S25" s="304">
        <f t="shared" si="11"/>
        <v>0</v>
      </c>
      <c r="T25" s="305">
        <v>0</v>
      </c>
    </row>
    <row r="26" spans="2:20" ht="18" customHeight="1" x14ac:dyDescent="0.2">
      <c r="B26" s="136" t="s">
        <v>84</v>
      </c>
      <c r="C26" s="119">
        <f t="shared" ref="C26:Q27" si="13">+C27</f>
        <v>202.3</v>
      </c>
      <c r="D26" s="119">
        <f t="shared" si="13"/>
        <v>103.2</v>
      </c>
      <c r="E26" s="119">
        <f t="shared" si="13"/>
        <v>114.5</v>
      </c>
      <c r="F26" s="119">
        <f t="shared" si="13"/>
        <v>58.6</v>
      </c>
      <c r="G26" s="119">
        <f t="shared" si="13"/>
        <v>687.9</v>
      </c>
      <c r="H26" s="119">
        <f t="shared" si="13"/>
        <v>553.79999999999995</v>
      </c>
      <c r="I26" s="119">
        <f t="shared" si="13"/>
        <v>207.7</v>
      </c>
      <c r="J26" s="119">
        <f>+J27</f>
        <v>1928</v>
      </c>
      <c r="K26" s="119">
        <f t="shared" si="13"/>
        <v>221.5</v>
      </c>
      <c r="L26" s="119">
        <f t="shared" si="13"/>
        <v>114.6</v>
      </c>
      <c r="M26" s="119">
        <f t="shared" si="13"/>
        <v>100</v>
      </c>
      <c r="N26" s="119">
        <f t="shared" si="13"/>
        <v>378.4</v>
      </c>
      <c r="O26" s="119">
        <f t="shared" si="13"/>
        <v>15.1</v>
      </c>
      <c r="P26" s="119">
        <f t="shared" si="13"/>
        <v>111.1</v>
      </c>
      <c r="Q26" s="119">
        <f t="shared" si="13"/>
        <v>148</v>
      </c>
      <c r="R26" s="119">
        <f>+R27</f>
        <v>1088.7</v>
      </c>
      <c r="S26" s="119">
        <f t="shared" si="11"/>
        <v>-839.3</v>
      </c>
      <c r="T26" s="117">
        <f t="shared" si="8"/>
        <v>-43.53215767634854</v>
      </c>
    </row>
    <row r="27" spans="2:20" ht="18" customHeight="1" x14ac:dyDescent="0.2">
      <c r="B27" s="137" t="s">
        <v>48</v>
      </c>
      <c r="C27" s="119">
        <f t="shared" si="13"/>
        <v>202.3</v>
      </c>
      <c r="D27" s="119">
        <f t="shared" si="13"/>
        <v>103.2</v>
      </c>
      <c r="E27" s="119">
        <f t="shared" si="13"/>
        <v>114.5</v>
      </c>
      <c r="F27" s="119">
        <f t="shared" si="13"/>
        <v>58.6</v>
      </c>
      <c r="G27" s="119">
        <f t="shared" si="13"/>
        <v>687.9</v>
      </c>
      <c r="H27" s="119">
        <f t="shared" si="13"/>
        <v>553.79999999999995</v>
      </c>
      <c r="I27" s="119">
        <f t="shared" si="13"/>
        <v>207.7</v>
      </c>
      <c r="J27" s="117">
        <f>+J28</f>
        <v>1928</v>
      </c>
      <c r="K27" s="119">
        <f>+K28</f>
        <v>221.5</v>
      </c>
      <c r="L27" s="119">
        <f t="shared" si="13"/>
        <v>114.6</v>
      </c>
      <c r="M27" s="119">
        <f t="shared" si="13"/>
        <v>100</v>
      </c>
      <c r="N27" s="119">
        <f t="shared" si="13"/>
        <v>378.4</v>
      </c>
      <c r="O27" s="119">
        <f t="shared" si="13"/>
        <v>15.1</v>
      </c>
      <c r="P27" s="119">
        <f t="shared" si="13"/>
        <v>111.1</v>
      </c>
      <c r="Q27" s="119">
        <f t="shared" si="13"/>
        <v>148</v>
      </c>
      <c r="R27" s="117">
        <f>+R28</f>
        <v>1088.7</v>
      </c>
      <c r="S27" s="119">
        <f t="shared" si="11"/>
        <v>-839.3</v>
      </c>
      <c r="T27" s="117">
        <f t="shared" si="8"/>
        <v>-43.53215767634854</v>
      </c>
    </row>
    <row r="28" spans="2:20" ht="18" customHeight="1" x14ac:dyDescent="0.2">
      <c r="B28" s="138" t="s">
        <v>50</v>
      </c>
      <c r="C28" s="139">
        <v>202.3</v>
      </c>
      <c r="D28" s="134">
        <v>103.2</v>
      </c>
      <c r="E28" s="134">
        <v>114.5</v>
      </c>
      <c r="F28" s="134">
        <v>58.6</v>
      </c>
      <c r="G28" s="134">
        <v>687.9</v>
      </c>
      <c r="H28" s="134">
        <v>553.79999999999995</v>
      </c>
      <c r="I28" s="134">
        <v>207.7</v>
      </c>
      <c r="J28" s="123">
        <f>SUM(C28:I28)</f>
        <v>1928</v>
      </c>
      <c r="K28" s="139">
        <v>221.5</v>
      </c>
      <c r="L28" s="134">
        <v>114.6</v>
      </c>
      <c r="M28" s="134">
        <v>100</v>
      </c>
      <c r="N28" s="134">
        <v>378.4</v>
      </c>
      <c r="O28" s="134">
        <v>15.1</v>
      </c>
      <c r="P28" s="134">
        <v>111.1</v>
      </c>
      <c r="Q28" s="134">
        <v>148</v>
      </c>
      <c r="R28" s="123">
        <f>SUM(K28:Q28)</f>
        <v>1088.7</v>
      </c>
      <c r="S28" s="122">
        <f t="shared" si="11"/>
        <v>-839.3</v>
      </c>
      <c r="T28" s="123">
        <f t="shared" si="8"/>
        <v>-43.53215767634854</v>
      </c>
    </row>
    <row r="29" spans="2:20" ht="18" customHeight="1" x14ac:dyDescent="0.2">
      <c r="B29" s="187" t="s">
        <v>85</v>
      </c>
      <c r="C29" s="119">
        <v>259</v>
      </c>
      <c r="D29" s="119">
        <v>0</v>
      </c>
      <c r="E29" s="119">
        <v>0</v>
      </c>
      <c r="F29" s="119">
        <v>109.3</v>
      </c>
      <c r="G29" s="119">
        <v>134.1</v>
      </c>
      <c r="H29" s="304">
        <v>0</v>
      </c>
      <c r="I29" s="119">
        <v>125.3</v>
      </c>
      <c r="J29" s="126">
        <f>SUM(C29:I29)</f>
        <v>627.69999999999993</v>
      </c>
      <c r="K29" s="119">
        <v>125.3</v>
      </c>
      <c r="L29" s="119">
        <v>0.8</v>
      </c>
      <c r="M29" s="119">
        <v>2.9</v>
      </c>
      <c r="N29" s="119">
        <v>141.80000000000001</v>
      </c>
      <c r="O29" s="304">
        <v>0</v>
      </c>
      <c r="P29" s="304">
        <v>0</v>
      </c>
      <c r="Q29" s="119">
        <v>141.30000000000001</v>
      </c>
      <c r="R29" s="126">
        <f>SUM(K29:Q29)</f>
        <v>412.1</v>
      </c>
      <c r="S29" s="125">
        <f t="shared" si="11"/>
        <v>-215.59999999999991</v>
      </c>
      <c r="T29" s="126">
        <f t="shared" si="8"/>
        <v>-34.347618288991541</v>
      </c>
    </row>
    <row r="30" spans="2:20" ht="18" customHeight="1" thickBot="1" x14ac:dyDescent="0.25">
      <c r="B30" s="140" t="s">
        <v>86</v>
      </c>
      <c r="C30" s="141">
        <f t="shared" ref="C30:R30" si="14">+C8+C25+C26+C29</f>
        <v>19993.3</v>
      </c>
      <c r="D30" s="141">
        <f t="shared" si="14"/>
        <v>19646.3</v>
      </c>
      <c r="E30" s="141">
        <f t="shared" si="14"/>
        <v>21907</v>
      </c>
      <c r="F30" s="141">
        <f t="shared" si="14"/>
        <v>21438.799999999999</v>
      </c>
      <c r="G30" s="141">
        <f>+G8+G25+G26+G29</f>
        <v>22023.4</v>
      </c>
      <c r="H30" s="141">
        <f>+H8+H25+H26+H29</f>
        <v>20936.2</v>
      </c>
      <c r="I30" s="141">
        <f t="shared" si="14"/>
        <v>23283.200000000001</v>
      </c>
      <c r="J30" s="142">
        <f t="shared" si="14"/>
        <v>149228.20000000004</v>
      </c>
      <c r="K30" s="141">
        <f t="shared" si="14"/>
        <v>21198.6</v>
      </c>
      <c r="L30" s="141">
        <f t="shared" si="14"/>
        <v>18436.399999999998</v>
      </c>
      <c r="M30" s="141">
        <f t="shared" si="14"/>
        <v>23235.4</v>
      </c>
      <c r="N30" s="141">
        <f t="shared" si="14"/>
        <v>21501.5</v>
      </c>
      <c r="O30" s="141">
        <f>+O8+O25+O26+O29</f>
        <v>20701.400000000001</v>
      </c>
      <c r="P30" s="141">
        <f>+P8+P25+P26+P29</f>
        <v>24161.199999999997</v>
      </c>
      <c r="Q30" s="141">
        <f t="shared" si="14"/>
        <v>23062.2</v>
      </c>
      <c r="R30" s="142">
        <f t="shared" si="14"/>
        <v>152296.70000000001</v>
      </c>
      <c r="S30" s="141">
        <f t="shared" si="11"/>
        <v>3068.4999999999709</v>
      </c>
      <c r="T30" s="142">
        <f t="shared" si="8"/>
        <v>2.0562467415675925</v>
      </c>
    </row>
    <row r="31" spans="2:20" ht="18" customHeight="1" thickTop="1" thickBot="1" x14ac:dyDescent="0.25">
      <c r="B31" s="143" t="s">
        <v>87</v>
      </c>
      <c r="C31" s="306">
        <v>0</v>
      </c>
      <c r="D31" s="306">
        <v>0</v>
      </c>
      <c r="E31" s="306">
        <v>0</v>
      </c>
      <c r="F31" s="306">
        <v>0</v>
      </c>
      <c r="G31" s="306">
        <v>0</v>
      </c>
      <c r="H31" s="306">
        <v>0</v>
      </c>
      <c r="I31" s="306">
        <v>0</v>
      </c>
      <c r="J31" s="306">
        <v>0</v>
      </c>
      <c r="K31" s="306">
        <v>0</v>
      </c>
      <c r="L31" s="306">
        <v>0</v>
      </c>
      <c r="M31" s="306">
        <v>0</v>
      </c>
      <c r="N31" s="306">
        <v>0</v>
      </c>
      <c r="O31" s="306">
        <v>0</v>
      </c>
      <c r="P31" s="306">
        <v>0</v>
      </c>
      <c r="Q31" s="144">
        <v>0.2</v>
      </c>
      <c r="R31" s="144">
        <f>SUM(K31:Q31)</f>
        <v>0.2</v>
      </c>
      <c r="S31" s="144">
        <f t="shared" si="11"/>
        <v>0.2</v>
      </c>
      <c r="T31" s="145">
        <v>0</v>
      </c>
    </row>
    <row r="32" spans="2:20" ht="21.75" customHeight="1" thickTop="1" thickBot="1" x14ac:dyDescent="0.25">
      <c r="B32" s="188" t="s">
        <v>69</v>
      </c>
      <c r="C32" s="189">
        <f t="shared" ref="C32:R32" si="15">+C31+C30</f>
        <v>19993.3</v>
      </c>
      <c r="D32" s="189">
        <f t="shared" si="15"/>
        <v>19646.3</v>
      </c>
      <c r="E32" s="189">
        <f t="shared" si="15"/>
        <v>21907</v>
      </c>
      <c r="F32" s="189">
        <f t="shared" si="15"/>
        <v>21438.799999999999</v>
      </c>
      <c r="G32" s="189">
        <f>+G31+G30</f>
        <v>22023.4</v>
      </c>
      <c r="H32" s="189">
        <f>+H31+H30</f>
        <v>20936.2</v>
      </c>
      <c r="I32" s="189">
        <f t="shared" si="15"/>
        <v>23283.200000000001</v>
      </c>
      <c r="J32" s="189">
        <f t="shared" si="15"/>
        <v>149228.20000000004</v>
      </c>
      <c r="K32" s="189">
        <f t="shared" si="15"/>
        <v>21198.6</v>
      </c>
      <c r="L32" s="189">
        <f t="shared" si="15"/>
        <v>18436.399999999998</v>
      </c>
      <c r="M32" s="189">
        <f t="shared" si="15"/>
        <v>23235.4</v>
      </c>
      <c r="N32" s="189">
        <f t="shared" si="15"/>
        <v>21501.5</v>
      </c>
      <c r="O32" s="189">
        <f>+O31+O30</f>
        <v>20701.400000000001</v>
      </c>
      <c r="P32" s="189">
        <f>+P31+P30</f>
        <v>24161.199999999997</v>
      </c>
      <c r="Q32" s="189">
        <f t="shared" si="15"/>
        <v>23062.400000000001</v>
      </c>
      <c r="R32" s="189">
        <f t="shared" si="15"/>
        <v>152296.90000000002</v>
      </c>
      <c r="S32" s="190">
        <f t="shared" si="11"/>
        <v>3068.6999999999825</v>
      </c>
      <c r="T32" s="190">
        <f>+S32/J32*100</f>
        <v>2.0563807644935617</v>
      </c>
    </row>
    <row r="33" spans="2:20" ht="18" customHeight="1" thickTop="1" x14ac:dyDescent="0.2">
      <c r="B33" s="173" t="s">
        <v>180</v>
      </c>
      <c r="C33" s="146"/>
      <c r="D33" s="146"/>
      <c r="E33" s="146"/>
      <c r="F33" s="146"/>
      <c r="G33" s="146"/>
      <c r="H33" s="146"/>
      <c r="I33" s="146"/>
      <c r="J33" s="146"/>
      <c r="K33" s="191"/>
      <c r="L33" s="191"/>
      <c r="M33" s="191"/>
      <c r="N33" s="191"/>
      <c r="O33" s="191"/>
      <c r="P33" s="191"/>
      <c r="Q33" s="191"/>
      <c r="R33" s="191"/>
      <c r="S33" s="191"/>
      <c r="T33" s="147"/>
    </row>
    <row r="34" spans="2:20" x14ac:dyDescent="0.2">
      <c r="B34" s="175" t="s">
        <v>70</v>
      </c>
      <c r="C34" s="192"/>
      <c r="D34" s="192"/>
      <c r="E34" s="192"/>
      <c r="F34" s="192"/>
      <c r="G34" s="192"/>
      <c r="H34" s="192"/>
      <c r="I34" s="192"/>
      <c r="J34" s="192"/>
      <c r="K34" s="146"/>
      <c r="L34" s="146"/>
      <c r="M34" s="146"/>
      <c r="N34" s="146"/>
      <c r="O34" s="146"/>
      <c r="P34" s="146"/>
      <c r="Q34" s="146"/>
      <c r="R34" s="146"/>
      <c r="S34" s="192"/>
      <c r="T34" s="192"/>
    </row>
    <row r="35" spans="2:20" ht="12" customHeight="1" x14ac:dyDescent="0.2">
      <c r="B35" s="193" t="s">
        <v>71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T35" s="192"/>
    </row>
    <row r="36" spans="2:20" ht="12" customHeight="1" x14ac:dyDescent="0.2">
      <c r="B36" s="193" t="s">
        <v>88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T36" s="192"/>
    </row>
    <row r="37" spans="2:20" x14ac:dyDescent="0.2">
      <c r="B37" s="194" t="s">
        <v>73</v>
      </c>
      <c r="C37" s="192"/>
      <c r="D37" s="192"/>
      <c r="E37" s="192"/>
      <c r="F37" s="192"/>
      <c r="G37" s="192"/>
      <c r="H37" s="192"/>
      <c r="I37" s="192"/>
      <c r="J37" s="195"/>
      <c r="K37" s="192"/>
      <c r="L37" s="192"/>
      <c r="M37" s="192"/>
      <c r="N37" s="192"/>
      <c r="O37" s="192"/>
      <c r="P37" s="192"/>
      <c r="Q37" s="192"/>
      <c r="R37" s="192"/>
      <c r="S37" s="191"/>
      <c r="T37" s="191"/>
    </row>
  </sheetData>
  <mergeCells count="10"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T6"/>
  </mergeCells>
  <printOptions horizontalCentered="1"/>
  <pageMargins left="0" right="0" top="0.19685039370078741" bottom="0.19685039370078741" header="0" footer="0.19685039370078741"/>
  <pageSetup scale="32" orientation="landscape" r:id="rId1"/>
  <headerFooter alignWithMargins="0"/>
  <ignoredErrors>
    <ignoredError sqref="C12:I12 K12:Q12" formulaRange="1"/>
    <ignoredError sqref="J12:J24 R12:R23 S20 R30:R3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0415-F306-43EB-B68E-BEB60FAA2E13}">
  <dimension ref="B1:V106"/>
  <sheetViews>
    <sheetView showGridLines="0" topLeftCell="A23" zoomScale="110" zoomScaleNormal="110" workbookViewId="0">
      <selection activeCell="B43" sqref="B43"/>
    </sheetView>
  </sheetViews>
  <sheetFormatPr baseColWidth="10" defaultColWidth="11.42578125" defaultRowHeight="12.75" x14ac:dyDescent="0.2"/>
  <cols>
    <col min="1" max="1" width="3.42578125" style="151" customWidth="1"/>
    <col min="2" max="2" width="80.28515625" style="151" customWidth="1"/>
    <col min="3" max="8" width="12.7109375" style="151" customWidth="1"/>
    <col min="9" max="9" width="13.7109375" style="151" bestFit="1" customWidth="1"/>
    <col min="10" max="10" width="14.5703125" style="151" bestFit="1" customWidth="1"/>
    <col min="11" max="11" width="11.7109375" style="177" bestFit="1" customWidth="1"/>
    <col min="12" max="12" width="12.5703125" style="177" bestFit="1" customWidth="1"/>
    <col min="13" max="13" width="14.5703125" style="177" customWidth="1"/>
    <col min="14" max="14" width="11.7109375" style="177" customWidth="1"/>
    <col min="15" max="15" width="12.42578125" style="177" bestFit="1" customWidth="1"/>
    <col min="16" max="16" width="11.7109375" style="177" customWidth="1"/>
    <col min="17" max="17" width="12.5703125" style="177" bestFit="1" customWidth="1"/>
    <col min="18" max="18" width="12.85546875" style="151" customWidth="1"/>
    <col min="19" max="19" width="12.5703125" style="151" bestFit="1" customWidth="1"/>
    <col min="20" max="20" width="10.5703125" style="151" customWidth="1"/>
    <col min="21" max="16384" width="11.42578125" style="151"/>
  </cols>
  <sheetData>
    <row r="1" spans="2:22" ht="15.75" x14ac:dyDescent="0.25">
      <c r="B1" s="260" t="s">
        <v>182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</row>
    <row r="2" spans="2:22" ht="14.25" customHeight="1" x14ac:dyDescent="0.2">
      <c r="B2" s="157"/>
      <c r="C2" s="157"/>
      <c r="D2" s="157"/>
      <c r="E2" s="157"/>
      <c r="F2" s="157"/>
      <c r="G2" s="157"/>
      <c r="H2" s="157"/>
      <c r="I2" s="157"/>
      <c r="J2" s="157"/>
      <c r="K2" s="196"/>
      <c r="L2" s="196"/>
      <c r="M2" s="196"/>
      <c r="N2" s="196"/>
      <c r="O2" s="196"/>
      <c r="P2" s="196"/>
      <c r="Q2" s="196"/>
      <c r="R2" s="157"/>
      <c r="S2" s="157"/>
      <c r="T2" s="157"/>
    </row>
    <row r="3" spans="2:22" s="197" customFormat="1" ht="15" x14ac:dyDescent="0.2">
      <c r="B3" s="261" t="s">
        <v>89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</row>
    <row r="4" spans="2:22" s="197" customFormat="1" ht="17.25" customHeight="1" x14ac:dyDescent="0.2">
      <c r="B4" s="262" t="s">
        <v>193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</row>
    <row r="5" spans="2:22" s="197" customFormat="1" ht="14.25" customHeight="1" x14ac:dyDescent="0.2">
      <c r="B5" s="262" t="s">
        <v>90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2:22" s="197" customFormat="1" ht="22.5" customHeight="1" x14ac:dyDescent="0.2">
      <c r="B6" s="276" t="s">
        <v>3</v>
      </c>
      <c r="C6" s="265">
        <v>2025</v>
      </c>
      <c r="D6" s="266"/>
      <c r="E6" s="266"/>
      <c r="F6" s="266"/>
      <c r="G6" s="266"/>
      <c r="H6" s="266"/>
      <c r="I6" s="266"/>
      <c r="J6" s="276">
        <v>2025</v>
      </c>
      <c r="K6" s="265">
        <v>2026</v>
      </c>
      <c r="L6" s="266"/>
      <c r="M6" s="266"/>
      <c r="N6" s="266"/>
      <c r="O6" s="266"/>
      <c r="P6" s="266"/>
      <c r="Q6" s="266"/>
      <c r="R6" s="276">
        <v>2026</v>
      </c>
      <c r="S6" s="265" t="s">
        <v>4</v>
      </c>
      <c r="T6" s="278"/>
    </row>
    <row r="7" spans="2:22" ht="24" customHeight="1" x14ac:dyDescent="0.2">
      <c r="B7" s="277"/>
      <c r="C7" s="66" t="s">
        <v>5</v>
      </c>
      <c r="D7" s="66" t="s">
        <v>6</v>
      </c>
      <c r="E7" s="66" t="s">
        <v>179</v>
      </c>
      <c r="F7" s="66" t="s">
        <v>183</v>
      </c>
      <c r="G7" s="66" t="s">
        <v>185</v>
      </c>
      <c r="H7" s="66" t="s">
        <v>186</v>
      </c>
      <c r="I7" s="66" t="s">
        <v>190</v>
      </c>
      <c r="J7" s="277"/>
      <c r="K7" s="66" t="s">
        <v>5</v>
      </c>
      <c r="L7" s="66" t="s">
        <v>6</v>
      </c>
      <c r="M7" s="66" t="s">
        <v>179</v>
      </c>
      <c r="N7" s="66" t="s">
        <v>183</v>
      </c>
      <c r="O7" s="66" t="s">
        <v>185</v>
      </c>
      <c r="P7" s="66" t="s">
        <v>186</v>
      </c>
      <c r="Q7" s="66" t="s">
        <v>190</v>
      </c>
      <c r="R7" s="277"/>
      <c r="S7" s="200" t="s">
        <v>7</v>
      </c>
      <c r="T7" s="199" t="s">
        <v>8</v>
      </c>
    </row>
    <row r="8" spans="2:22" ht="18" customHeight="1" x14ac:dyDescent="0.2">
      <c r="B8" s="164" t="s">
        <v>9</v>
      </c>
      <c r="C8" s="308">
        <f t="shared" ref="C8:R8" si="0">+C9+C21+C24+C32+C44</f>
        <v>741</v>
      </c>
      <c r="D8" s="308">
        <f t="shared" si="0"/>
        <v>3102</v>
      </c>
      <c r="E8" s="308">
        <f t="shared" si="0"/>
        <v>1597.4</v>
      </c>
      <c r="F8" s="308">
        <f t="shared" si="0"/>
        <v>644.9</v>
      </c>
      <c r="G8" s="308">
        <f t="shared" si="0"/>
        <v>589.5</v>
      </c>
      <c r="H8" s="308">
        <f>+H9+H21+H24+H32+H44</f>
        <v>1484.8999999999999</v>
      </c>
      <c r="I8" s="308">
        <f t="shared" si="0"/>
        <v>10575.5</v>
      </c>
      <c r="J8" s="308">
        <f t="shared" si="0"/>
        <v>18735.200000000004</v>
      </c>
      <c r="K8" s="308">
        <f t="shared" si="0"/>
        <v>776</v>
      </c>
      <c r="L8" s="310">
        <f t="shared" si="0"/>
        <v>1532.6000000000001</v>
      </c>
      <c r="M8" s="310">
        <f t="shared" si="0"/>
        <v>1109.8</v>
      </c>
      <c r="N8" s="310">
        <f t="shared" si="0"/>
        <v>1408.2</v>
      </c>
      <c r="O8" s="310">
        <f t="shared" si="0"/>
        <v>811.69999999999993</v>
      </c>
      <c r="P8" s="310">
        <f>+P9+P21+P24+P32+P44</f>
        <v>908.80000000000007</v>
      </c>
      <c r="Q8" s="310">
        <f t="shared" si="0"/>
        <v>12763.500000000002</v>
      </c>
      <c r="R8" s="310">
        <f t="shared" si="0"/>
        <v>19310.599999999999</v>
      </c>
      <c r="S8" s="67">
        <f t="shared" ref="S8:S64" si="1">+R8-J8</f>
        <v>575.39999999999418</v>
      </c>
      <c r="T8" s="67">
        <f>+S8/J8*100</f>
        <v>3.0712242196506789</v>
      </c>
      <c r="U8" s="180"/>
      <c r="V8" s="180"/>
    </row>
    <row r="9" spans="2:22" ht="18" customHeight="1" x14ac:dyDescent="0.2">
      <c r="B9" s="201" t="s">
        <v>10</v>
      </c>
      <c r="C9" s="308">
        <f t="shared" ref="C9:R9" si="2">+C10+C19</f>
        <v>28</v>
      </c>
      <c r="D9" s="308">
        <f t="shared" si="2"/>
        <v>24.1</v>
      </c>
      <c r="E9" s="308">
        <f t="shared" si="2"/>
        <v>99.7</v>
      </c>
      <c r="F9" s="308">
        <f t="shared" si="2"/>
        <v>93.399999999999991</v>
      </c>
      <c r="G9" s="308">
        <f t="shared" si="2"/>
        <v>28</v>
      </c>
      <c r="H9" s="308">
        <f>+H10+H19</f>
        <v>92.6</v>
      </c>
      <c r="I9" s="308">
        <f t="shared" si="2"/>
        <v>65</v>
      </c>
      <c r="J9" s="308">
        <f t="shared" si="2"/>
        <v>430.8</v>
      </c>
      <c r="K9" s="308">
        <f t="shared" si="2"/>
        <v>26.9</v>
      </c>
      <c r="L9" s="310">
        <f t="shared" si="2"/>
        <v>64.600000000000009</v>
      </c>
      <c r="M9" s="310">
        <f t="shared" si="2"/>
        <v>59.1</v>
      </c>
      <c r="N9" s="310">
        <f t="shared" si="2"/>
        <v>57.900000000000006</v>
      </c>
      <c r="O9" s="310">
        <f t="shared" si="2"/>
        <v>52.9</v>
      </c>
      <c r="P9" s="310">
        <f>+P10+P19</f>
        <v>60.7</v>
      </c>
      <c r="Q9" s="310">
        <f t="shared" si="2"/>
        <v>52.1</v>
      </c>
      <c r="R9" s="310">
        <f t="shared" si="2"/>
        <v>374.20000000000005</v>
      </c>
      <c r="S9" s="63">
        <f t="shared" si="1"/>
        <v>-56.599999999999966</v>
      </c>
      <c r="T9" s="63">
        <f>+S9/J9*100</f>
        <v>-13.138347260909928</v>
      </c>
      <c r="U9" s="180"/>
      <c r="V9" s="180"/>
    </row>
    <row r="10" spans="2:22" ht="18" customHeight="1" x14ac:dyDescent="0.2">
      <c r="B10" s="201" t="s">
        <v>75</v>
      </c>
      <c r="C10" s="308">
        <f t="shared" ref="C10:R10" si="3">+C11+C15</f>
        <v>12.5</v>
      </c>
      <c r="D10" s="308">
        <f t="shared" si="3"/>
        <v>9.6</v>
      </c>
      <c r="E10" s="308">
        <f t="shared" si="3"/>
        <v>82.5</v>
      </c>
      <c r="F10" s="308">
        <f t="shared" si="3"/>
        <v>79.3</v>
      </c>
      <c r="G10" s="308">
        <f t="shared" si="3"/>
        <v>14.4</v>
      </c>
      <c r="H10" s="308">
        <f>+H11+H15</f>
        <v>74.599999999999994</v>
      </c>
      <c r="I10" s="308">
        <f t="shared" si="3"/>
        <v>46.8</v>
      </c>
      <c r="J10" s="308">
        <f t="shared" si="3"/>
        <v>319.7</v>
      </c>
      <c r="K10" s="308">
        <f t="shared" si="3"/>
        <v>11.7</v>
      </c>
      <c r="L10" s="310">
        <f t="shared" si="3"/>
        <v>47.400000000000006</v>
      </c>
      <c r="M10" s="310">
        <f t="shared" si="3"/>
        <v>38.700000000000003</v>
      </c>
      <c r="N10" s="310">
        <f t="shared" si="3"/>
        <v>40.700000000000003</v>
      </c>
      <c r="O10" s="310">
        <f t="shared" si="3"/>
        <v>36</v>
      </c>
      <c r="P10" s="310">
        <f>+P11+P15</f>
        <v>42</v>
      </c>
      <c r="Q10" s="310">
        <f t="shared" si="3"/>
        <v>33.6</v>
      </c>
      <c r="R10" s="310">
        <f t="shared" si="3"/>
        <v>250.10000000000002</v>
      </c>
      <c r="S10" s="63">
        <f t="shared" si="1"/>
        <v>-69.599999999999966</v>
      </c>
      <c r="T10" s="63">
        <f>+S10/J10*100</f>
        <v>-21.770409759149192</v>
      </c>
      <c r="U10" s="180"/>
      <c r="V10" s="180"/>
    </row>
    <row r="11" spans="2:22" ht="18" customHeight="1" x14ac:dyDescent="0.2">
      <c r="B11" s="202" t="s">
        <v>29</v>
      </c>
      <c r="C11" s="308">
        <f t="shared" ref="C11:R11" si="4">+C12+C14</f>
        <v>0</v>
      </c>
      <c r="D11" s="308">
        <f t="shared" si="4"/>
        <v>0</v>
      </c>
      <c r="E11" s="308">
        <f t="shared" si="4"/>
        <v>66.400000000000006</v>
      </c>
      <c r="F11" s="308">
        <f t="shared" si="4"/>
        <v>65.8</v>
      </c>
      <c r="G11" s="308">
        <f t="shared" si="4"/>
        <v>0</v>
      </c>
      <c r="H11" s="308">
        <f>+H12+H14</f>
        <v>61.5</v>
      </c>
      <c r="I11" s="308">
        <f t="shared" si="4"/>
        <v>29.8</v>
      </c>
      <c r="J11" s="308">
        <f t="shared" si="4"/>
        <v>223.5</v>
      </c>
      <c r="K11" s="308">
        <f t="shared" si="4"/>
        <v>0</v>
      </c>
      <c r="L11" s="310">
        <f t="shared" si="4"/>
        <v>26.3</v>
      </c>
      <c r="M11" s="310">
        <f t="shared" si="4"/>
        <v>27.7</v>
      </c>
      <c r="N11" s="310">
        <f t="shared" si="4"/>
        <v>26.1</v>
      </c>
      <c r="O11" s="310">
        <f t="shared" si="4"/>
        <v>22</v>
      </c>
      <c r="P11" s="310">
        <f>+P12+P14</f>
        <v>23.7</v>
      </c>
      <c r="Q11" s="310">
        <f t="shared" si="4"/>
        <v>23.1</v>
      </c>
      <c r="R11" s="310">
        <f t="shared" si="4"/>
        <v>148.9</v>
      </c>
      <c r="S11" s="63">
        <f t="shared" si="1"/>
        <v>-74.599999999999994</v>
      </c>
      <c r="T11" s="63">
        <f>+S11/J11*100</f>
        <v>-33.378076062639813</v>
      </c>
      <c r="U11" s="180"/>
      <c r="V11" s="180"/>
    </row>
    <row r="12" spans="2:22" ht="18" customHeight="1" x14ac:dyDescent="0.2">
      <c r="B12" s="203" t="s">
        <v>91</v>
      </c>
      <c r="C12" s="315">
        <v>0</v>
      </c>
      <c r="D12" s="279">
        <v>0</v>
      </c>
      <c r="E12" s="279">
        <v>0</v>
      </c>
      <c r="F12" s="279">
        <v>0</v>
      </c>
      <c r="G12" s="279">
        <v>0</v>
      </c>
      <c r="H12" s="279">
        <v>0</v>
      </c>
      <c r="I12" s="279">
        <v>0</v>
      </c>
      <c r="J12" s="309">
        <f>SUM(C12:I12)</f>
        <v>0</v>
      </c>
      <c r="K12" s="315">
        <v>0</v>
      </c>
      <c r="L12" s="279">
        <v>0</v>
      </c>
      <c r="M12" s="279">
        <v>0</v>
      </c>
      <c r="N12" s="279">
        <v>0</v>
      </c>
      <c r="O12" s="279">
        <v>0</v>
      </c>
      <c r="P12" s="279">
        <v>0</v>
      </c>
      <c r="Q12" s="279">
        <v>0</v>
      </c>
      <c r="R12" s="315">
        <f>SUM(K12:Q12)</f>
        <v>0</v>
      </c>
      <c r="S12" s="64">
        <f t="shared" si="1"/>
        <v>0</v>
      </c>
      <c r="T12" s="70">
        <v>0</v>
      </c>
      <c r="U12" s="180"/>
      <c r="V12" s="180"/>
    </row>
    <row r="13" spans="2:22" ht="18" customHeight="1" x14ac:dyDescent="0.2">
      <c r="B13" s="71" t="s">
        <v>92</v>
      </c>
      <c r="C13" s="316">
        <v>0</v>
      </c>
      <c r="D13" s="316">
        <v>0</v>
      </c>
      <c r="E13" s="316">
        <v>0</v>
      </c>
      <c r="F13" s="316">
        <v>0</v>
      </c>
      <c r="G13" s="316">
        <v>0</v>
      </c>
      <c r="H13" s="316">
        <v>0</v>
      </c>
      <c r="I13" s="316">
        <v>0</v>
      </c>
      <c r="J13" s="316">
        <f>SUM(C13:I13)</f>
        <v>0</v>
      </c>
      <c r="K13" s="316">
        <v>0</v>
      </c>
      <c r="L13" s="316">
        <v>0</v>
      </c>
      <c r="M13" s="316">
        <v>0</v>
      </c>
      <c r="N13" s="316">
        <v>0</v>
      </c>
      <c r="O13" s="316">
        <v>0</v>
      </c>
      <c r="P13" s="316">
        <v>0</v>
      </c>
      <c r="Q13" s="316">
        <v>0</v>
      </c>
      <c r="R13" s="316">
        <f>SUM(K13:Q13)</f>
        <v>0</v>
      </c>
      <c r="S13" s="72">
        <f t="shared" si="1"/>
        <v>0</v>
      </c>
      <c r="T13" s="73">
        <v>0</v>
      </c>
      <c r="U13" s="180"/>
      <c r="V13" s="180"/>
    </row>
    <row r="14" spans="2:22" ht="18" customHeight="1" x14ac:dyDescent="0.2">
      <c r="B14" s="204" t="s">
        <v>93</v>
      </c>
      <c r="C14" s="315">
        <v>0</v>
      </c>
      <c r="D14" s="279">
        <v>0</v>
      </c>
      <c r="E14" s="279">
        <v>66.400000000000006</v>
      </c>
      <c r="F14" s="279">
        <v>65.8</v>
      </c>
      <c r="G14" s="279">
        <v>0</v>
      </c>
      <c r="H14" s="279">
        <v>61.5</v>
      </c>
      <c r="I14" s="279">
        <v>29.8</v>
      </c>
      <c r="J14" s="309">
        <f>SUM(C14:I14)</f>
        <v>223.5</v>
      </c>
      <c r="K14" s="315">
        <v>0</v>
      </c>
      <c r="L14" s="279">
        <v>26.3</v>
      </c>
      <c r="M14" s="279">
        <v>27.7</v>
      </c>
      <c r="N14" s="279">
        <v>26.1</v>
      </c>
      <c r="O14" s="279">
        <v>22</v>
      </c>
      <c r="P14" s="279">
        <v>23.7</v>
      </c>
      <c r="Q14" s="279">
        <v>23.1</v>
      </c>
      <c r="R14" s="279">
        <f>SUM(K14:Q14)</f>
        <v>148.9</v>
      </c>
      <c r="S14" s="64">
        <f t="shared" si="1"/>
        <v>-74.599999999999994</v>
      </c>
      <c r="T14" s="64">
        <f>+S14/J14*100</f>
        <v>-33.378076062639813</v>
      </c>
      <c r="U14" s="180"/>
      <c r="V14" s="180"/>
    </row>
    <row r="15" spans="2:22" ht="18" customHeight="1" x14ac:dyDescent="0.2">
      <c r="B15" s="202" t="s">
        <v>94</v>
      </c>
      <c r="C15" s="308">
        <f t="shared" ref="C15:Q16" si="5">+C16</f>
        <v>12.5</v>
      </c>
      <c r="D15" s="308">
        <f t="shared" si="5"/>
        <v>9.6</v>
      </c>
      <c r="E15" s="308">
        <f t="shared" si="5"/>
        <v>16.100000000000001</v>
      </c>
      <c r="F15" s="308">
        <f t="shared" si="5"/>
        <v>13.5</v>
      </c>
      <c r="G15" s="308">
        <f t="shared" si="5"/>
        <v>14.4</v>
      </c>
      <c r="H15" s="308">
        <f t="shared" si="5"/>
        <v>13.1</v>
      </c>
      <c r="I15" s="308">
        <f t="shared" si="5"/>
        <v>17</v>
      </c>
      <c r="J15" s="308">
        <f>+J16</f>
        <v>96.2</v>
      </c>
      <c r="K15" s="308">
        <f t="shared" si="5"/>
        <v>11.7</v>
      </c>
      <c r="L15" s="310">
        <f t="shared" si="5"/>
        <v>21.1</v>
      </c>
      <c r="M15" s="310">
        <f t="shared" si="5"/>
        <v>11</v>
      </c>
      <c r="N15" s="310">
        <f t="shared" si="5"/>
        <v>14.6</v>
      </c>
      <c r="O15" s="310">
        <f t="shared" si="5"/>
        <v>14</v>
      </c>
      <c r="P15" s="310">
        <f t="shared" si="5"/>
        <v>18.3</v>
      </c>
      <c r="Q15" s="310">
        <f t="shared" si="5"/>
        <v>10.5</v>
      </c>
      <c r="R15" s="310">
        <f>+R16+R18</f>
        <v>101.2</v>
      </c>
      <c r="S15" s="63">
        <f t="shared" si="1"/>
        <v>5</v>
      </c>
      <c r="T15" s="63">
        <f>+S15/J15*100</f>
        <v>5.1975051975051967</v>
      </c>
      <c r="U15" s="180"/>
      <c r="V15" s="180"/>
    </row>
    <row r="16" spans="2:22" ht="18" customHeight="1" x14ac:dyDescent="0.2">
      <c r="B16" s="205" t="s">
        <v>95</v>
      </c>
      <c r="C16" s="308">
        <f t="shared" si="5"/>
        <v>12.5</v>
      </c>
      <c r="D16" s="308">
        <f t="shared" si="5"/>
        <v>9.6</v>
      </c>
      <c r="E16" s="308">
        <f t="shared" si="5"/>
        <v>16.100000000000001</v>
      </c>
      <c r="F16" s="308">
        <f t="shared" si="5"/>
        <v>13.5</v>
      </c>
      <c r="G16" s="308">
        <f t="shared" si="5"/>
        <v>14.4</v>
      </c>
      <c r="H16" s="308">
        <f t="shared" si="5"/>
        <v>13.1</v>
      </c>
      <c r="I16" s="308">
        <f t="shared" si="5"/>
        <v>17</v>
      </c>
      <c r="J16" s="308">
        <f>+J17</f>
        <v>96.2</v>
      </c>
      <c r="K16" s="308">
        <f t="shared" si="5"/>
        <v>11.7</v>
      </c>
      <c r="L16" s="308">
        <f t="shared" si="5"/>
        <v>21.1</v>
      </c>
      <c r="M16" s="308">
        <f t="shared" si="5"/>
        <v>11</v>
      </c>
      <c r="N16" s="308">
        <f t="shared" si="5"/>
        <v>14.6</v>
      </c>
      <c r="O16" s="308">
        <f t="shared" si="5"/>
        <v>14</v>
      </c>
      <c r="P16" s="308">
        <f t="shared" si="5"/>
        <v>18.3</v>
      </c>
      <c r="Q16" s="308">
        <f t="shared" si="5"/>
        <v>10.5</v>
      </c>
      <c r="R16" s="308">
        <f>+R17</f>
        <v>101.2</v>
      </c>
      <c r="S16" s="63">
        <f t="shared" si="1"/>
        <v>5</v>
      </c>
      <c r="T16" s="63">
        <f>+S16/J16*100</f>
        <v>5.1975051975051967</v>
      </c>
      <c r="U16" s="180"/>
      <c r="V16" s="180"/>
    </row>
    <row r="17" spans="2:20" ht="18" customHeight="1" x14ac:dyDescent="0.2">
      <c r="B17" s="206" t="s">
        <v>96</v>
      </c>
      <c r="C17" s="315">
        <v>12.5</v>
      </c>
      <c r="D17" s="279">
        <v>9.6</v>
      </c>
      <c r="E17" s="279">
        <v>16.100000000000001</v>
      </c>
      <c r="F17" s="279">
        <v>13.5</v>
      </c>
      <c r="G17" s="279">
        <v>14.4</v>
      </c>
      <c r="H17" s="279">
        <v>13.1</v>
      </c>
      <c r="I17" s="279">
        <v>17</v>
      </c>
      <c r="J17" s="309">
        <f>SUM(C17:I17)</f>
        <v>96.2</v>
      </c>
      <c r="K17" s="315">
        <v>11.7</v>
      </c>
      <c r="L17" s="315">
        <v>21.1</v>
      </c>
      <c r="M17" s="315">
        <v>11</v>
      </c>
      <c r="N17" s="315">
        <v>14.6</v>
      </c>
      <c r="O17" s="315">
        <v>14</v>
      </c>
      <c r="P17" s="315">
        <v>18.3</v>
      </c>
      <c r="Q17" s="315">
        <v>10.5</v>
      </c>
      <c r="R17" s="279">
        <f>SUM(K17:Q17)</f>
        <v>101.2</v>
      </c>
      <c r="S17" s="64">
        <f t="shared" si="1"/>
        <v>5</v>
      </c>
      <c r="T17" s="64">
        <f>+S17/J17*100</f>
        <v>5.1975051975051967</v>
      </c>
    </row>
    <row r="18" spans="2:20" ht="18" customHeight="1" x14ac:dyDescent="0.2">
      <c r="B18" s="204" t="s">
        <v>24</v>
      </c>
      <c r="C18" s="315">
        <v>0</v>
      </c>
      <c r="D18" s="279">
        <v>0</v>
      </c>
      <c r="E18" s="279">
        <v>0</v>
      </c>
      <c r="F18" s="279">
        <v>0</v>
      </c>
      <c r="G18" s="279">
        <v>0</v>
      </c>
      <c r="H18" s="279">
        <v>0</v>
      </c>
      <c r="I18" s="279">
        <v>0</v>
      </c>
      <c r="J18" s="309">
        <f>SUM(C18:I18)</f>
        <v>0</v>
      </c>
      <c r="K18" s="315">
        <v>0</v>
      </c>
      <c r="L18" s="279">
        <v>0</v>
      </c>
      <c r="M18" s="279">
        <v>0</v>
      </c>
      <c r="N18" s="279">
        <v>0</v>
      </c>
      <c r="O18" s="279">
        <v>0</v>
      </c>
      <c r="P18" s="279">
        <v>0</v>
      </c>
      <c r="Q18" s="279">
        <v>0</v>
      </c>
      <c r="R18" s="279">
        <f>SUM(K18:Q18)</f>
        <v>0</v>
      </c>
      <c r="S18" s="74">
        <f t="shared" si="1"/>
        <v>0</v>
      </c>
      <c r="T18" s="74">
        <v>0</v>
      </c>
    </row>
    <row r="19" spans="2:20" ht="18" customHeight="1" x14ac:dyDescent="0.2">
      <c r="B19" s="202" t="s">
        <v>97</v>
      </c>
      <c r="C19" s="308">
        <f t="shared" ref="C19:R19" si="6">+C20</f>
        <v>15.5</v>
      </c>
      <c r="D19" s="308">
        <f t="shared" si="6"/>
        <v>14.5</v>
      </c>
      <c r="E19" s="308">
        <f t="shared" si="6"/>
        <v>17.2</v>
      </c>
      <c r="F19" s="308">
        <f t="shared" si="6"/>
        <v>14.1</v>
      </c>
      <c r="G19" s="308">
        <f t="shared" si="6"/>
        <v>13.6</v>
      </c>
      <c r="H19" s="308">
        <f t="shared" si="6"/>
        <v>18</v>
      </c>
      <c r="I19" s="308">
        <f t="shared" si="6"/>
        <v>18.2</v>
      </c>
      <c r="J19" s="308">
        <f t="shared" si="6"/>
        <v>111.10000000000001</v>
      </c>
      <c r="K19" s="308">
        <f t="shared" si="6"/>
        <v>15.2</v>
      </c>
      <c r="L19" s="310">
        <f t="shared" si="6"/>
        <v>17.2</v>
      </c>
      <c r="M19" s="310">
        <f t="shared" si="6"/>
        <v>20.399999999999999</v>
      </c>
      <c r="N19" s="310">
        <f t="shared" si="6"/>
        <v>17.2</v>
      </c>
      <c r="O19" s="310">
        <f t="shared" si="6"/>
        <v>16.899999999999999</v>
      </c>
      <c r="P19" s="310">
        <f t="shared" si="6"/>
        <v>18.7</v>
      </c>
      <c r="Q19" s="310">
        <f t="shared" si="6"/>
        <v>18.5</v>
      </c>
      <c r="R19" s="310">
        <f t="shared" si="6"/>
        <v>124.10000000000001</v>
      </c>
      <c r="S19" s="63">
        <f t="shared" si="1"/>
        <v>13</v>
      </c>
      <c r="T19" s="63">
        <f t="shared" ref="T19:T31" si="7">+S19/J19*100</f>
        <v>11.701170117011699</v>
      </c>
    </row>
    <row r="20" spans="2:20" ht="18" customHeight="1" x14ac:dyDescent="0.2">
      <c r="B20" s="204" t="s">
        <v>98</v>
      </c>
      <c r="C20" s="315">
        <v>15.5</v>
      </c>
      <c r="D20" s="279">
        <v>14.5</v>
      </c>
      <c r="E20" s="279">
        <v>17.2</v>
      </c>
      <c r="F20" s="279">
        <v>14.1</v>
      </c>
      <c r="G20" s="279">
        <v>13.6</v>
      </c>
      <c r="H20" s="279">
        <v>18</v>
      </c>
      <c r="I20" s="279">
        <v>18.2</v>
      </c>
      <c r="J20" s="309">
        <f>SUM(C20:I20)</f>
        <v>111.10000000000001</v>
      </c>
      <c r="K20" s="315">
        <v>15.2</v>
      </c>
      <c r="L20" s="315">
        <v>17.2</v>
      </c>
      <c r="M20" s="315">
        <v>20.399999999999999</v>
      </c>
      <c r="N20" s="315">
        <v>17.2</v>
      </c>
      <c r="O20" s="315">
        <v>16.899999999999999</v>
      </c>
      <c r="P20" s="315">
        <v>18.7</v>
      </c>
      <c r="Q20" s="315">
        <v>18.5</v>
      </c>
      <c r="R20" s="279">
        <f>SUM(K20:Q20)</f>
        <v>124.10000000000001</v>
      </c>
      <c r="S20" s="64">
        <f t="shared" si="1"/>
        <v>13</v>
      </c>
      <c r="T20" s="64">
        <f t="shared" si="7"/>
        <v>11.701170117011699</v>
      </c>
    </row>
    <row r="21" spans="2:20" ht="18" customHeight="1" x14ac:dyDescent="0.2">
      <c r="B21" s="75" t="s">
        <v>99</v>
      </c>
      <c r="C21" s="317">
        <f t="shared" ref="C21:J21" si="8">+C22+C23</f>
        <v>313.60000000000002</v>
      </c>
      <c r="D21" s="317">
        <f t="shared" si="8"/>
        <v>352.4</v>
      </c>
      <c r="E21" s="317">
        <f t="shared" si="8"/>
        <v>988.2</v>
      </c>
      <c r="F21" s="317">
        <f t="shared" si="8"/>
        <v>329.6</v>
      </c>
      <c r="G21" s="317">
        <f>+G22+G23</f>
        <v>328.5</v>
      </c>
      <c r="H21" s="317">
        <f>+H22+H23</f>
        <v>1196.0999999999999</v>
      </c>
      <c r="I21" s="317">
        <f t="shared" si="8"/>
        <v>381.9</v>
      </c>
      <c r="J21" s="317">
        <f t="shared" si="8"/>
        <v>3890.3</v>
      </c>
      <c r="K21" s="317">
        <f>+[41]PP!K55</f>
        <v>539.6</v>
      </c>
      <c r="L21" s="317">
        <f>+[41]PP!L55</f>
        <v>817.5</v>
      </c>
      <c r="M21" s="317">
        <f>+[41]PP!M55</f>
        <v>504.5</v>
      </c>
      <c r="N21" s="317">
        <f>+[41]PP!N55</f>
        <v>1113</v>
      </c>
      <c r="O21" s="317">
        <f>+[41]PP!O55</f>
        <v>545.9</v>
      </c>
      <c r="P21" s="317">
        <f>+[41]PP!P55</f>
        <v>620.30000000000007</v>
      </c>
      <c r="Q21" s="317">
        <f>+[41]PP!Q55</f>
        <v>418.4</v>
      </c>
      <c r="R21" s="311">
        <f>SUM(K21:Q21)</f>
        <v>4559.2</v>
      </c>
      <c r="S21" s="67">
        <f t="shared" si="1"/>
        <v>668.89999999999964</v>
      </c>
      <c r="T21" s="63">
        <f t="shared" si="7"/>
        <v>17.194046731614517</v>
      </c>
    </row>
    <row r="22" spans="2:20" ht="18" customHeight="1" x14ac:dyDescent="0.2">
      <c r="B22" s="76" t="s">
        <v>100</v>
      </c>
      <c r="C22" s="318">
        <v>313.60000000000002</v>
      </c>
      <c r="D22" s="318">
        <v>352.4</v>
      </c>
      <c r="E22" s="318">
        <v>988.2</v>
      </c>
      <c r="F22" s="318">
        <v>329.6</v>
      </c>
      <c r="G22" s="318">
        <v>328.5</v>
      </c>
      <c r="H22" s="318">
        <v>1196.0999999999999</v>
      </c>
      <c r="I22" s="318">
        <v>381.9</v>
      </c>
      <c r="J22" s="309">
        <f>SUM(C22:I22)</f>
        <v>3890.3</v>
      </c>
      <c r="K22" s="318">
        <v>504.1</v>
      </c>
      <c r="L22" s="318">
        <v>782</v>
      </c>
      <c r="M22" s="318">
        <v>468.8</v>
      </c>
      <c r="N22" s="318">
        <v>1077.5</v>
      </c>
      <c r="O22" s="318">
        <v>510.7</v>
      </c>
      <c r="P22" s="318">
        <v>584.70000000000005</v>
      </c>
      <c r="Q22" s="318">
        <v>383</v>
      </c>
      <c r="R22" s="309">
        <f>SUM(K22:Q22)</f>
        <v>4310.7999999999993</v>
      </c>
      <c r="S22" s="77">
        <f>+R22-J22</f>
        <v>420.49999999999909</v>
      </c>
      <c r="T22" s="64">
        <f>+S22/J22*100</f>
        <v>10.808935043569882</v>
      </c>
    </row>
    <row r="23" spans="2:20" ht="18" customHeight="1" x14ac:dyDescent="0.2">
      <c r="B23" s="76" t="s">
        <v>101</v>
      </c>
      <c r="C23" s="318">
        <v>0</v>
      </c>
      <c r="D23" s="318">
        <v>0</v>
      </c>
      <c r="E23" s="318">
        <v>0</v>
      </c>
      <c r="F23" s="318">
        <v>0</v>
      </c>
      <c r="G23" s="318">
        <v>0</v>
      </c>
      <c r="H23" s="318">
        <v>0</v>
      </c>
      <c r="I23" s="318">
        <v>0</v>
      </c>
      <c r="J23" s="309">
        <f>SUM(C23:I23)</f>
        <v>0</v>
      </c>
      <c r="K23" s="318">
        <v>35.5</v>
      </c>
      <c r="L23" s="318">
        <v>35.5</v>
      </c>
      <c r="M23" s="318">
        <v>35.700000000000003</v>
      </c>
      <c r="N23" s="318">
        <v>35.5</v>
      </c>
      <c r="O23" s="318">
        <v>35.200000000000003</v>
      </c>
      <c r="P23" s="318">
        <v>35.6</v>
      </c>
      <c r="Q23" s="318">
        <v>35.4</v>
      </c>
      <c r="R23" s="309">
        <f>SUM(K23:Q23)</f>
        <v>248.39999999999998</v>
      </c>
      <c r="S23" s="77">
        <f>+R23-J23</f>
        <v>248.39999999999998</v>
      </c>
      <c r="T23" s="70">
        <v>0</v>
      </c>
    </row>
    <row r="24" spans="2:20" ht="18" customHeight="1" x14ac:dyDescent="0.2">
      <c r="B24" s="207" t="s">
        <v>102</v>
      </c>
      <c r="C24" s="308">
        <f t="shared" ref="C24:I24" si="9">+C25</f>
        <v>0.9</v>
      </c>
      <c r="D24" s="308">
        <f t="shared" si="9"/>
        <v>0</v>
      </c>
      <c r="E24" s="308">
        <f t="shared" si="9"/>
        <v>0</v>
      </c>
      <c r="F24" s="308">
        <f t="shared" si="9"/>
        <v>1</v>
      </c>
      <c r="G24" s="308">
        <f t="shared" si="9"/>
        <v>0</v>
      </c>
      <c r="H24" s="308">
        <f t="shared" si="9"/>
        <v>1.7</v>
      </c>
      <c r="I24" s="308">
        <f t="shared" si="9"/>
        <v>6</v>
      </c>
      <c r="J24" s="311">
        <f>SUM(C24:I24)</f>
        <v>9.6</v>
      </c>
      <c r="K24" s="308">
        <f t="shared" ref="K24:R24" si="10">+K25</f>
        <v>0</v>
      </c>
      <c r="L24" s="310">
        <f t="shared" si="10"/>
        <v>0</v>
      </c>
      <c r="M24" s="310">
        <f t="shared" si="10"/>
        <v>5</v>
      </c>
      <c r="N24" s="310">
        <f t="shared" si="10"/>
        <v>0</v>
      </c>
      <c r="O24" s="310">
        <f t="shared" si="10"/>
        <v>0</v>
      </c>
      <c r="P24" s="310">
        <f t="shared" si="10"/>
        <v>0</v>
      </c>
      <c r="Q24" s="310">
        <f t="shared" si="10"/>
        <v>1</v>
      </c>
      <c r="R24" s="310">
        <f t="shared" si="10"/>
        <v>6</v>
      </c>
      <c r="S24" s="63">
        <f t="shared" si="1"/>
        <v>-3.5999999999999996</v>
      </c>
      <c r="T24" s="63">
        <f t="shared" si="7"/>
        <v>-37.5</v>
      </c>
    </row>
    <row r="25" spans="2:20" s="161" customFormat="1" ht="16.5" customHeight="1" x14ac:dyDescent="0.2">
      <c r="B25" s="78" t="s">
        <v>103</v>
      </c>
      <c r="C25" s="317">
        <f t="shared" ref="C25:R25" si="11">SUM(C26:C31)</f>
        <v>0.9</v>
      </c>
      <c r="D25" s="317">
        <f t="shared" si="11"/>
        <v>0</v>
      </c>
      <c r="E25" s="317">
        <f t="shared" si="11"/>
        <v>0</v>
      </c>
      <c r="F25" s="317">
        <f t="shared" si="11"/>
        <v>1</v>
      </c>
      <c r="G25" s="317">
        <f t="shared" si="11"/>
        <v>0</v>
      </c>
      <c r="H25" s="317">
        <f>SUM(H26:H31)</f>
        <v>1.7</v>
      </c>
      <c r="I25" s="317">
        <f t="shared" si="11"/>
        <v>6</v>
      </c>
      <c r="J25" s="317">
        <f t="shared" si="11"/>
        <v>9.6</v>
      </c>
      <c r="K25" s="317">
        <f t="shared" si="11"/>
        <v>0</v>
      </c>
      <c r="L25" s="317">
        <f t="shared" si="11"/>
        <v>0</v>
      </c>
      <c r="M25" s="317">
        <f t="shared" si="11"/>
        <v>5</v>
      </c>
      <c r="N25" s="317">
        <f t="shared" si="11"/>
        <v>0</v>
      </c>
      <c r="O25" s="317">
        <f t="shared" si="11"/>
        <v>0</v>
      </c>
      <c r="P25" s="317">
        <f>SUM(P26:P31)</f>
        <v>0</v>
      </c>
      <c r="Q25" s="317">
        <f t="shared" si="11"/>
        <v>1</v>
      </c>
      <c r="R25" s="317">
        <f t="shared" si="11"/>
        <v>6</v>
      </c>
      <c r="S25" s="67">
        <f t="shared" si="1"/>
        <v>-3.5999999999999996</v>
      </c>
      <c r="T25" s="63">
        <f t="shared" si="7"/>
        <v>-37.5</v>
      </c>
    </row>
    <row r="26" spans="2:20" s="161" customFormat="1" ht="16.5" customHeight="1" x14ac:dyDescent="0.2">
      <c r="B26" s="79" t="s">
        <v>104</v>
      </c>
      <c r="C26" s="318">
        <v>0.9</v>
      </c>
      <c r="D26" s="318">
        <v>0</v>
      </c>
      <c r="E26" s="318">
        <v>0</v>
      </c>
      <c r="F26" s="318">
        <v>1</v>
      </c>
      <c r="G26" s="318">
        <v>0</v>
      </c>
      <c r="H26" s="318">
        <v>1.7</v>
      </c>
      <c r="I26" s="318">
        <v>0</v>
      </c>
      <c r="J26" s="309">
        <f t="shared" ref="J26:J31" si="12">SUM(C26:I26)</f>
        <v>3.5999999999999996</v>
      </c>
      <c r="K26" s="315">
        <v>0</v>
      </c>
      <c r="L26" s="315">
        <v>0</v>
      </c>
      <c r="M26" s="315">
        <v>5</v>
      </c>
      <c r="N26" s="315">
        <v>0</v>
      </c>
      <c r="O26" s="315">
        <v>0</v>
      </c>
      <c r="P26" s="315">
        <v>0</v>
      </c>
      <c r="Q26" s="315">
        <v>1</v>
      </c>
      <c r="R26" s="309">
        <f t="shared" ref="R26:R31" si="13">SUM(K26:Q26)</f>
        <v>6</v>
      </c>
      <c r="S26" s="77">
        <f t="shared" si="1"/>
        <v>2.4000000000000004</v>
      </c>
      <c r="T26" s="77">
        <f t="shared" si="7"/>
        <v>66.666666666666686</v>
      </c>
    </row>
    <row r="27" spans="2:20" s="161" customFormat="1" ht="16.5" customHeight="1" x14ac:dyDescent="0.2">
      <c r="B27" s="79" t="s">
        <v>105</v>
      </c>
      <c r="C27" s="318">
        <f>+[41]PP!C61</f>
        <v>0</v>
      </c>
      <c r="D27" s="318">
        <f>+[41]PP!D61</f>
        <v>0</v>
      </c>
      <c r="E27" s="318">
        <f>+[41]PP!E61</f>
        <v>0</v>
      </c>
      <c r="F27" s="318">
        <f>+[41]PP!F61</f>
        <v>0</v>
      </c>
      <c r="G27" s="318">
        <f>+[41]PP!G61</f>
        <v>0</v>
      </c>
      <c r="H27" s="318">
        <f>+[41]PP!H61</f>
        <v>0</v>
      </c>
      <c r="I27" s="318">
        <f>+[41]PP!I61</f>
        <v>0</v>
      </c>
      <c r="J27" s="309">
        <f t="shared" si="12"/>
        <v>0</v>
      </c>
      <c r="K27" s="315">
        <v>0</v>
      </c>
      <c r="L27" s="315">
        <v>0</v>
      </c>
      <c r="M27" s="315">
        <v>0</v>
      </c>
      <c r="N27" s="315">
        <v>0</v>
      </c>
      <c r="O27" s="315">
        <v>0</v>
      </c>
      <c r="P27" s="315">
        <v>0</v>
      </c>
      <c r="Q27" s="315">
        <v>0</v>
      </c>
      <c r="R27" s="309">
        <f t="shared" si="13"/>
        <v>0</v>
      </c>
      <c r="S27" s="80">
        <f t="shared" si="1"/>
        <v>0</v>
      </c>
      <c r="T27" s="80">
        <v>0</v>
      </c>
    </row>
    <row r="28" spans="2:20" s="161" customFormat="1" ht="16.5" customHeight="1" x14ac:dyDescent="0.2">
      <c r="B28" s="79" t="s">
        <v>106</v>
      </c>
      <c r="C28" s="318">
        <f>+[41]PP!C62</f>
        <v>0</v>
      </c>
      <c r="D28" s="318">
        <f>+[41]PP!D62</f>
        <v>0</v>
      </c>
      <c r="E28" s="318">
        <f>+[41]PP!E62</f>
        <v>0</v>
      </c>
      <c r="F28" s="318">
        <f>+[41]PP!F62</f>
        <v>0</v>
      </c>
      <c r="G28" s="318">
        <f>+[41]PP!G62</f>
        <v>0</v>
      </c>
      <c r="H28" s="318">
        <f>+[41]PP!H62</f>
        <v>0</v>
      </c>
      <c r="I28" s="318">
        <f>+[41]PP!I62</f>
        <v>6</v>
      </c>
      <c r="J28" s="309">
        <f t="shared" si="12"/>
        <v>6</v>
      </c>
      <c r="K28" s="315">
        <v>0</v>
      </c>
      <c r="L28" s="315">
        <v>0</v>
      </c>
      <c r="M28" s="315">
        <v>0</v>
      </c>
      <c r="N28" s="315">
        <v>0</v>
      </c>
      <c r="O28" s="315">
        <v>0</v>
      </c>
      <c r="P28" s="315">
        <v>0</v>
      </c>
      <c r="Q28" s="315">
        <v>0</v>
      </c>
      <c r="R28" s="309">
        <f t="shared" si="13"/>
        <v>0</v>
      </c>
      <c r="S28" s="80">
        <f t="shared" si="1"/>
        <v>-6</v>
      </c>
      <c r="T28" s="77">
        <f t="shared" si="7"/>
        <v>-100</v>
      </c>
    </row>
    <row r="29" spans="2:20" s="161" customFormat="1" ht="16.5" hidden="1" customHeight="1" x14ac:dyDescent="0.2">
      <c r="B29" s="79" t="s">
        <v>107</v>
      </c>
      <c r="C29" s="318">
        <f>+[41]PP!C63</f>
        <v>0</v>
      </c>
      <c r="D29" s="318">
        <f>+[41]PP!D63</f>
        <v>0</v>
      </c>
      <c r="E29" s="318">
        <f>+[41]PP!E63</f>
        <v>0</v>
      </c>
      <c r="F29" s="318">
        <f>+[41]PP!F63</f>
        <v>0</v>
      </c>
      <c r="G29" s="318">
        <f>+[41]PP!G63</f>
        <v>0</v>
      </c>
      <c r="H29" s="318">
        <f>+[41]PP!H63</f>
        <v>0</v>
      </c>
      <c r="I29" s="318">
        <f>+[41]PP!I63</f>
        <v>0</v>
      </c>
      <c r="J29" s="309">
        <f t="shared" si="12"/>
        <v>0</v>
      </c>
      <c r="K29" s="315">
        <f>+[41]PP!K63</f>
        <v>0</v>
      </c>
      <c r="L29" s="315">
        <f>+[41]PP!L63</f>
        <v>0</v>
      </c>
      <c r="M29" s="315">
        <f>+[41]PP!M63</f>
        <v>0</v>
      </c>
      <c r="N29" s="315">
        <f>+[41]PP!N63</f>
        <v>0</v>
      </c>
      <c r="O29" s="315">
        <f>+[41]PP!O63</f>
        <v>0</v>
      </c>
      <c r="P29" s="315">
        <f>+[41]PP!P63</f>
        <v>0</v>
      </c>
      <c r="Q29" s="315">
        <f>+[41]PP!Q63</f>
        <v>0</v>
      </c>
      <c r="R29" s="309">
        <f t="shared" si="13"/>
        <v>0</v>
      </c>
      <c r="S29" s="80">
        <f t="shared" si="1"/>
        <v>0</v>
      </c>
      <c r="T29" s="77" t="e">
        <f t="shared" si="7"/>
        <v>#DIV/0!</v>
      </c>
    </row>
    <row r="30" spans="2:20" s="161" customFormat="1" ht="16.5" hidden="1" customHeight="1" x14ac:dyDescent="0.2">
      <c r="B30" s="79" t="s">
        <v>108</v>
      </c>
      <c r="C30" s="318">
        <f>+[41]PP!C64</f>
        <v>0</v>
      </c>
      <c r="D30" s="318">
        <f>+[41]PP!D64</f>
        <v>0</v>
      </c>
      <c r="E30" s="318">
        <f>+[41]PP!E64</f>
        <v>0</v>
      </c>
      <c r="F30" s="318">
        <f>+[41]PP!F64</f>
        <v>0</v>
      </c>
      <c r="G30" s="318">
        <f>+[41]PP!G64</f>
        <v>0</v>
      </c>
      <c r="H30" s="318">
        <f>+[41]PP!H64</f>
        <v>0</v>
      </c>
      <c r="I30" s="318">
        <f>+[41]PP!I64</f>
        <v>0</v>
      </c>
      <c r="J30" s="309">
        <f t="shared" si="12"/>
        <v>0</v>
      </c>
      <c r="K30" s="315">
        <f>+[41]PP!K64</f>
        <v>0</v>
      </c>
      <c r="L30" s="315">
        <f>+[41]PP!L64</f>
        <v>0</v>
      </c>
      <c r="M30" s="315">
        <f>+[41]PP!M64</f>
        <v>0</v>
      </c>
      <c r="N30" s="315">
        <f>+[41]PP!N64</f>
        <v>0</v>
      </c>
      <c r="O30" s="315">
        <f>+[41]PP!O64</f>
        <v>0</v>
      </c>
      <c r="P30" s="315">
        <f>+[41]PP!P64</f>
        <v>0</v>
      </c>
      <c r="Q30" s="315">
        <f>+[41]PP!Q64</f>
        <v>0</v>
      </c>
      <c r="R30" s="309">
        <f t="shared" si="13"/>
        <v>0</v>
      </c>
      <c r="S30" s="80">
        <f t="shared" si="1"/>
        <v>0</v>
      </c>
      <c r="T30" s="77" t="e">
        <f t="shared" si="7"/>
        <v>#DIV/0!</v>
      </c>
    </row>
    <row r="31" spans="2:20" s="177" customFormat="1" ht="15" hidden="1" customHeight="1" x14ac:dyDescent="0.2">
      <c r="B31" s="81" t="s">
        <v>109</v>
      </c>
      <c r="C31" s="318">
        <f>+[41]PP!C65</f>
        <v>0</v>
      </c>
      <c r="D31" s="318">
        <f>+[41]PP!D65</f>
        <v>0</v>
      </c>
      <c r="E31" s="318">
        <f>+[41]PP!E65</f>
        <v>0</v>
      </c>
      <c r="F31" s="318">
        <f>+[41]PP!F65</f>
        <v>0</v>
      </c>
      <c r="G31" s="318">
        <f>+[41]PP!G65</f>
        <v>0</v>
      </c>
      <c r="H31" s="318">
        <f>+[41]PP!H65</f>
        <v>0</v>
      </c>
      <c r="I31" s="318">
        <f>+[41]PP!I65</f>
        <v>0</v>
      </c>
      <c r="J31" s="309">
        <f t="shared" si="12"/>
        <v>0</v>
      </c>
      <c r="K31" s="315">
        <f>+[41]PP!K65</f>
        <v>0</v>
      </c>
      <c r="L31" s="315">
        <f>+[41]PP!L65</f>
        <v>0</v>
      </c>
      <c r="M31" s="315">
        <f>+[41]PP!M65</f>
        <v>0</v>
      </c>
      <c r="N31" s="315">
        <f>+[41]PP!N65</f>
        <v>0</v>
      </c>
      <c r="O31" s="315">
        <f>+[41]PP!O65</f>
        <v>0</v>
      </c>
      <c r="P31" s="315">
        <f>+[41]PP!P65</f>
        <v>0</v>
      </c>
      <c r="Q31" s="315">
        <f>+[41]PP!Q65</f>
        <v>0</v>
      </c>
      <c r="R31" s="309">
        <f t="shared" si="13"/>
        <v>0</v>
      </c>
      <c r="S31" s="80">
        <f t="shared" si="1"/>
        <v>0</v>
      </c>
      <c r="T31" s="77" t="e">
        <f t="shared" si="7"/>
        <v>#DIV/0!</v>
      </c>
    </row>
    <row r="32" spans="2:20" ht="18" customHeight="1" x14ac:dyDescent="0.2">
      <c r="B32" s="207" t="s">
        <v>110</v>
      </c>
      <c r="C32" s="308">
        <f t="shared" ref="C32:R32" si="14">+C33+C41</f>
        <v>240</v>
      </c>
      <c r="D32" s="308">
        <f t="shared" si="14"/>
        <v>183.1</v>
      </c>
      <c r="E32" s="308">
        <f t="shared" si="14"/>
        <v>206.1</v>
      </c>
      <c r="F32" s="308">
        <f t="shared" si="14"/>
        <v>190.9</v>
      </c>
      <c r="G32" s="308">
        <f t="shared" si="14"/>
        <v>195.2</v>
      </c>
      <c r="H32" s="308">
        <f>+H33+H41</f>
        <v>177.3</v>
      </c>
      <c r="I32" s="308">
        <f t="shared" si="14"/>
        <v>198.60000000000002</v>
      </c>
      <c r="J32" s="308">
        <f t="shared" si="14"/>
        <v>1391.2000000000003</v>
      </c>
      <c r="K32" s="308">
        <f t="shared" si="14"/>
        <v>193.8</v>
      </c>
      <c r="L32" s="308">
        <f t="shared" si="14"/>
        <v>172.6</v>
      </c>
      <c r="M32" s="308">
        <f t="shared" si="14"/>
        <v>195.10000000000002</v>
      </c>
      <c r="N32" s="308">
        <f t="shared" si="14"/>
        <v>197.79999999999998</v>
      </c>
      <c r="O32" s="308">
        <f t="shared" si="14"/>
        <v>168.89999999999998</v>
      </c>
      <c r="P32" s="308">
        <f>+P33+P41</f>
        <v>184.7</v>
      </c>
      <c r="Q32" s="308">
        <f t="shared" si="14"/>
        <v>194.60000000000002</v>
      </c>
      <c r="R32" s="308">
        <f t="shared" si="14"/>
        <v>1307.5</v>
      </c>
      <c r="S32" s="63">
        <f t="shared" si="1"/>
        <v>-83.700000000000273</v>
      </c>
      <c r="T32" s="63">
        <f>+S32/J32*100</f>
        <v>-6.0163887291547047</v>
      </c>
    </row>
    <row r="33" spans="2:20" ht="18" customHeight="1" x14ac:dyDescent="0.2">
      <c r="B33" s="205" t="s">
        <v>48</v>
      </c>
      <c r="C33" s="308">
        <f t="shared" ref="C33:R33" si="15">+C34+C38</f>
        <v>107.9</v>
      </c>
      <c r="D33" s="308">
        <f t="shared" si="15"/>
        <v>89</v>
      </c>
      <c r="E33" s="308">
        <f t="shared" si="15"/>
        <v>91.699999999999989</v>
      </c>
      <c r="F33" s="308">
        <f t="shared" si="15"/>
        <v>87</v>
      </c>
      <c r="G33" s="308">
        <f t="shared" si="15"/>
        <v>102.8</v>
      </c>
      <c r="H33" s="308">
        <f>+H34+H38</f>
        <v>77.8</v>
      </c>
      <c r="I33" s="308">
        <f t="shared" si="15"/>
        <v>80.900000000000006</v>
      </c>
      <c r="J33" s="308">
        <f t="shared" si="15"/>
        <v>637.10000000000014</v>
      </c>
      <c r="K33" s="308">
        <f t="shared" si="15"/>
        <v>98.2</v>
      </c>
      <c r="L33" s="310">
        <f t="shared" si="15"/>
        <v>103</v>
      </c>
      <c r="M33" s="310">
        <f t="shared" si="15"/>
        <v>114.7</v>
      </c>
      <c r="N33" s="310">
        <f t="shared" si="15"/>
        <v>126.69999999999999</v>
      </c>
      <c r="O33" s="310">
        <f t="shared" si="15"/>
        <v>100.39999999999999</v>
      </c>
      <c r="P33" s="310">
        <f>+P34+P38</f>
        <v>105.4</v>
      </c>
      <c r="Q33" s="310">
        <f t="shared" si="15"/>
        <v>103.9</v>
      </c>
      <c r="R33" s="310">
        <f t="shared" si="15"/>
        <v>752.30000000000007</v>
      </c>
      <c r="S33" s="63">
        <f t="shared" si="1"/>
        <v>115.19999999999993</v>
      </c>
      <c r="T33" s="63">
        <f>+S33/J33*100</f>
        <v>18.081933762360684</v>
      </c>
    </row>
    <row r="34" spans="2:20" ht="18" customHeight="1" x14ac:dyDescent="0.2">
      <c r="B34" s="208" t="s">
        <v>49</v>
      </c>
      <c r="C34" s="310">
        <f t="shared" ref="C34:R34" si="16">+C35+C37</f>
        <v>98.2</v>
      </c>
      <c r="D34" s="310">
        <f t="shared" si="16"/>
        <v>81.400000000000006</v>
      </c>
      <c r="E34" s="310">
        <f t="shared" si="16"/>
        <v>83.6</v>
      </c>
      <c r="F34" s="310">
        <f t="shared" si="16"/>
        <v>75.599999999999994</v>
      </c>
      <c r="G34" s="310">
        <f t="shared" si="16"/>
        <v>82</v>
      </c>
      <c r="H34" s="310">
        <f>+H35+H37</f>
        <v>70.3</v>
      </c>
      <c r="I34" s="310">
        <f t="shared" si="16"/>
        <v>73.900000000000006</v>
      </c>
      <c r="J34" s="310">
        <f t="shared" si="16"/>
        <v>565.00000000000011</v>
      </c>
      <c r="K34" s="310">
        <f t="shared" si="16"/>
        <v>86.4</v>
      </c>
      <c r="L34" s="310">
        <f t="shared" si="16"/>
        <v>96.7</v>
      </c>
      <c r="M34" s="310">
        <f t="shared" si="16"/>
        <v>105</v>
      </c>
      <c r="N34" s="310">
        <f t="shared" si="16"/>
        <v>97.6</v>
      </c>
      <c r="O34" s="310">
        <f t="shared" si="16"/>
        <v>93.3</v>
      </c>
      <c r="P34" s="310">
        <f>+P35+P37</f>
        <v>96.9</v>
      </c>
      <c r="Q34" s="310">
        <f t="shared" si="16"/>
        <v>90.9</v>
      </c>
      <c r="R34" s="310">
        <f t="shared" si="16"/>
        <v>666.80000000000007</v>
      </c>
      <c r="S34" s="63">
        <f t="shared" si="1"/>
        <v>101.79999999999995</v>
      </c>
      <c r="T34" s="63">
        <f>+S34/J34*100</f>
        <v>18.017699115044238</v>
      </c>
    </row>
    <row r="35" spans="2:20" s="169" customFormat="1" ht="18" customHeight="1" x14ac:dyDescent="0.2">
      <c r="B35" s="209" t="s">
        <v>111</v>
      </c>
      <c r="C35" s="148">
        <f t="shared" ref="C35:R35" si="17">SUM(C36:C37)</f>
        <v>98.2</v>
      </c>
      <c r="D35" s="148">
        <f t="shared" si="17"/>
        <v>81.400000000000006</v>
      </c>
      <c r="E35" s="148">
        <f t="shared" si="17"/>
        <v>83.6</v>
      </c>
      <c r="F35" s="148">
        <f t="shared" si="17"/>
        <v>75.599999999999994</v>
      </c>
      <c r="G35" s="148">
        <f t="shared" si="17"/>
        <v>82</v>
      </c>
      <c r="H35" s="148">
        <f>SUM(H36:H37)</f>
        <v>70.3</v>
      </c>
      <c r="I35" s="148">
        <f t="shared" si="17"/>
        <v>73.900000000000006</v>
      </c>
      <c r="J35" s="148">
        <f t="shared" si="17"/>
        <v>565.00000000000011</v>
      </c>
      <c r="K35" s="148">
        <f t="shared" si="17"/>
        <v>86.4</v>
      </c>
      <c r="L35" s="148">
        <f t="shared" si="17"/>
        <v>96.7</v>
      </c>
      <c r="M35" s="148">
        <f t="shared" si="17"/>
        <v>105</v>
      </c>
      <c r="N35" s="148">
        <f t="shared" si="17"/>
        <v>97.6</v>
      </c>
      <c r="O35" s="148">
        <f t="shared" si="17"/>
        <v>93.3</v>
      </c>
      <c r="P35" s="148">
        <f>SUM(P36:P37)</f>
        <v>96.9</v>
      </c>
      <c r="Q35" s="148">
        <f t="shared" si="17"/>
        <v>90.9</v>
      </c>
      <c r="R35" s="148">
        <f t="shared" si="17"/>
        <v>666.80000000000007</v>
      </c>
      <c r="S35" s="38">
        <f t="shared" si="1"/>
        <v>101.79999999999995</v>
      </c>
      <c r="T35" s="82">
        <f>+S35/J35*100</f>
        <v>18.017699115044238</v>
      </c>
    </row>
    <row r="36" spans="2:20" ht="18" customHeight="1" x14ac:dyDescent="0.2">
      <c r="B36" s="83" t="s">
        <v>112</v>
      </c>
      <c r="C36" s="279">
        <v>98.2</v>
      </c>
      <c r="D36" s="279">
        <v>81.400000000000006</v>
      </c>
      <c r="E36" s="279">
        <v>83.6</v>
      </c>
      <c r="F36" s="279">
        <v>75.599999999999994</v>
      </c>
      <c r="G36" s="279">
        <v>82</v>
      </c>
      <c r="H36" s="279">
        <v>70.3</v>
      </c>
      <c r="I36" s="279">
        <v>73.900000000000006</v>
      </c>
      <c r="J36" s="309">
        <f>SUM(C36:I36)</f>
        <v>565.00000000000011</v>
      </c>
      <c r="K36" s="279">
        <v>86.4</v>
      </c>
      <c r="L36" s="279">
        <v>96.7</v>
      </c>
      <c r="M36" s="279">
        <v>105</v>
      </c>
      <c r="N36" s="279">
        <v>97.6</v>
      </c>
      <c r="O36" s="279">
        <v>93.3</v>
      </c>
      <c r="P36" s="279">
        <v>96.9</v>
      </c>
      <c r="Q36" s="279">
        <v>90.9</v>
      </c>
      <c r="R36" s="279">
        <f>SUM(K36:Q36)</f>
        <v>666.80000000000007</v>
      </c>
      <c r="S36" s="77">
        <f t="shared" si="1"/>
        <v>101.79999999999995</v>
      </c>
      <c r="T36" s="77">
        <f>+S36/J36*100</f>
        <v>18.017699115044238</v>
      </c>
    </row>
    <row r="37" spans="2:20" ht="18" customHeight="1" x14ac:dyDescent="0.2">
      <c r="B37" s="210" t="s">
        <v>113</v>
      </c>
      <c r="C37" s="315">
        <v>0</v>
      </c>
      <c r="D37" s="279">
        <v>0</v>
      </c>
      <c r="E37" s="279">
        <v>0</v>
      </c>
      <c r="F37" s="279">
        <v>0</v>
      </c>
      <c r="G37" s="279">
        <v>0</v>
      </c>
      <c r="H37" s="279">
        <v>0</v>
      </c>
      <c r="I37" s="279">
        <v>0</v>
      </c>
      <c r="J37" s="309">
        <f>SUM(C37:I37)</f>
        <v>0</v>
      </c>
      <c r="K37" s="315">
        <v>0</v>
      </c>
      <c r="L37" s="279">
        <v>0</v>
      </c>
      <c r="M37" s="279">
        <v>0</v>
      </c>
      <c r="N37" s="279">
        <v>0</v>
      </c>
      <c r="O37" s="279">
        <v>0</v>
      </c>
      <c r="P37" s="279">
        <v>0</v>
      </c>
      <c r="Q37" s="279">
        <v>0</v>
      </c>
      <c r="R37" s="279">
        <f>SUM(K37:Q37)</f>
        <v>0</v>
      </c>
      <c r="S37" s="84">
        <f t="shared" si="1"/>
        <v>0</v>
      </c>
      <c r="T37" s="80">
        <v>0</v>
      </c>
    </row>
    <row r="38" spans="2:20" s="177" customFormat="1" ht="18" customHeight="1" x14ac:dyDescent="0.2">
      <c r="B38" s="211" t="s">
        <v>50</v>
      </c>
      <c r="C38" s="308">
        <f t="shared" ref="C38:R38" si="18">SUM(C39:C40)</f>
        <v>9.6999999999999993</v>
      </c>
      <c r="D38" s="308">
        <f t="shared" si="18"/>
        <v>7.6</v>
      </c>
      <c r="E38" s="308">
        <f t="shared" si="18"/>
        <v>8.1</v>
      </c>
      <c r="F38" s="308">
        <f t="shared" si="18"/>
        <v>11.4</v>
      </c>
      <c r="G38" s="308">
        <f>SUM(G39:G40)</f>
        <v>20.8</v>
      </c>
      <c r="H38" s="308">
        <f>SUM(H39:H40)</f>
        <v>7.5</v>
      </c>
      <c r="I38" s="308">
        <f t="shared" si="18"/>
        <v>7</v>
      </c>
      <c r="J38" s="308">
        <f t="shared" si="18"/>
        <v>72.099999999999994</v>
      </c>
      <c r="K38" s="308">
        <f t="shared" si="18"/>
        <v>11.8</v>
      </c>
      <c r="L38" s="308">
        <f t="shared" si="18"/>
        <v>6.3</v>
      </c>
      <c r="M38" s="308">
        <f t="shared" si="18"/>
        <v>9.6999999999999993</v>
      </c>
      <c r="N38" s="308">
        <f t="shared" si="18"/>
        <v>29.1</v>
      </c>
      <c r="O38" s="308">
        <f>SUM(O39:O40)</f>
        <v>7.1</v>
      </c>
      <c r="P38" s="308">
        <f>SUM(P39:P40)</f>
        <v>8.5</v>
      </c>
      <c r="Q38" s="308">
        <f t="shared" si="18"/>
        <v>13</v>
      </c>
      <c r="R38" s="308">
        <f t="shared" si="18"/>
        <v>85.5</v>
      </c>
      <c r="S38" s="68">
        <f t="shared" si="1"/>
        <v>13.400000000000006</v>
      </c>
      <c r="T38" s="68">
        <f>+S38/J38*100</f>
        <v>18.585298196948692</v>
      </c>
    </row>
    <row r="39" spans="2:20" s="177" customFormat="1" ht="18" customHeight="1" x14ac:dyDescent="0.2">
      <c r="B39" s="212" t="s">
        <v>114</v>
      </c>
      <c r="C39" s="315">
        <v>9.6999999999999993</v>
      </c>
      <c r="D39" s="315">
        <v>7.6</v>
      </c>
      <c r="E39" s="315">
        <v>8.1</v>
      </c>
      <c r="F39" s="315">
        <v>11.4</v>
      </c>
      <c r="G39" s="315">
        <v>20.8</v>
      </c>
      <c r="H39" s="315">
        <v>7.5</v>
      </c>
      <c r="I39" s="315">
        <v>7</v>
      </c>
      <c r="J39" s="318">
        <f>SUM(C39:I39)</f>
        <v>72.099999999999994</v>
      </c>
      <c r="K39" s="315">
        <v>11.8</v>
      </c>
      <c r="L39" s="315">
        <v>6.3</v>
      </c>
      <c r="M39" s="315">
        <v>9.6999999999999993</v>
      </c>
      <c r="N39" s="315">
        <v>29.1</v>
      </c>
      <c r="O39" s="315">
        <v>7.1</v>
      </c>
      <c r="P39" s="315">
        <v>8.5</v>
      </c>
      <c r="Q39" s="315">
        <v>13</v>
      </c>
      <c r="R39" s="315">
        <f>SUM(K39:Q39)</f>
        <v>85.5</v>
      </c>
      <c r="S39" s="65">
        <f t="shared" si="1"/>
        <v>13.400000000000006</v>
      </c>
      <c r="T39" s="65">
        <f>+S39/J39*100</f>
        <v>18.585298196948692</v>
      </c>
    </row>
    <row r="40" spans="2:20" s="177" customFormat="1" ht="18" customHeight="1" x14ac:dyDescent="0.2">
      <c r="B40" s="212" t="s">
        <v>24</v>
      </c>
      <c r="C40" s="315">
        <v>0</v>
      </c>
      <c r="D40" s="315">
        <v>0</v>
      </c>
      <c r="E40" s="315">
        <v>0</v>
      </c>
      <c r="F40" s="315">
        <v>0</v>
      </c>
      <c r="G40" s="315">
        <v>0</v>
      </c>
      <c r="H40" s="315">
        <v>0</v>
      </c>
      <c r="I40" s="315">
        <v>0</v>
      </c>
      <c r="J40" s="318">
        <f>SUM(C40:I40)</f>
        <v>0</v>
      </c>
      <c r="K40" s="315">
        <v>0</v>
      </c>
      <c r="L40" s="315">
        <v>0</v>
      </c>
      <c r="M40" s="315">
        <v>0</v>
      </c>
      <c r="N40" s="315">
        <v>0</v>
      </c>
      <c r="O40" s="315">
        <v>0</v>
      </c>
      <c r="P40" s="315">
        <v>0</v>
      </c>
      <c r="Q40" s="315">
        <v>0</v>
      </c>
      <c r="R40" s="315">
        <f>SUM(K40:Q40)</f>
        <v>0</v>
      </c>
      <c r="S40" s="85">
        <f t="shared" si="1"/>
        <v>0</v>
      </c>
      <c r="T40" s="85">
        <v>0</v>
      </c>
    </row>
    <row r="41" spans="2:20" ht="18" customHeight="1" x14ac:dyDescent="0.2">
      <c r="B41" s="208" t="s">
        <v>51</v>
      </c>
      <c r="C41" s="308">
        <f t="shared" ref="C41:R41" si="19">+C42+C43</f>
        <v>132.1</v>
      </c>
      <c r="D41" s="308">
        <f t="shared" si="19"/>
        <v>94.1</v>
      </c>
      <c r="E41" s="308">
        <f t="shared" si="19"/>
        <v>114.4</v>
      </c>
      <c r="F41" s="308">
        <f t="shared" si="19"/>
        <v>103.9</v>
      </c>
      <c r="G41" s="308">
        <f t="shared" si="19"/>
        <v>92.4</v>
      </c>
      <c r="H41" s="308">
        <f>+H42+H43</f>
        <v>99.5</v>
      </c>
      <c r="I41" s="308">
        <f t="shared" si="19"/>
        <v>117.7</v>
      </c>
      <c r="J41" s="308">
        <f t="shared" si="19"/>
        <v>754.1</v>
      </c>
      <c r="K41" s="308">
        <f t="shared" si="19"/>
        <v>95.6</v>
      </c>
      <c r="L41" s="310">
        <f t="shared" si="19"/>
        <v>69.599999999999994</v>
      </c>
      <c r="M41" s="310">
        <f t="shared" si="19"/>
        <v>80.400000000000006</v>
      </c>
      <c r="N41" s="310">
        <f t="shared" si="19"/>
        <v>71.099999999999994</v>
      </c>
      <c r="O41" s="310">
        <f t="shared" si="19"/>
        <v>68.5</v>
      </c>
      <c r="P41" s="310">
        <f>+P42+P43</f>
        <v>79.3</v>
      </c>
      <c r="Q41" s="310">
        <f t="shared" si="19"/>
        <v>90.7</v>
      </c>
      <c r="R41" s="310">
        <f t="shared" si="19"/>
        <v>555.20000000000005</v>
      </c>
      <c r="S41" s="63">
        <f t="shared" si="1"/>
        <v>-198.89999999999998</v>
      </c>
      <c r="T41" s="63">
        <f>+S41/J41*100</f>
        <v>-26.375812226495153</v>
      </c>
    </row>
    <row r="42" spans="2:20" ht="18" customHeight="1" x14ac:dyDescent="0.2">
      <c r="B42" s="210" t="s">
        <v>115</v>
      </c>
      <c r="C42" s="315">
        <v>132.1</v>
      </c>
      <c r="D42" s="279">
        <v>94.1</v>
      </c>
      <c r="E42" s="279">
        <v>114.4</v>
      </c>
      <c r="F42" s="279">
        <v>103.9</v>
      </c>
      <c r="G42" s="279">
        <v>92.4</v>
      </c>
      <c r="H42" s="279">
        <v>99.5</v>
      </c>
      <c r="I42" s="279">
        <v>117.7</v>
      </c>
      <c r="J42" s="309">
        <f>SUM(C42:I42)</f>
        <v>754.1</v>
      </c>
      <c r="K42" s="315">
        <v>95.6</v>
      </c>
      <c r="L42" s="315">
        <v>69.599999999999994</v>
      </c>
      <c r="M42" s="315">
        <v>80.400000000000006</v>
      </c>
      <c r="N42" s="315">
        <v>71.099999999999994</v>
      </c>
      <c r="O42" s="315">
        <v>68.5</v>
      </c>
      <c r="P42" s="315">
        <v>79.3</v>
      </c>
      <c r="Q42" s="315">
        <v>90.7</v>
      </c>
      <c r="R42" s="279">
        <f>SUM(K42:Q42)</f>
        <v>555.20000000000005</v>
      </c>
      <c r="S42" s="64">
        <f t="shared" si="1"/>
        <v>-198.89999999999998</v>
      </c>
      <c r="T42" s="64">
        <f>+S42/J42*100</f>
        <v>-26.375812226495153</v>
      </c>
    </row>
    <row r="43" spans="2:20" ht="18" customHeight="1" x14ac:dyDescent="0.2">
      <c r="B43" s="210" t="s">
        <v>24</v>
      </c>
      <c r="C43" s="315">
        <v>0</v>
      </c>
      <c r="D43" s="279">
        <v>0</v>
      </c>
      <c r="E43" s="279">
        <v>0</v>
      </c>
      <c r="F43" s="279">
        <v>0</v>
      </c>
      <c r="G43" s="279">
        <v>0</v>
      </c>
      <c r="H43" s="279">
        <v>0</v>
      </c>
      <c r="I43" s="279">
        <v>0</v>
      </c>
      <c r="J43" s="309">
        <f>SUM(C43:I43)</f>
        <v>0</v>
      </c>
      <c r="K43" s="315">
        <v>0</v>
      </c>
      <c r="L43" s="279">
        <v>0</v>
      </c>
      <c r="M43" s="279">
        <v>0</v>
      </c>
      <c r="N43" s="279">
        <v>0</v>
      </c>
      <c r="O43" s="279">
        <v>0</v>
      </c>
      <c r="P43" s="279">
        <v>0</v>
      </c>
      <c r="Q43" s="279">
        <v>0</v>
      </c>
      <c r="R43" s="279">
        <f>SUM(K43:Q43)</f>
        <v>0</v>
      </c>
      <c r="S43" s="74">
        <f t="shared" si="1"/>
        <v>0</v>
      </c>
      <c r="T43" s="70">
        <v>0</v>
      </c>
    </row>
    <row r="44" spans="2:20" ht="18" customHeight="1" x14ac:dyDescent="0.2">
      <c r="B44" s="207" t="s">
        <v>116</v>
      </c>
      <c r="C44" s="308">
        <f t="shared" ref="C44:R44" si="20">+C45+C52+C53</f>
        <v>158.5</v>
      </c>
      <c r="D44" s="308">
        <f t="shared" si="20"/>
        <v>2542.4</v>
      </c>
      <c r="E44" s="308">
        <f t="shared" si="20"/>
        <v>303.40000000000003</v>
      </c>
      <c r="F44" s="308">
        <f t="shared" si="20"/>
        <v>30</v>
      </c>
      <c r="G44" s="308">
        <f t="shared" si="20"/>
        <v>37.799999999999997</v>
      </c>
      <c r="H44" s="308">
        <f>+H45+H52+H53</f>
        <v>17.2</v>
      </c>
      <c r="I44" s="308">
        <f t="shared" si="20"/>
        <v>9924</v>
      </c>
      <c r="J44" s="308">
        <f t="shared" si="20"/>
        <v>13013.300000000001</v>
      </c>
      <c r="K44" s="308">
        <f t="shared" si="20"/>
        <v>15.7</v>
      </c>
      <c r="L44" s="310">
        <f t="shared" si="20"/>
        <v>477.90000000000003</v>
      </c>
      <c r="M44" s="310">
        <f t="shared" si="20"/>
        <v>346.09999999999997</v>
      </c>
      <c r="N44" s="310">
        <f t="shared" si="20"/>
        <v>39.5</v>
      </c>
      <c r="O44" s="310">
        <f t="shared" si="20"/>
        <v>44</v>
      </c>
      <c r="P44" s="310">
        <f>+P45+P52+P53</f>
        <v>43.1</v>
      </c>
      <c r="Q44" s="310">
        <f t="shared" si="20"/>
        <v>12097.400000000001</v>
      </c>
      <c r="R44" s="310">
        <f t="shared" si="20"/>
        <v>13063.7</v>
      </c>
      <c r="S44" s="63">
        <f t="shared" si="1"/>
        <v>50.399999999999636</v>
      </c>
      <c r="T44" s="63">
        <f>+S44/J44*100</f>
        <v>0.38729607401658017</v>
      </c>
    </row>
    <row r="45" spans="2:20" ht="18" customHeight="1" x14ac:dyDescent="0.2">
      <c r="B45" s="202" t="s">
        <v>117</v>
      </c>
      <c r="C45" s="310">
        <f t="shared" ref="C45:R45" si="21">+C46+C50</f>
        <v>158.4</v>
      </c>
      <c r="D45" s="310">
        <f t="shared" si="21"/>
        <v>2542.4</v>
      </c>
      <c r="E45" s="310">
        <f t="shared" si="21"/>
        <v>30.1</v>
      </c>
      <c r="F45" s="310">
        <f t="shared" si="21"/>
        <v>30</v>
      </c>
      <c r="G45" s="310">
        <f t="shared" si="21"/>
        <v>37.799999999999997</v>
      </c>
      <c r="H45" s="310">
        <f>+H46+H50</f>
        <v>17.2</v>
      </c>
      <c r="I45" s="310">
        <f t="shared" si="21"/>
        <v>9924</v>
      </c>
      <c r="J45" s="310">
        <f t="shared" si="21"/>
        <v>12739.900000000001</v>
      </c>
      <c r="K45" s="310">
        <f t="shared" si="21"/>
        <v>0.5</v>
      </c>
      <c r="L45" s="310">
        <f t="shared" si="21"/>
        <v>0.6</v>
      </c>
      <c r="M45" s="310">
        <f t="shared" si="21"/>
        <v>13.4</v>
      </c>
      <c r="N45" s="310">
        <f t="shared" si="21"/>
        <v>39.5</v>
      </c>
      <c r="O45" s="310">
        <f t="shared" si="21"/>
        <v>44</v>
      </c>
      <c r="P45" s="310">
        <f>+P46+P50</f>
        <v>43.1</v>
      </c>
      <c r="Q45" s="310">
        <f t="shared" si="21"/>
        <v>12097.400000000001</v>
      </c>
      <c r="R45" s="310">
        <f t="shared" si="21"/>
        <v>12238.5</v>
      </c>
      <c r="S45" s="63">
        <f t="shared" si="1"/>
        <v>-501.40000000000146</v>
      </c>
      <c r="T45" s="63">
        <f>+S45/J45*100</f>
        <v>-3.9356666849818396</v>
      </c>
    </row>
    <row r="46" spans="2:20" ht="18" customHeight="1" x14ac:dyDescent="0.2">
      <c r="B46" s="213" t="s">
        <v>118</v>
      </c>
      <c r="C46" s="308">
        <f t="shared" ref="C46:R46" si="22">SUM(C47:C49)</f>
        <v>0</v>
      </c>
      <c r="D46" s="308">
        <f t="shared" si="22"/>
        <v>2517.3000000000002</v>
      </c>
      <c r="E46" s="308">
        <f t="shared" si="22"/>
        <v>0</v>
      </c>
      <c r="F46" s="308">
        <f t="shared" si="22"/>
        <v>0</v>
      </c>
      <c r="G46" s="308">
        <f>SUM(G47:G49)</f>
        <v>0</v>
      </c>
      <c r="H46" s="308">
        <f>SUM(H47:H49)</f>
        <v>0</v>
      </c>
      <c r="I46" s="308">
        <f t="shared" si="22"/>
        <v>9923.9</v>
      </c>
      <c r="J46" s="308">
        <f t="shared" si="22"/>
        <v>12441.2</v>
      </c>
      <c r="K46" s="308">
        <f t="shared" si="22"/>
        <v>0</v>
      </c>
      <c r="L46" s="310">
        <f t="shared" si="22"/>
        <v>0</v>
      </c>
      <c r="M46" s="310">
        <f t="shared" si="22"/>
        <v>0</v>
      </c>
      <c r="N46" s="310">
        <f t="shared" si="22"/>
        <v>0</v>
      </c>
      <c r="O46" s="310">
        <f>SUM(O47:O49)</f>
        <v>0</v>
      </c>
      <c r="P46" s="310">
        <f>SUM(P47:P49)</f>
        <v>0</v>
      </c>
      <c r="Q46" s="310">
        <f t="shared" si="22"/>
        <v>12069.2</v>
      </c>
      <c r="R46" s="310">
        <f t="shared" si="22"/>
        <v>12069.2</v>
      </c>
      <c r="S46" s="63">
        <f t="shared" si="1"/>
        <v>-372</v>
      </c>
      <c r="T46" s="63">
        <f>+S46/J46*100</f>
        <v>-2.9900652670160435</v>
      </c>
    </row>
    <row r="47" spans="2:20" ht="18" customHeight="1" x14ac:dyDescent="0.2">
      <c r="B47" s="214" t="s">
        <v>119</v>
      </c>
      <c r="C47" s="315">
        <v>0</v>
      </c>
      <c r="D47" s="279">
        <v>0</v>
      </c>
      <c r="E47" s="279">
        <v>0</v>
      </c>
      <c r="F47" s="279">
        <v>0</v>
      </c>
      <c r="G47" s="279">
        <v>0</v>
      </c>
      <c r="H47" s="279">
        <v>0</v>
      </c>
      <c r="I47" s="279">
        <v>9923.9</v>
      </c>
      <c r="J47" s="309">
        <f>SUM(C47:I47)</f>
        <v>9923.9</v>
      </c>
      <c r="K47" s="315">
        <v>0</v>
      </c>
      <c r="L47" s="279">
        <v>0</v>
      </c>
      <c r="M47" s="279">
        <v>0</v>
      </c>
      <c r="N47" s="279">
        <v>0</v>
      </c>
      <c r="O47" s="279">
        <v>0</v>
      </c>
      <c r="P47" s="279">
        <v>0</v>
      </c>
      <c r="Q47" s="279">
        <v>9162</v>
      </c>
      <c r="R47" s="279">
        <f>SUM(K47:Q47)</f>
        <v>9162</v>
      </c>
      <c r="S47" s="64">
        <f t="shared" si="1"/>
        <v>-761.89999999999964</v>
      </c>
      <c r="T47" s="64">
        <f>+S47/J47*100</f>
        <v>-7.6774252058162586</v>
      </c>
    </row>
    <row r="48" spans="2:20" ht="18" customHeight="1" x14ac:dyDescent="0.2">
      <c r="B48" s="214" t="s">
        <v>120</v>
      </c>
      <c r="C48" s="315">
        <v>0</v>
      </c>
      <c r="D48" s="279">
        <v>2517.3000000000002</v>
      </c>
      <c r="E48" s="279">
        <v>0</v>
      </c>
      <c r="F48" s="279">
        <v>0</v>
      </c>
      <c r="G48" s="279">
        <v>0</v>
      </c>
      <c r="H48" s="279">
        <v>0</v>
      </c>
      <c r="I48" s="279">
        <v>0</v>
      </c>
      <c r="J48" s="309">
        <f>SUM(C48:I48)</f>
        <v>2517.3000000000002</v>
      </c>
      <c r="K48" s="315">
        <v>0</v>
      </c>
      <c r="L48" s="315">
        <v>0</v>
      </c>
      <c r="M48" s="315">
        <v>0</v>
      </c>
      <c r="N48" s="315">
        <v>0</v>
      </c>
      <c r="O48" s="315">
        <v>0</v>
      </c>
      <c r="P48" s="315">
        <v>0</v>
      </c>
      <c r="Q48" s="315">
        <v>2907.2</v>
      </c>
      <c r="R48" s="279">
        <f>SUM(K48:Q48)</f>
        <v>2907.2</v>
      </c>
      <c r="S48" s="64">
        <f t="shared" si="1"/>
        <v>389.89999999999964</v>
      </c>
      <c r="T48" s="64">
        <f>+S48/J48*100</f>
        <v>15.488817383704747</v>
      </c>
    </row>
    <row r="49" spans="2:21" ht="18" customHeight="1" x14ac:dyDescent="0.2">
      <c r="B49" s="214" t="s">
        <v>121</v>
      </c>
      <c r="C49" s="315">
        <v>0</v>
      </c>
      <c r="D49" s="315">
        <v>0</v>
      </c>
      <c r="E49" s="315">
        <v>0</v>
      </c>
      <c r="F49" s="315">
        <v>0</v>
      </c>
      <c r="G49" s="315">
        <v>0</v>
      </c>
      <c r="H49" s="315">
        <v>0</v>
      </c>
      <c r="I49" s="315">
        <v>0</v>
      </c>
      <c r="J49" s="309">
        <f>SUM(C49:I49)</f>
        <v>0</v>
      </c>
      <c r="K49" s="315">
        <v>0</v>
      </c>
      <c r="L49" s="315">
        <v>0</v>
      </c>
      <c r="M49" s="315">
        <v>0</v>
      </c>
      <c r="N49" s="315">
        <v>0</v>
      </c>
      <c r="O49" s="315">
        <v>0</v>
      </c>
      <c r="P49" s="315">
        <v>0</v>
      </c>
      <c r="Q49" s="315">
        <v>0</v>
      </c>
      <c r="R49" s="279">
        <f>SUM(K49:Q49)</f>
        <v>0</v>
      </c>
      <c r="S49" s="64">
        <f t="shared" si="1"/>
        <v>0</v>
      </c>
      <c r="T49" s="70">
        <v>0</v>
      </c>
    </row>
    <row r="50" spans="2:21" ht="18" customHeight="1" x14ac:dyDescent="0.2">
      <c r="B50" s="205" t="s">
        <v>122</v>
      </c>
      <c r="C50" s="308">
        <f t="shared" ref="C50:R50" si="23">SUM(C51:C51)</f>
        <v>158.4</v>
      </c>
      <c r="D50" s="308">
        <f t="shared" si="23"/>
        <v>25.1</v>
      </c>
      <c r="E50" s="308">
        <f t="shared" si="23"/>
        <v>30.1</v>
      </c>
      <c r="F50" s="308">
        <f t="shared" si="23"/>
        <v>30</v>
      </c>
      <c r="G50" s="308">
        <f t="shared" si="23"/>
        <v>37.799999999999997</v>
      </c>
      <c r="H50" s="308">
        <f t="shared" si="23"/>
        <v>17.2</v>
      </c>
      <c r="I50" s="308">
        <f t="shared" si="23"/>
        <v>0.1</v>
      </c>
      <c r="J50" s="308">
        <f t="shared" si="23"/>
        <v>298.7</v>
      </c>
      <c r="K50" s="308">
        <f t="shared" si="23"/>
        <v>0.5</v>
      </c>
      <c r="L50" s="310">
        <f t="shared" si="23"/>
        <v>0.6</v>
      </c>
      <c r="M50" s="310">
        <f t="shared" si="23"/>
        <v>13.4</v>
      </c>
      <c r="N50" s="310">
        <f t="shared" si="23"/>
        <v>39.5</v>
      </c>
      <c r="O50" s="310">
        <f t="shared" si="23"/>
        <v>44</v>
      </c>
      <c r="P50" s="310">
        <f t="shared" si="23"/>
        <v>43.1</v>
      </c>
      <c r="Q50" s="310">
        <f t="shared" si="23"/>
        <v>28.2</v>
      </c>
      <c r="R50" s="310">
        <f t="shared" si="23"/>
        <v>169.29999999999998</v>
      </c>
      <c r="S50" s="63">
        <f t="shared" si="1"/>
        <v>-129.4</v>
      </c>
      <c r="T50" s="63">
        <f t="shared" ref="T50:T59" si="24">+S50/J50*100</f>
        <v>-43.321057917643124</v>
      </c>
    </row>
    <row r="51" spans="2:21" ht="18" customHeight="1" x14ac:dyDescent="0.2">
      <c r="B51" s="214" t="s">
        <v>123</v>
      </c>
      <c r="C51" s="319">
        <v>158.4</v>
      </c>
      <c r="D51" s="312">
        <v>25.1</v>
      </c>
      <c r="E51" s="312">
        <v>30.1</v>
      </c>
      <c r="F51" s="312">
        <v>30</v>
      </c>
      <c r="G51" s="312">
        <v>37.799999999999997</v>
      </c>
      <c r="H51" s="312">
        <v>17.2</v>
      </c>
      <c r="I51" s="312">
        <v>0.1</v>
      </c>
      <c r="J51" s="309">
        <f>SUM(C51:I51)</f>
        <v>298.7</v>
      </c>
      <c r="K51" s="319">
        <v>0.5</v>
      </c>
      <c r="L51" s="319">
        <v>0.6</v>
      </c>
      <c r="M51" s="319">
        <v>13.4</v>
      </c>
      <c r="N51" s="319">
        <v>39.5</v>
      </c>
      <c r="O51" s="319">
        <v>44</v>
      </c>
      <c r="P51" s="319">
        <v>43.1</v>
      </c>
      <c r="Q51" s="319">
        <v>28.2</v>
      </c>
      <c r="R51" s="312">
        <f>SUM(K51:Q51)</f>
        <v>169.29999999999998</v>
      </c>
      <c r="S51" s="215">
        <f t="shared" si="1"/>
        <v>-129.4</v>
      </c>
      <c r="T51" s="64">
        <f t="shared" si="24"/>
        <v>-43.321057917643124</v>
      </c>
    </row>
    <row r="52" spans="2:21" ht="18" customHeight="1" x14ac:dyDescent="0.2">
      <c r="B52" s="202" t="s">
        <v>58</v>
      </c>
      <c r="C52" s="320">
        <v>0.1</v>
      </c>
      <c r="D52" s="320">
        <v>0</v>
      </c>
      <c r="E52" s="320">
        <v>0</v>
      </c>
      <c r="F52" s="320">
        <v>0</v>
      </c>
      <c r="G52" s="320">
        <v>0</v>
      </c>
      <c r="H52" s="320">
        <v>0</v>
      </c>
      <c r="I52" s="320">
        <v>0</v>
      </c>
      <c r="J52" s="311">
        <f>SUM(C52:I52)</f>
        <v>0.1</v>
      </c>
      <c r="K52" s="320">
        <v>0</v>
      </c>
      <c r="L52" s="320">
        <v>0</v>
      </c>
      <c r="M52" s="320">
        <v>0</v>
      </c>
      <c r="N52" s="320">
        <v>0</v>
      </c>
      <c r="O52" s="320">
        <v>0</v>
      </c>
      <c r="P52" s="320">
        <v>0</v>
      </c>
      <c r="Q52" s="320">
        <v>0</v>
      </c>
      <c r="R52" s="148">
        <f>SUM(K52:Q52)</f>
        <v>0</v>
      </c>
      <c r="S52" s="148">
        <f t="shared" si="1"/>
        <v>-0.1</v>
      </c>
      <c r="T52" s="63">
        <f t="shared" si="24"/>
        <v>-100</v>
      </c>
    </row>
    <row r="53" spans="2:21" ht="18" customHeight="1" x14ac:dyDescent="0.2">
      <c r="B53" s="202" t="s">
        <v>59</v>
      </c>
      <c r="C53" s="308">
        <f t="shared" ref="C53:R53" si="25">+C54+C55+C56</f>
        <v>0</v>
      </c>
      <c r="D53" s="308">
        <f t="shared" si="25"/>
        <v>0</v>
      </c>
      <c r="E53" s="308">
        <f t="shared" si="25"/>
        <v>273.3</v>
      </c>
      <c r="F53" s="308">
        <f t="shared" si="25"/>
        <v>0</v>
      </c>
      <c r="G53" s="308">
        <f t="shared" si="25"/>
        <v>0</v>
      </c>
      <c r="H53" s="308">
        <f>+H54+H55+H56</f>
        <v>0</v>
      </c>
      <c r="I53" s="308">
        <f t="shared" si="25"/>
        <v>0</v>
      </c>
      <c r="J53" s="308">
        <f t="shared" si="25"/>
        <v>273.3</v>
      </c>
      <c r="K53" s="308">
        <f t="shared" si="25"/>
        <v>15.2</v>
      </c>
      <c r="L53" s="308">
        <f t="shared" si="25"/>
        <v>477.3</v>
      </c>
      <c r="M53" s="308">
        <f t="shared" si="25"/>
        <v>332.7</v>
      </c>
      <c r="N53" s="308">
        <f t="shared" si="25"/>
        <v>0</v>
      </c>
      <c r="O53" s="308">
        <f t="shared" si="25"/>
        <v>0</v>
      </c>
      <c r="P53" s="308">
        <f>+P54+P55+P56</f>
        <v>0</v>
      </c>
      <c r="Q53" s="308">
        <f t="shared" si="25"/>
        <v>0</v>
      </c>
      <c r="R53" s="308">
        <f t="shared" si="25"/>
        <v>825.2</v>
      </c>
      <c r="S53" s="68">
        <f t="shared" si="1"/>
        <v>551.90000000000009</v>
      </c>
      <c r="T53" s="63">
        <f t="shared" si="24"/>
        <v>201.93926088547386</v>
      </c>
    </row>
    <row r="54" spans="2:21" ht="18" customHeight="1" x14ac:dyDescent="0.2">
      <c r="B54" s="86" t="s">
        <v>124</v>
      </c>
      <c r="C54" s="315">
        <v>0</v>
      </c>
      <c r="D54" s="279">
        <v>0</v>
      </c>
      <c r="E54" s="279">
        <v>0</v>
      </c>
      <c r="F54" s="279">
        <v>0</v>
      </c>
      <c r="G54" s="279">
        <v>0</v>
      </c>
      <c r="H54" s="279">
        <v>0</v>
      </c>
      <c r="I54" s="279">
        <v>0</v>
      </c>
      <c r="J54" s="309">
        <f>SUM(C54:I54)</f>
        <v>0</v>
      </c>
      <c r="K54" s="315">
        <v>15.2</v>
      </c>
      <c r="L54" s="315">
        <v>477.3</v>
      </c>
      <c r="M54" s="315">
        <v>332.7</v>
      </c>
      <c r="N54" s="315">
        <v>0</v>
      </c>
      <c r="O54" s="315">
        <v>0</v>
      </c>
      <c r="P54" s="315">
        <v>0</v>
      </c>
      <c r="Q54" s="315">
        <v>0</v>
      </c>
      <c r="R54" s="312">
        <f>SUM(K54:Q54)</f>
        <v>825.2</v>
      </c>
      <c r="S54" s="64">
        <f t="shared" si="1"/>
        <v>825.2</v>
      </c>
      <c r="T54" s="70">
        <v>0</v>
      </c>
    </row>
    <row r="55" spans="2:21" ht="18" customHeight="1" x14ac:dyDescent="0.2">
      <c r="B55" s="86" t="s">
        <v>125</v>
      </c>
      <c r="C55" s="312">
        <v>0</v>
      </c>
      <c r="D55" s="312">
        <v>0</v>
      </c>
      <c r="E55" s="312">
        <v>0</v>
      </c>
      <c r="F55" s="312">
        <v>0</v>
      </c>
      <c r="G55" s="312">
        <v>0</v>
      </c>
      <c r="H55" s="312">
        <v>0</v>
      </c>
      <c r="I55" s="312">
        <v>0</v>
      </c>
      <c r="J55" s="309">
        <f>SUM(C55:I55)</f>
        <v>0</v>
      </c>
      <c r="K55" s="312">
        <v>0</v>
      </c>
      <c r="L55" s="312">
        <v>0</v>
      </c>
      <c r="M55" s="312">
        <v>0</v>
      </c>
      <c r="N55" s="312">
        <v>0</v>
      </c>
      <c r="O55" s="312">
        <v>0</v>
      </c>
      <c r="P55" s="312">
        <v>0</v>
      </c>
      <c r="Q55" s="312">
        <v>0</v>
      </c>
      <c r="R55" s="312">
        <f>SUM(K55:Q55)</f>
        <v>0</v>
      </c>
      <c r="S55" s="70">
        <f t="shared" si="1"/>
        <v>0</v>
      </c>
      <c r="T55" s="70">
        <v>0</v>
      </c>
    </row>
    <row r="56" spans="2:21" ht="18" customHeight="1" x14ac:dyDescent="0.2">
      <c r="B56" s="86" t="s">
        <v>24</v>
      </c>
      <c r="C56" s="312">
        <v>0</v>
      </c>
      <c r="D56" s="312">
        <v>0</v>
      </c>
      <c r="E56" s="312">
        <v>273.3</v>
      </c>
      <c r="F56" s="312">
        <v>0</v>
      </c>
      <c r="G56" s="312">
        <v>0</v>
      </c>
      <c r="H56" s="312">
        <v>0</v>
      </c>
      <c r="I56" s="312">
        <v>0</v>
      </c>
      <c r="J56" s="309">
        <f>SUM(C56:I56)</f>
        <v>273.3</v>
      </c>
      <c r="K56" s="312">
        <v>0</v>
      </c>
      <c r="L56" s="312">
        <v>0</v>
      </c>
      <c r="M56" s="312">
        <v>0</v>
      </c>
      <c r="N56" s="312">
        <v>0</v>
      </c>
      <c r="O56" s="312">
        <v>0</v>
      </c>
      <c r="P56" s="312">
        <v>0</v>
      </c>
      <c r="Q56" s="312">
        <v>0</v>
      </c>
      <c r="R56" s="312">
        <f>SUM(K56:Q56)</f>
        <v>0</v>
      </c>
      <c r="S56" s="279">
        <f>+R56-J56</f>
        <v>-273.3</v>
      </c>
      <c r="T56" s="64">
        <f t="shared" si="24"/>
        <v>-100</v>
      </c>
    </row>
    <row r="57" spans="2:21" ht="18" customHeight="1" x14ac:dyDescent="0.2">
      <c r="B57" s="207" t="s">
        <v>126</v>
      </c>
      <c r="C57" s="308">
        <f t="shared" ref="C57:R57" si="26">+C58+C61</f>
        <v>0</v>
      </c>
      <c r="D57" s="308">
        <f t="shared" si="26"/>
        <v>31.4</v>
      </c>
      <c r="E57" s="308">
        <f t="shared" si="26"/>
        <v>3.8</v>
      </c>
      <c r="F57" s="308">
        <f t="shared" si="26"/>
        <v>0</v>
      </c>
      <c r="G57" s="308">
        <f t="shared" si="26"/>
        <v>0</v>
      </c>
      <c r="H57" s="308">
        <f>+H58+H61</f>
        <v>26.4</v>
      </c>
      <c r="I57" s="308">
        <f t="shared" si="26"/>
        <v>0</v>
      </c>
      <c r="J57" s="308">
        <f t="shared" si="26"/>
        <v>61.599999999999994</v>
      </c>
      <c r="K57" s="308">
        <f t="shared" si="26"/>
        <v>0</v>
      </c>
      <c r="L57" s="310">
        <f t="shared" si="26"/>
        <v>51.2</v>
      </c>
      <c r="M57" s="310">
        <f t="shared" si="26"/>
        <v>0</v>
      </c>
      <c r="N57" s="310">
        <f t="shared" si="26"/>
        <v>0</v>
      </c>
      <c r="O57" s="310">
        <f t="shared" si="26"/>
        <v>21.9</v>
      </c>
      <c r="P57" s="310">
        <f>+P58+P61</f>
        <v>86.2</v>
      </c>
      <c r="Q57" s="310">
        <f t="shared" si="26"/>
        <v>0</v>
      </c>
      <c r="R57" s="310">
        <f t="shared" si="26"/>
        <v>159.30000000000001</v>
      </c>
      <c r="S57" s="63">
        <f t="shared" si="1"/>
        <v>97.700000000000017</v>
      </c>
      <c r="T57" s="63">
        <f t="shared" si="24"/>
        <v>158.60389610389615</v>
      </c>
    </row>
    <row r="58" spans="2:21" ht="18" customHeight="1" x14ac:dyDescent="0.2">
      <c r="B58" s="88" t="s">
        <v>127</v>
      </c>
      <c r="C58" s="321">
        <f t="shared" ref="C58:R58" si="27">+C59+C60</f>
        <v>0</v>
      </c>
      <c r="D58" s="321">
        <f t="shared" si="27"/>
        <v>31.4</v>
      </c>
      <c r="E58" s="321">
        <f t="shared" si="27"/>
        <v>3.8</v>
      </c>
      <c r="F58" s="321">
        <f t="shared" si="27"/>
        <v>0</v>
      </c>
      <c r="G58" s="321">
        <f t="shared" si="27"/>
        <v>0</v>
      </c>
      <c r="H58" s="321">
        <f>+H59+H60</f>
        <v>26.4</v>
      </c>
      <c r="I58" s="321">
        <f t="shared" si="27"/>
        <v>0</v>
      </c>
      <c r="J58" s="321">
        <f t="shared" si="27"/>
        <v>61.599999999999994</v>
      </c>
      <c r="K58" s="321">
        <f t="shared" si="27"/>
        <v>0</v>
      </c>
      <c r="L58" s="324">
        <f t="shared" si="27"/>
        <v>51.2</v>
      </c>
      <c r="M58" s="324">
        <f t="shared" si="27"/>
        <v>0</v>
      </c>
      <c r="N58" s="324">
        <f t="shared" si="27"/>
        <v>0</v>
      </c>
      <c r="O58" s="324">
        <f t="shared" si="27"/>
        <v>21.9</v>
      </c>
      <c r="P58" s="324">
        <f>+P59+P60</f>
        <v>86.2</v>
      </c>
      <c r="Q58" s="324">
        <f t="shared" si="27"/>
        <v>0</v>
      </c>
      <c r="R58" s="324">
        <f t="shared" si="27"/>
        <v>159.30000000000001</v>
      </c>
      <c r="S58" s="89">
        <f t="shared" si="1"/>
        <v>97.700000000000017</v>
      </c>
      <c r="T58" s="89">
        <f t="shared" si="24"/>
        <v>158.60389610389615</v>
      </c>
    </row>
    <row r="59" spans="2:21" ht="18" customHeight="1" x14ac:dyDescent="0.2">
      <c r="B59" s="90" t="s">
        <v>128</v>
      </c>
      <c r="C59" s="315">
        <v>0</v>
      </c>
      <c r="D59" s="279">
        <v>31.4</v>
      </c>
      <c r="E59" s="279">
        <v>3.8</v>
      </c>
      <c r="F59" s="279">
        <v>0</v>
      </c>
      <c r="G59" s="279">
        <v>0</v>
      </c>
      <c r="H59" s="279">
        <v>26.4</v>
      </c>
      <c r="I59" s="279">
        <v>0</v>
      </c>
      <c r="J59" s="309">
        <f>SUM(C59:I59)</f>
        <v>61.599999999999994</v>
      </c>
      <c r="K59" s="315">
        <v>0</v>
      </c>
      <c r="L59" s="315">
        <v>51.2</v>
      </c>
      <c r="M59" s="315">
        <v>0</v>
      </c>
      <c r="N59" s="315">
        <v>0</v>
      </c>
      <c r="O59" s="315">
        <v>21.9</v>
      </c>
      <c r="P59" s="315">
        <v>86.2</v>
      </c>
      <c r="Q59" s="315">
        <v>0</v>
      </c>
      <c r="R59" s="279">
        <f>SUM(K59:Q59)</f>
        <v>159.30000000000001</v>
      </c>
      <c r="S59" s="64">
        <f t="shared" si="1"/>
        <v>97.700000000000017</v>
      </c>
      <c r="T59" s="64">
        <f t="shared" si="24"/>
        <v>158.60389610389615</v>
      </c>
    </row>
    <row r="60" spans="2:21" ht="18" hidden="1" customHeight="1" x14ac:dyDescent="0.2">
      <c r="B60" s="90" t="s">
        <v>129</v>
      </c>
      <c r="C60" s="315">
        <v>0</v>
      </c>
      <c r="D60" s="279">
        <v>0</v>
      </c>
      <c r="E60" s="279">
        <v>0</v>
      </c>
      <c r="F60" s="279">
        <v>0</v>
      </c>
      <c r="G60" s="279">
        <v>0</v>
      </c>
      <c r="H60" s="279">
        <v>0</v>
      </c>
      <c r="I60" s="279">
        <v>0</v>
      </c>
      <c r="J60" s="309">
        <f>SUM(C60:I60)</f>
        <v>0</v>
      </c>
      <c r="K60" s="315">
        <f>+[41]PP!K103</f>
        <v>0</v>
      </c>
      <c r="L60" s="279">
        <f>+[41]PP!J103</f>
        <v>0</v>
      </c>
      <c r="M60" s="279">
        <f>+[41]PP!J103</f>
        <v>0</v>
      </c>
      <c r="N60" s="279">
        <f>+[41]PP!J103</f>
        <v>0</v>
      </c>
      <c r="O60" s="279">
        <f>+[41]PP!J103</f>
        <v>0</v>
      </c>
      <c r="P60" s="279">
        <f>+[41]PP!J103</f>
        <v>0</v>
      </c>
      <c r="Q60" s="279">
        <f>+[41]PP!K103</f>
        <v>0</v>
      </c>
      <c r="R60" s="279">
        <f>SUM(K60:Q60)</f>
        <v>0</v>
      </c>
      <c r="S60" s="64">
        <f t="shared" si="1"/>
        <v>0</v>
      </c>
      <c r="T60" s="70">
        <v>0</v>
      </c>
    </row>
    <row r="61" spans="2:21" ht="18" hidden="1" customHeight="1" x14ac:dyDescent="0.2">
      <c r="B61" s="76" t="s">
        <v>130</v>
      </c>
      <c r="C61" s="315">
        <v>0</v>
      </c>
      <c r="D61" s="279">
        <v>0</v>
      </c>
      <c r="E61" s="279">
        <v>0</v>
      </c>
      <c r="F61" s="279">
        <v>0</v>
      </c>
      <c r="G61" s="279">
        <v>0</v>
      </c>
      <c r="H61" s="279">
        <v>0</v>
      </c>
      <c r="I61" s="279">
        <v>0</v>
      </c>
      <c r="J61" s="309">
        <f>SUM(C61:I61)</f>
        <v>0</v>
      </c>
      <c r="K61" s="315">
        <f>+[41]PP!K104</f>
        <v>0</v>
      </c>
      <c r="L61" s="279">
        <f>+[41]PP!J104</f>
        <v>0</v>
      </c>
      <c r="M61" s="279">
        <f>+[41]PP!J104</f>
        <v>0</v>
      </c>
      <c r="N61" s="279">
        <f>+[41]PP!J104</f>
        <v>0</v>
      </c>
      <c r="O61" s="279">
        <f>+[41]PP!J104</f>
        <v>0</v>
      </c>
      <c r="P61" s="279">
        <f>+[41]PP!J104</f>
        <v>0</v>
      </c>
      <c r="Q61" s="279">
        <f>+[41]PP!K104</f>
        <v>0</v>
      </c>
      <c r="R61" s="279">
        <f>SUM(K61:Q61)</f>
        <v>0</v>
      </c>
      <c r="S61" s="64">
        <f t="shared" si="1"/>
        <v>0</v>
      </c>
      <c r="T61" s="64">
        <v>0</v>
      </c>
    </row>
    <row r="62" spans="2:21" ht="21" customHeight="1" x14ac:dyDescent="0.2">
      <c r="B62" s="216" t="s">
        <v>131</v>
      </c>
      <c r="C62" s="95">
        <f t="shared" ref="C62:R62" si="28">+C57+C8</f>
        <v>741</v>
      </c>
      <c r="D62" s="95">
        <f t="shared" si="28"/>
        <v>3133.4</v>
      </c>
      <c r="E62" s="95">
        <f t="shared" si="28"/>
        <v>1601.2</v>
      </c>
      <c r="F62" s="95">
        <f t="shared" si="28"/>
        <v>644.9</v>
      </c>
      <c r="G62" s="95">
        <f>+G57+G8</f>
        <v>589.5</v>
      </c>
      <c r="H62" s="95">
        <f>+H57+H8</f>
        <v>1511.3</v>
      </c>
      <c r="I62" s="95">
        <f t="shared" si="28"/>
        <v>10575.5</v>
      </c>
      <c r="J62" s="95">
        <f t="shared" si="28"/>
        <v>18796.800000000003</v>
      </c>
      <c r="K62" s="95">
        <f t="shared" si="28"/>
        <v>776</v>
      </c>
      <c r="L62" s="95">
        <f t="shared" si="28"/>
        <v>1583.8000000000002</v>
      </c>
      <c r="M62" s="95">
        <f t="shared" si="28"/>
        <v>1109.8</v>
      </c>
      <c r="N62" s="95">
        <f t="shared" si="28"/>
        <v>1408.2</v>
      </c>
      <c r="O62" s="95">
        <f>+O57+O8</f>
        <v>833.59999999999991</v>
      </c>
      <c r="P62" s="95">
        <f>+P57+P8</f>
        <v>995.00000000000011</v>
      </c>
      <c r="Q62" s="95">
        <f t="shared" si="28"/>
        <v>12763.500000000002</v>
      </c>
      <c r="R62" s="95">
        <f t="shared" si="28"/>
        <v>19469.899999999998</v>
      </c>
      <c r="S62" s="91">
        <f t="shared" si="1"/>
        <v>673.09999999999491</v>
      </c>
      <c r="T62" s="92">
        <f t="shared" ref="T62:T68" si="29">+S62/J62*100</f>
        <v>3.5809286687095399</v>
      </c>
      <c r="U62" s="180"/>
    </row>
    <row r="63" spans="2:21" ht="18" customHeight="1" x14ac:dyDescent="0.2">
      <c r="B63" s="201" t="s">
        <v>132</v>
      </c>
      <c r="C63" s="308">
        <v>319.5</v>
      </c>
      <c r="D63" s="308">
        <v>4.3</v>
      </c>
      <c r="E63" s="308">
        <v>59.7</v>
      </c>
      <c r="F63" s="308">
        <v>14.4</v>
      </c>
      <c r="G63" s="308">
        <v>0</v>
      </c>
      <c r="H63" s="308">
        <v>24.9</v>
      </c>
      <c r="I63" s="308">
        <v>18</v>
      </c>
      <c r="J63" s="311">
        <f>SUM(C63:I63)</f>
        <v>440.79999999999995</v>
      </c>
      <c r="K63" s="308">
        <v>385</v>
      </c>
      <c r="L63" s="308">
        <v>20.7</v>
      </c>
      <c r="M63" s="308">
        <v>27.7</v>
      </c>
      <c r="N63" s="308">
        <v>16.2</v>
      </c>
      <c r="O63" s="308">
        <v>1.4</v>
      </c>
      <c r="P63" s="308">
        <v>287.89999999999998</v>
      </c>
      <c r="Q63" s="308">
        <v>14.4</v>
      </c>
      <c r="R63" s="310">
        <f>SUM(K63:Q63)</f>
        <v>753.29999999999984</v>
      </c>
      <c r="S63" s="63">
        <f t="shared" si="1"/>
        <v>312.49999999999989</v>
      </c>
      <c r="T63" s="62">
        <f t="shared" si="29"/>
        <v>70.893829401088908</v>
      </c>
      <c r="U63" s="180"/>
    </row>
    <row r="64" spans="2:21" ht="18" customHeight="1" x14ac:dyDescent="0.2">
      <c r="B64" s="201" t="s">
        <v>133</v>
      </c>
      <c r="C64" s="308">
        <f t="shared" ref="C64:R64" si="30">+C68+C65+C80</f>
        <v>15893.5</v>
      </c>
      <c r="D64" s="308">
        <f t="shared" si="30"/>
        <v>165308.69999999998</v>
      </c>
      <c r="E64" s="308">
        <f t="shared" si="30"/>
        <v>4826.8999999999996</v>
      </c>
      <c r="F64" s="308">
        <f t="shared" si="30"/>
        <v>25623.399999999998</v>
      </c>
      <c r="G64" s="308">
        <f t="shared" si="30"/>
        <v>1392.7</v>
      </c>
      <c r="H64" s="308">
        <f>+H68+H65+H80</f>
        <v>2414.5</v>
      </c>
      <c r="I64" s="308">
        <f t="shared" si="30"/>
        <v>25331.200000000001</v>
      </c>
      <c r="J64" s="308">
        <f>+J68+J65+J80</f>
        <v>240790.9</v>
      </c>
      <c r="K64" s="308">
        <f t="shared" si="30"/>
        <v>1724</v>
      </c>
      <c r="L64" s="308">
        <f t="shared" si="30"/>
        <v>169939</v>
      </c>
      <c r="M64" s="308">
        <f t="shared" si="30"/>
        <v>112172.20000000001</v>
      </c>
      <c r="N64" s="308">
        <f t="shared" si="30"/>
        <v>3036.2</v>
      </c>
      <c r="O64" s="308">
        <f t="shared" si="30"/>
        <v>67279.711886550009</v>
      </c>
      <c r="P64" s="308">
        <f>+P68+P65+P80</f>
        <v>3954.4</v>
      </c>
      <c r="Q64" s="308">
        <f t="shared" si="30"/>
        <v>2435.4</v>
      </c>
      <c r="R64" s="310">
        <f t="shared" si="30"/>
        <v>360540.91188654996</v>
      </c>
      <c r="S64" s="217">
        <f t="shared" si="1"/>
        <v>119750.01188654997</v>
      </c>
      <c r="T64" s="218">
        <f t="shared" si="29"/>
        <v>49.731950786574565</v>
      </c>
      <c r="U64" s="180"/>
    </row>
    <row r="65" spans="2:20" ht="18" customHeight="1" x14ac:dyDescent="0.2">
      <c r="B65" s="219" t="s">
        <v>134</v>
      </c>
      <c r="C65" s="322">
        <f t="shared" ref="C65:S65" si="31">+C67+C66</f>
        <v>24.9</v>
      </c>
      <c r="D65" s="322">
        <f t="shared" si="31"/>
        <v>3696.3</v>
      </c>
      <c r="E65" s="322">
        <f t="shared" si="31"/>
        <v>0</v>
      </c>
      <c r="F65" s="322">
        <f t="shared" si="31"/>
        <v>0</v>
      </c>
      <c r="G65" s="322">
        <f t="shared" si="31"/>
        <v>120.2</v>
      </c>
      <c r="H65" s="322">
        <f t="shared" si="31"/>
        <v>1903.2</v>
      </c>
      <c r="I65" s="322">
        <f t="shared" si="31"/>
        <v>1287</v>
      </c>
      <c r="J65" s="322">
        <f t="shared" si="31"/>
        <v>7031.5999999999995</v>
      </c>
      <c r="K65" s="322">
        <f t="shared" si="31"/>
        <v>972.3</v>
      </c>
      <c r="L65" s="322">
        <f t="shared" si="31"/>
        <v>1314.4</v>
      </c>
      <c r="M65" s="322">
        <f t="shared" si="31"/>
        <v>1849</v>
      </c>
      <c r="N65" s="322">
        <f t="shared" si="31"/>
        <v>1926.8</v>
      </c>
      <c r="O65" s="322">
        <f t="shared" si="31"/>
        <v>2371.1</v>
      </c>
      <c r="P65" s="322">
        <f t="shared" si="31"/>
        <v>0</v>
      </c>
      <c r="Q65" s="322">
        <f t="shared" si="31"/>
        <v>42.9</v>
      </c>
      <c r="R65" s="322">
        <f t="shared" si="31"/>
        <v>8476.5</v>
      </c>
      <c r="S65" s="220">
        <f t="shared" si="31"/>
        <v>1444.9000000000008</v>
      </c>
      <c r="T65" s="221">
        <f t="shared" si="29"/>
        <v>20.548666021958031</v>
      </c>
    </row>
    <row r="66" spans="2:20" ht="18" customHeight="1" x14ac:dyDescent="0.2">
      <c r="B66" s="222" t="s">
        <v>135</v>
      </c>
      <c r="C66" s="315">
        <v>0</v>
      </c>
      <c r="D66" s="315">
        <v>3669</v>
      </c>
      <c r="E66" s="315">
        <v>0</v>
      </c>
      <c r="F66" s="315">
        <v>0</v>
      </c>
      <c r="G66" s="315">
        <v>0</v>
      </c>
      <c r="H66" s="315">
        <v>1768</v>
      </c>
      <c r="I66" s="315">
        <v>1230.9000000000001</v>
      </c>
      <c r="J66" s="309">
        <f>SUM(C66:I66)</f>
        <v>6667.9</v>
      </c>
      <c r="K66" s="315">
        <v>972.3</v>
      </c>
      <c r="L66" s="315">
        <v>1258.5</v>
      </c>
      <c r="M66" s="315">
        <v>1849</v>
      </c>
      <c r="N66" s="315">
        <v>1807.7</v>
      </c>
      <c r="O66" s="315">
        <v>2371.1</v>
      </c>
      <c r="P66" s="315">
        <v>0</v>
      </c>
      <c r="Q66" s="315">
        <v>0</v>
      </c>
      <c r="R66" s="279">
        <f>SUM(K66:Q66)</f>
        <v>8258.6</v>
      </c>
      <c r="S66" s="224">
        <f t="shared" ref="S66:S97" si="32">+R66-J66</f>
        <v>1590.7000000000007</v>
      </c>
      <c r="T66" s="223">
        <f t="shared" si="29"/>
        <v>23.856086623974576</v>
      </c>
    </row>
    <row r="67" spans="2:20" ht="18" customHeight="1" x14ac:dyDescent="0.2">
      <c r="B67" s="222" t="s">
        <v>136</v>
      </c>
      <c r="C67" s="315">
        <v>24.9</v>
      </c>
      <c r="D67" s="279">
        <v>27.3</v>
      </c>
      <c r="E67" s="279">
        <v>0</v>
      </c>
      <c r="F67" s="279">
        <v>0</v>
      </c>
      <c r="G67" s="279">
        <v>120.2</v>
      </c>
      <c r="H67" s="279">
        <v>135.19999999999999</v>
      </c>
      <c r="I67" s="279">
        <v>56.1</v>
      </c>
      <c r="J67" s="309">
        <f>SUM(C67:I67)</f>
        <v>363.70000000000005</v>
      </c>
      <c r="K67" s="315">
        <v>0</v>
      </c>
      <c r="L67" s="315">
        <v>55.9</v>
      </c>
      <c r="M67" s="315">
        <v>0</v>
      </c>
      <c r="N67" s="315">
        <v>119.1</v>
      </c>
      <c r="O67" s="315">
        <v>0</v>
      </c>
      <c r="P67" s="315">
        <v>0</v>
      </c>
      <c r="Q67" s="315">
        <v>42.9</v>
      </c>
      <c r="R67" s="279">
        <f>SUM(K67:Q67)</f>
        <v>217.9</v>
      </c>
      <c r="S67" s="224">
        <f t="shared" si="32"/>
        <v>-145.80000000000004</v>
      </c>
      <c r="T67" s="223">
        <f t="shared" si="29"/>
        <v>-40.087984602694533</v>
      </c>
    </row>
    <row r="68" spans="2:20" ht="18" customHeight="1" x14ac:dyDescent="0.2">
      <c r="B68" s="219" t="s">
        <v>137</v>
      </c>
      <c r="C68" s="323">
        <f t="shared" ref="C68:Q68" si="33">+C69+C71+C73</f>
        <v>15868.6</v>
      </c>
      <c r="D68" s="323">
        <f t="shared" si="33"/>
        <v>161612.4</v>
      </c>
      <c r="E68" s="323">
        <f>+E69+E71+E73</f>
        <v>4826.8999999999996</v>
      </c>
      <c r="F68" s="323">
        <f>+F69+F71+F73</f>
        <v>25623.399999999998</v>
      </c>
      <c r="G68" s="323">
        <f>+G69+G71+G73</f>
        <v>1272.5</v>
      </c>
      <c r="H68" s="323">
        <f>+H69+H71+H73</f>
        <v>511.3</v>
      </c>
      <c r="I68" s="323">
        <f t="shared" si="33"/>
        <v>23307.7</v>
      </c>
      <c r="J68" s="323">
        <f t="shared" si="33"/>
        <v>233022.8</v>
      </c>
      <c r="K68" s="323">
        <f t="shared" si="33"/>
        <v>751.7</v>
      </c>
      <c r="L68" s="323">
        <f t="shared" si="33"/>
        <v>168624.6</v>
      </c>
      <c r="M68" s="323">
        <f>+M69+M71+M73</f>
        <v>103905.60000000001</v>
      </c>
      <c r="N68" s="323">
        <f>+N69+N71+N73</f>
        <v>1109.3999999999999</v>
      </c>
      <c r="O68" s="323">
        <f>+O69+O71+O73</f>
        <v>62808.611886550003</v>
      </c>
      <c r="P68" s="323">
        <f>+P69+P71+P73</f>
        <v>3954.4</v>
      </c>
      <c r="Q68" s="323">
        <f t="shared" si="33"/>
        <v>2392.5</v>
      </c>
      <c r="R68" s="323">
        <f>+R69+R71</f>
        <v>343546.81188654999</v>
      </c>
      <c r="S68" s="225">
        <f t="shared" si="32"/>
        <v>110524.01188655</v>
      </c>
      <c r="T68" s="221">
        <f t="shared" si="29"/>
        <v>47.430556961185772</v>
      </c>
    </row>
    <row r="69" spans="2:20" ht="18" customHeight="1" x14ac:dyDescent="0.2">
      <c r="B69" s="226" t="s">
        <v>138</v>
      </c>
      <c r="C69" s="321">
        <v>0</v>
      </c>
      <c r="D69" s="324">
        <v>0</v>
      </c>
      <c r="E69" s="324">
        <v>0</v>
      </c>
      <c r="F69" s="324">
        <v>0</v>
      </c>
      <c r="G69" s="324">
        <v>0</v>
      </c>
      <c r="H69" s="324">
        <v>0</v>
      </c>
      <c r="I69" s="324">
        <v>0</v>
      </c>
      <c r="J69" s="324">
        <f t="shared" ref="J69:R69" si="34">+J70</f>
        <v>0</v>
      </c>
      <c r="K69" s="321">
        <f t="shared" si="34"/>
        <v>0</v>
      </c>
      <c r="L69" s="321">
        <f t="shared" si="34"/>
        <v>0</v>
      </c>
      <c r="M69" s="321">
        <f t="shared" si="34"/>
        <v>0</v>
      </c>
      <c r="N69" s="321">
        <f t="shared" si="34"/>
        <v>0</v>
      </c>
      <c r="O69" s="321">
        <f t="shared" si="34"/>
        <v>0</v>
      </c>
      <c r="P69" s="321">
        <f t="shared" si="34"/>
        <v>0</v>
      </c>
      <c r="Q69" s="321">
        <f t="shared" si="34"/>
        <v>0</v>
      </c>
      <c r="R69" s="324">
        <f t="shared" si="34"/>
        <v>0</v>
      </c>
      <c r="S69" s="89">
        <f t="shared" si="32"/>
        <v>0</v>
      </c>
      <c r="T69" s="93">
        <v>0</v>
      </c>
    </row>
    <row r="70" spans="2:20" ht="18" customHeight="1" x14ac:dyDescent="0.2">
      <c r="B70" s="204" t="s">
        <v>139</v>
      </c>
      <c r="C70" s="315">
        <v>0</v>
      </c>
      <c r="D70" s="279">
        <v>0</v>
      </c>
      <c r="E70" s="279">
        <v>0</v>
      </c>
      <c r="F70" s="279">
        <v>0</v>
      </c>
      <c r="G70" s="279">
        <v>0</v>
      </c>
      <c r="H70" s="279">
        <v>0</v>
      </c>
      <c r="I70" s="279">
        <v>0</v>
      </c>
      <c r="J70" s="309">
        <f>SUM(C70:I70)</f>
        <v>0</v>
      </c>
      <c r="K70" s="315">
        <v>0</v>
      </c>
      <c r="L70" s="315">
        <v>0</v>
      </c>
      <c r="M70" s="315">
        <v>0</v>
      </c>
      <c r="N70" s="315">
        <v>0</v>
      </c>
      <c r="O70" s="315">
        <v>0</v>
      </c>
      <c r="P70" s="315">
        <v>0</v>
      </c>
      <c r="Q70" s="315">
        <v>0</v>
      </c>
      <c r="R70" s="279">
        <f>SUM(K70:Q70)</f>
        <v>0</v>
      </c>
      <c r="S70" s="64">
        <f t="shared" si="32"/>
        <v>0</v>
      </c>
      <c r="T70" s="93">
        <v>0</v>
      </c>
    </row>
    <row r="71" spans="2:20" ht="18" customHeight="1" x14ac:dyDescent="0.2">
      <c r="B71" s="226" t="s">
        <v>140</v>
      </c>
      <c r="C71" s="321">
        <f t="shared" ref="C71:Q71" si="35">+C74+C77</f>
        <v>15868.6</v>
      </c>
      <c r="D71" s="321">
        <f t="shared" si="35"/>
        <v>161612.4</v>
      </c>
      <c r="E71" s="321">
        <f>+E74+E77</f>
        <v>4826.8999999999996</v>
      </c>
      <c r="F71" s="321">
        <f>+F74+F77</f>
        <v>25623.399999999998</v>
      </c>
      <c r="G71" s="321">
        <f>+G74+G77</f>
        <v>1272.5</v>
      </c>
      <c r="H71" s="321">
        <f>+H74+H77</f>
        <v>511.3</v>
      </c>
      <c r="I71" s="321">
        <f t="shared" si="35"/>
        <v>23307.7</v>
      </c>
      <c r="J71" s="321">
        <f t="shared" si="35"/>
        <v>233022.8</v>
      </c>
      <c r="K71" s="321">
        <f t="shared" si="35"/>
        <v>751.7</v>
      </c>
      <c r="L71" s="321">
        <f t="shared" si="35"/>
        <v>168624.6</v>
      </c>
      <c r="M71" s="321">
        <f>+M74+M77</f>
        <v>103905.60000000001</v>
      </c>
      <c r="N71" s="321">
        <f>+N74+N77</f>
        <v>1109.3999999999999</v>
      </c>
      <c r="O71" s="321">
        <f>+O74+O77</f>
        <v>62808.611886550003</v>
      </c>
      <c r="P71" s="321">
        <f>+P74+P77</f>
        <v>3954.4</v>
      </c>
      <c r="Q71" s="321">
        <f t="shared" si="35"/>
        <v>2392.5</v>
      </c>
      <c r="R71" s="324">
        <f>+R74+R77+R73</f>
        <v>343546.81188654999</v>
      </c>
      <c r="S71" s="89">
        <f t="shared" si="32"/>
        <v>110524.01188655</v>
      </c>
      <c r="T71" s="227">
        <f>+S71/J71*100</f>
        <v>47.430556961185772</v>
      </c>
    </row>
    <row r="72" spans="2:20" ht="18" hidden="1" customHeight="1" x14ac:dyDescent="0.2">
      <c r="B72" s="228" t="s">
        <v>141</v>
      </c>
      <c r="C72" s="308">
        <v>0</v>
      </c>
      <c r="D72" s="310">
        <v>0</v>
      </c>
      <c r="E72" s="310">
        <v>0</v>
      </c>
      <c r="F72" s="310">
        <v>0</v>
      </c>
      <c r="G72" s="310">
        <v>0</v>
      </c>
      <c r="H72" s="310">
        <v>0</v>
      </c>
      <c r="I72" s="310">
        <v>0</v>
      </c>
      <c r="J72" s="310">
        <v>0</v>
      </c>
      <c r="K72" s="308">
        <v>0</v>
      </c>
      <c r="L72" s="308">
        <v>1</v>
      </c>
      <c r="M72" s="308">
        <v>1</v>
      </c>
      <c r="N72" s="308">
        <v>1</v>
      </c>
      <c r="O72" s="308">
        <v>1</v>
      </c>
      <c r="P72" s="308">
        <v>1</v>
      </c>
      <c r="Q72" s="308">
        <v>1</v>
      </c>
      <c r="R72" s="310">
        <f>SUM(K72:Q72)</f>
        <v>6</v>
      </c>
      <c r="S72" s="63">
        <f t="shared" si="32"/>
        <v>6</v>
      </c>
      <c r="T72" s="223" t="e">
        <f>+S72/J72*100</f>
        <v>#DIV/0!</v>
      </c>
    </row>
    <row r="73" spans="2:20" ht="18" customHeight="1" x14ac:dyDescent="0.2">
      <c r="B73" s="228" t="s">
        <v>142</v>
      </c>
      <c r="C73" s="308">
        <v>0</v>
      </c>
      <c r="D73" s="308">
        <v>0</v>
      </c>
      <c r="E73" s="308">
        <v>0</v>
      </c>
      <c r="F73" s="308">
        <v>0</v>
      </c>
      <c r="G73" s="308">
        <v>0</v>
      </c>
      <c r="H73" s="308">
        <v>0</v>
      </c>
      <c r="I73" s="308">
        <v>0</v>
      </c>
      <c r="J73" s="311">
        <f>SUM(C73:I73)</f>
        <v>0</v>
      </c>
      <c r="K73" s="308">
        <f>+[41]PP!K115</f>
        <v>0</v>
      </c>
      <c r="L73" s="308">
        <f>+[41]PP!L115</f>
        <v>0</v>
      </c>
      <c r="M73" s="308">
        <f>+[41]PP!M115</f>
        <v>0</v>
      </c>
      <c r="N73" s="308">
        <f>+[41]PP!N115</f>
        <v>0</v>
      </c>
      <c r="O73" s="308">
        <f>+[41]PP!O115</f>
        <v>0</v>
      </c>
      <c r="P73" s="308">
        <f>+[41]PP!P115</f>
        <v>0</v>
      </c>
      <c r="Q73" s="308">
        <f>+[41]PP!Q115</f>
        <v>0</v>
      </c>
      <c r="R73" s="308">
        <f>SUM(K73:Q73)</f>
        <v>0</v>
      </c>
      <c r="S73" s="63">
        <f t="shared" si="32"/>
        <v>0</v>
      </c>
      <c r="T73" s="229" t="s">
        <v>143</v>
      </c>
    </row>
    <row r="74" spans="2:20" ht="18" customHeight="1" x14ac:dyDescent="0.2">
      <c r="B74" s="228" t="s">
        <v>144</v>
      </c>
      <c r="C74" s="308">
        <f t="shared" ref="C74:R74" si="36">+C75+C76</f>
        <v>0</v>
      </c>
      <c r="D74" s="308">
        <f t="shared" si="36"/>
        <v>157488.79999999999</v>
      </c>
      <c r="E74" s="308">
        <f t="shared" si="36"/>
        <v>0</v>
      </c>
      <c r="F74" s="308">
        <f t="shared" si="36"/>
        <v>153.80000000000001</v>
      </c>
      <c r="G74" s="308">
        <f t="shared" si="36"/>
        <v>103.1</v>
      </c>
      <c r="H74" s="308">
        <f>+H75+H76</f>
        <v>0</v>
      </c>
      <c r="I74" s="308">
        <f t="shared" si="36"/>
        <v>20000</v>
      </c>
      <c r="J74" s="308">
        <f t="shared" si="36"/>
        <v>177745.69999999998</v>
      </c>
      <c r="K74" s="308">
        <f t="shared" si="36"/>
        <v>0</v>
      </c>
      <c r="L74" s="308">
        <f t="shared" si="36"/>
        <v>168471.9</v>
      </c>
      <c r="M74" s="308">
        <f t="shared" si="36"/>
        <v>100000</v>
      </c>
      <c r="N74" s="308">
        <f t="shared" si="36"/>
        <v>139.1</v>
      </c>
      <c r="O74" s="308">
        <f t="shared" si="36"/>
        <v>60000</v>
      </c>
      <c r="P74" s="308">
        <f>+P75+P76</f>
        <v>0</v>
      </c>
      <c r="Q74" s="308">
        <f t="shared" si="36"/>
        <v>0</v>
      </c>
      <c r="R74" s="310">
        <f t="shared" si="36"/>
        <v>328611</v>
      </c>
      <c r="S74" s="63">
        <f t="shared" si="32"/>
        <v>150865.30000000002</v>
      </c>
      <c r="T74" s="218">
        <f>+S74/J74*100</f>
        <v>84.877046252033111</v>
      </c>
    </row>
    <row r="75" spans="2:20" ht="18" customHeight="1" x14ac:dyDescent="0.2">
      <c r="B75" s="230" t="s">
        <v>145</v>
      </c>
      <c r="C75" s="315">
        <v>0</v>
      </c>
      <c r="D75" s="279">
        <v>0</v>
      </c>
      <c r="E75" s="279">
        <v>0</v>
      </c>
      <c r="F75" s="279">
        <v>0</v>
      </c>
      <c r="G75" s="279">
        <v>0</v>
      </c>
      <c r="H75" s="279">
        <v>0</v>
      </c>
      <c r="I75" s="279">
        <v>20000</v>
      </c>
      <c r="J75" s="309">
        <f>SUM(C75:I75)</f>
        <v>20000</v>
      </c>
      <c r="K75" s="315">
        <v>0</v>
      </c>
      <c r="L75" s="315">
        <v>0</v>
      </c>
      <c r="M75" s="315">
        <v>100000</v>
      </c>
      <c r="N75" s="315">
        <v>0</v>
      </c>
      <c r="O75" s="315">
        <v>60000</v>
      </c>
      <c r="P75" s="315">
        <v>0</v>
      </c>
      <c r="Q75" s="315">
        <v>0</v>
      </c>
      <c r="R75" s="279">
        <f>SUM(K75:Q75)</f>
        <v>160000</v>
      </c>
      <c r="S75" s="64">
        <f t="shared" si="32"/>
        <v>140000</v>
      </c>
      <c r="T75" s="223">
        <f>+S75/J75*100</f>
        <v>700</v>
      </c>
    </row>
    <row r="76" spans="2:20" ht="18" customHeight="1" x14ac:dyDescent="0.2">
      <c r="B76" s="230" t="s">
        <v>146</v>
      </c>
      <c r="C76" s="315">
        <v>0</v>
      </c>
      <c r="D76" s="279">
        <v>157488.79999999999</v>
      </c>
      <c r="E76" s="279">
        <v>0</v>
      </c>
      <c r="F76" s="279">
        <v>153.80000000000001</v>
      </c>
      <c r="G76" s="279">
        <v>103.1</v>
      </c>
      <c r="H76" s="279">
        <v>0</v>
      </c>
      <c r="I76" s="279">
        <v>0</v>
      </c>
      <c r="J76" s="309">
        <f>SUM(C76:I76)</f>
        <v>157745.69999999998</v>
      </c>
      <c r="K76" s="315">
        <v>0</v>
      </c>
      <c r="L76" s="315">
        <v>168471.9</v>
      </c>
      <c r="M76" s="315">
        <v>0</v>
      </c>
      <c r="N76" s="315">
        <v>139.1</v>
      </c>
      <c r="O76" s="315">
        <v>0</v>
      </c>
      <c r="P76" s="315">
        <v>0</v>
      </c>
      <c r="Q76" s="315">
        <v>0</v>
      </c>
      <c r="R76" s="279">
        <f>SUM(K76:Q76)</f>
        <v>168611</v>
      </c>
      <c r="S76" s="64">
        <f t="shared" si="32"/>
        <v>10865.300000000017</v>
      </c>
      <c r="T76" s="223">
        <f>+S76/J76*100</f>
        <v>6.8878581159423167</v>
      </c>
    </row>
    <row r="77" spans="2:20" ht="18" customHeight="1" x14ac:dyDescent="0.2">
      <c r="B77" s="228" t="s">
        <v>147</v>
      </c>
      <c r="C77" s="308">
        <f t="shared" ref="C77:R77" si="37">+C78+C79</f>
        <v>15868.6</v>
      </c>
      <c r="D77" s="308">
        <f t="shared" si="37"/>
        <v>4123.6000000000004</v>
      </c>
      <c r="E77" s="308">
        <f t="shared" si="37"/>
        <v>4826.8999999999996</v>
      </c>
      <c r="F77" s="308">
        <f t="shared" si="37"/>
        <v>25469.599999999999</v>
      </c>
      <c r="G77" s="308">
        <f t="shared" si="37"/>
        <v>1169.4000000000001</v>
      </c>
      <c r="H77" s="308">
        <f>+H78+H79</f>
        <v>511.3</v>
      </c>
      <c r="I77" s="308">
        <f t="shared" si="37"/>
        <v>3307.7</v>
      </c>
      <c r="J77" s="308">
        <f t="shared" si="37"/>
        <v>55277.1</v>
      </c>
      <c r="K77" s="308">
        <f t="shared" si="37"/>
        <v>751.7</v>
      </c>
      <c r="L77" s="308">
        <f t="shared" si="37"/>
        <v>152.69999999999999</v>
      </c>
      <c r="M77" s="308">
        <f t="shared" si="37"/>
        <v>3905.6</v>
      </c>
      <c r="N77" s="308">
        <f t="shared" si="37"/>
        <v>970.3</v>
      </c>
      <c r="O77" s="308">
        <f t="shared" si="37"/>
        <v>2808.6118865500002</v>
      </c>
      <c r="P77" s="308">
        <f>+P78+P79</f>
        <v>3954.4</v>
      </c>
      <c r="Q77" s="308">
        <f t="shared" si="37"/>
        <v>2392.5</v>
      </c>
      <c r="R77" s="310">
        <f t="shared" si="37"/>
        <v>14935.81188655</v>
      </c>
      <c r="S77" s="63">
        <f t="shared" si="32"/>
        <v>-40341.288113449998</v>
      </c>
      <c r="T77" s="218">
        <f>+S77/J77*100</f>
        <v>-72.980109509091463</v>
      </c>
    </row>
    <row r="78" spans="2:20" ht="18" customHeight="1" x14ac:dyDescent="0.2">
      <c r="B78" s="230" t="s">
        <v>148</v>
      </c>
      <c r="C78" s="315">
        <v>0</v>
      </c>
      <c r="D78" s="279">
        <v>0</v>
      </c>
      <c r="E78" s="279">
        <v>0</v>
      </c>
      <c r="F78" s="279">
        <v>0</v>
      </c>
      <c r="G78" s="279">
        <v>0</v>
      </c>
      <c r="H78" s="279">
        <v>0</v>
      </c>
      <c r="I78" s="279">
        <v>0</v>
      </c>
      <c r="J78" s="309">
        <f>SUM(C78:I78)</f>
        <v>0</v>
      </c>
      <c r="K78" s="315">
        <v>0</v>
      </c>
      <c r="L78" s="315">
        <v>0</v>
      </c>
      <c r="M78" s="315">
        <v>0</v>
      </c>
      <c r="N78" s="315">
        <v>0</v>
      </c>
      <c r="O78" s="315">
        <v>0</v>
      </c>
      <c r="P78" s="315">
        <v>0</v>
      </c>
      <c r="Q78" s="315">
        <v>0</v>
      </c>
      <c r="R78" s="279">
        <f>SUM(K78:Q78)</f>
        <v>0</v>
      </c>
      <c r="S78" s="74">
        <f t="shared" si="32"/>
        <v>0</v>
      </c>
      <c r="T78" s="80">
        <v>0</v>
      </c>
    </row>
    <row r="79" spans="2:20" ht="18" customHeight="1" x14ac:dyDescent="0.2">
      <c r="B79" s="230" t="s">
        <v>149</v>
      </c>
      <c r="C79" s="315">
        <v>15868.6</v>
      </c>
      <c r="D79" s="315">
        <v>4123.6000000000004</v>
      </c>
      <c r="E79" s="315">
        <v>4826.8999999999996</v>
      </c>
      <c r="F79" s="315">
        <v>25469.599999999999</v>
      </c>
      <c r="G79" s="315">
        <v>1169.4000000000001</v>
      </c>
      <c r="H79" s="315">
        <v>511.3</v>
      </c>
      <c r="I79" s="315">
        <v>3307.7</v>
      </c>
      <c r="J79" s="309">
        <f>SUM(C79:I79)</f>
        <v>55277.1</v>
      </c>
      <c r="K79" s="315">
        <v>751.7</v>
      </c>
      <c r="L79" s="315">
        <v>152.69999999999999</v>
      </c>
      <c r="M79" s="315">
        <v>3905.6</v>
      </c>
      <c r="N79" s="315">
        <v>970.3</v>
      </c>
      <c r="O79" s="315">
        <v>2808.6118865500002</v>
      </c>
      <c r="P79" s="315">
        <v>3954.4</v>
      </c>
      <c r="Q79" s="315">
        <v>2392.5</v>
      </c>
      <c r="R79" s="279">
        <f>SUM(K79:Q79)</f>
        <v>14935.81188655</v>
      </c>
      <c r="S79" s="64">
        <f t="shared" si="32"/>
        <v>-40341.288113449998</v>
      </c>
      <c r="T79" s="223">
        <f>+S79/J79*100</f>
        <v>-72.980109509091463</v>
      </c>
    </row>
    <row r="80" spans="2:20" ht="19.5" customHeight="1" x14ac:dyDescent="0.2">
      <c r="B80" s="219" t="s">
        <v>150</v>
      </c>
      <c r="C80" s="317">
        <f t="shared" ref="C80:R80" si="38">+C81+C84</f>
        <v>0</v>
      </c>
      <c r="D80" s="317">
        <f t="shared" si="38"/>
        <v>0</v>
      </c>
      <c r="E80" s="317">
        <f t="shared" si="38"/>
        <v>0</v>
      </c>
      <c r="F80" s="317">
        <f t="shared" si="38"/>
        <v>0</v>
      </c>
      <c r="G80" s="317">
        <f t="shared" si="38"/>
        <v>0</v>
      </c>
      <c r="H80" s="317">
        <f>+H81+H84</f>
        <v>0</v>
      </c>
      <c r="I80" s="317">
        <f t="shared" si="38"/>
        <v>736.5</v>
      </c>
      <c r="J80" s="317">
        <f t="shared" si="38"/>
        <v>736.5</v>
      </c>
      <c r="K80" s="317">
        <f t="shared" si="38"/>
        <v>0</v>
      </c>
      <c r="L80" s="317">
        <f t="shared" si="38"/>
        <v>0</v>
      </c>
      <c r="M80" s="317">
        <f t="shared" si="38"/>
        <v>6417.6</v>
      </c>
      <c r="N80" s="317">
        <f t="shared" si="38"/>
        <v>0</v>
      </c>
      <c r="O80" s="317">
        <f t="shared" si="38"/>
        <v>2100</v>
      </c>
      <c r="P80" s="317">
        <f>+P81+P84</f>
        <v>0</v>
      </c>
      <c r="Q80" s="317">
        <f t="shared" si="38"/>
        <v>0</v>
      </c>
      <c r="R80" s="311">
        <f t="shared" si="38"/>
        <v>8517.6</v>
      </c>
      <c r="S80" s="63">
        <f t="shared" si="32"/>
        <v>7781.1</v>
      </c>
      <c r="T80" s="218">
        <f>+S80/J80*100</f>
        <v>1056.4969450101833</v>
      </c>
    </row>
    <row r="81" spans="2:20" ht="19.5" customHeight="1" x14ac:dyDescent="0.2">
      <c r="B81" s="231" t="s">
        <v>151</v>
      </c>
      <c r="C81" s="317">
        <f t="shared" ref="C81:R81" si="39">+C82+C83</f>
        <v>0</v>
      </c>
      <c r="D81" s="317">
        <f t="shared" si="39"/>
        <v>0</v>
      </c>
      <c r="E81" s="317">
        <f t="shared" si="39"/>
        <v>0</v>
      </c>
      <c r="F81" s="317">
        <f t="shared" si="39"/>
        <v>0</v>
      </c>
      <c r="G81" s="317">
        <f t="shared" si="39"/>
        <v>0</v>
      </c>
      <c r="H81" s="317">
        <f>+H82+H83</f>
        <v>0</v>
      </c>
      <c r="I81" s="317">
        <f t="shared" si="39"/>
        <v>736.5</v>
      </c>
      <c r="J81" s="317">
        <f t="shared" si="39"/>
        <v>736.5</v>
      </c>
      <c r="K81" s="317">
        <f t="shared" si="39"/>
        <v>0</v>
      </c>
      <c r="L81" s="317">
        <f t="shared" si="39"/>
        <v>0</v>
      </c>
      <c r="M81" s="317">
        <f t="shared" si="39"/>
        <v>6075</v>
      </c>
      <c r="N81" s="317">
        <f t="shared" si="39"/>
        <v>0</v>
      </c>
      <c r="O81" s="317">
        <f t="shared" si="39"/>
        <v>2100</v>
      </c>
      <c r="P81" s="317">
        <f>+P82+P83</f>
        <v>0</v>
      </c>
      <c r="Q81" s="317">
        <f t="shared" si="39"/>
        <v>0</v>
      </c>
      <c r="R81" s="311">
        <f t="shared" si="39"/>
        <v>8175</v>
      </c>
      <c r="S81" s="63">
        <f t="shared" si="32"/>
        <v>7438.5</v>
      </c>
      <c r="T81" s="218">
        <f>+S81/J81*100</f>
        <v>1009.979633401222</v>
      </c>
    </row>
    <row r="82" spans="2:20" ht="19.5" customHeight="1" x14ac:dyDescent="0.2">
      <c r="B82" s="232" t="s">
        <v>152</v>
      </c>
      <c r="C82" s="318">
        <v>0</v>
      </c>
      <c r="D82" s="309">
        <v>0</v>
      </c>
      <c r="E82" s="309">
        <v>0</v>
      </c>
      <c r="F82" s="309">
        <v>0</v>
      </c>
      <c r="G82" s="309">
        <v>0</v>
      </c>
      <c r="H82" s="309">
        <v>0</v>
      </c>
      <c r="I82" s="309">
        <v>736.5</v>
      </c>
      <c r="J82" s="309">
        <f>SUM(C82:I82)</f>
        <v>736.5</v>
      </c>
      <c r="K82" s="318">
        <v>0</v>
      </c>
      <c r="L82" s="318">
        <v>0</v>
      </c>
      <c r="M82" s="318">
        <v>6075</v>
      </c>
      <c r="N82" s="318">
        <v>0</v>
      </c>
      <c r="O82" s="318">
        <v>2100</v>
      </c>
      <c r="P82" s="318">
        <v>0</v>
      </c>
      <c r="Q82" s="318">
        <v>0</v>
      </c>
      <c r="R82" s="309">
        <f>SUM(K82:Q82)</f>
        <v>8175</v>
      </c>
      <c r="S82" s="64">
        <f t="shared" si="32"/>
        <v>7438.5</v>
      </c>
      <c r="T82" s="223">
        <f>+S82/J82*100</f>
        <v>1009.979633401222</v>
      </c>
    </row>
    <row r="83" spans="2:20" ht="19.5" customHeight="1" x14ac:dyDescent="0.2">
      <c r="B83" s="232" t="s">
        <v>153</v>
      </c>
      <c r="C83" s="319">
        <v>0</v>
      </c>
      <c r="D83" s="312">
        <v>0</v>
      </c>
      <c r="E83" s="312">
        <v>0</v>
      </c>
      <c r="F83" s="312">
        <v>0</v>
      </c>
      <c r="G83" s="312">
        <v>0</v>
      </c>
      <c r="H83" s="312">
        <v>0</v>
      </c>
      <c r="I83" s="312">
        <v>0</v>
      </c>
      <c r="J83" s="309">
        <f>SUM(C83:I83)</f>
        <v>0</v>
      </c>
      <c r="K83" s="318">
        <v>0</v>
      </c>
      <c r="L83" s="318">
        <v>0</v>
      </c>
      <c r="M83" s="318">
        <v>0</v>
      </c>
      <c r="N83" s="318">
        <v>0</v>
      </c>
      <c r="O83" s="318">
        <v>0</v>
      </c>
      <c r="P83" s="318">
        <v>0</v>
      </c>
      <c r="Q83" s="318">
        <v>0</v>
      </c>
      <c r="R83" s="309">
        <f>SUM(K83:Q83)</f>
        <v>0</v>
      </c>
      <c r="S83" s="84">
        <f t="shared" si="32"/>
        <v>0</v>
      </c>
      <c r="T83" s="80">
        <v>0</v>
      </c>
    </row>
    <row r="84" spans="2:20" ht="19.5" customHeight="1" x14ac:dyDescent="0.2">
      <c r="B84" s="231" t="s">
        <v>154</v>
      </c>
      <c r="C84" s="317">
        <f t="shared" ref="C84:R84" si="40">+C85+C86</f>
        <v>0</v>
      </c>
      <c r="D84" s="317">
        <f t="shared" si="40"/>
        <v>0</v>
      </c>
      <c r="E84" s="317">
        <f t="shared" si="40"/>
        <v>0</v>
      </c>
      <c r="F84" s="317">
        <f t="shared" si="40"/>
        <v>0</v>
      </c>
      <c r="G84" s="317">
        <f t="shared" si="40"/>
        <v>0</v>
      </c>
      <c r="H84" s="317">
        <f>+H85+H86</f>
        <v>0</v>
      </c>
      <c r="I84" s="317">
        <f t="shared" si="40"/>
        <v>0</v>
      </c>
      <c r="J84" s="317">
        <f t="shared" si="40"/>
        <v>0</v>
      </c>
      <c r="K84" s="317">
        <f t="shared" si="40"/>
        <v>0</v>
      </c>
      <c r="L84" s="317">
        <f t="shared" si="40"/>
        <v>0</v>
      </c>
      <c r="M84" s="317">
        <f t="shared" si="40"/>
        <v>342.6</v>
      </c>
      <c r="N84" s="317">
        <f t="shared" si="40"/>
        <v>0</v>
      </c>
      <c r="O84" s="317">
        <f t="shared" si="40"/>
        <v>0</v>
      </c>
      <c r="P84" s="317">
        <f>+P85+P86</f>
        <v>0</v>
      </c>
      <c r="Q84" s="317">
        <f t="shared" si="40"/>
        <v>0</v>
      </c>
      <c r="R84" s="311">
        <f t="shared" si="40"/>
        <v>342.6</v>
      </c>
      <c r="S84" s="63">
        <f t="shared" si="32"/>
        <v>342.6</v>
      </c>
      <c r="T84" s="80">
        <v>0</v>
      </c>
    </row>
    <row r="85" spans="2:20" ht="19.5" customHeight="1" x14ac:dyDescent="0.2">
      <c r="B85" s="232" t="s">
        <v>155</v>
      </c>
      <c r="C85" s="318">
        <v>0</v>
      </c>
      <c r="D85" s="309">
        <v>0</v>
      </c>
      <c r="E85" s="309">
        <v>0</v>
      </c>
      <c r="F85" s="309">
        <v>0</v>
      </c>
      <c r="G85" s="309">
        <v>0</v>
      </c>
      <c r="H85" s="309">
        <v>0</v>
      </c>
      <c r="I85" s="309">
        <v>0</v>
      </c>
      <c r="J85" s="309">
        <f>SUM(C85:I85)</f>
        <v>0</v>
      </c>
      <c r="K85" s="318">
        <v>0</v>
      </c>
      <c r="L85" s="318">
        <v>0</v>
      </c>
      <c r="M85" s="318">
        <v>342.6</v>
      </c>
      <c r="N85" s="318">
        <v>0</v>
      </c>
      <c r="O85" s="318">
        <v>0</v>
      </c>
      <c r="P85" s="318">
        <v>0</v>
      </c>
      <c r="Q85" s="318">
        <v>0</v>
      </c>
      <c r="R85" s="309">
        <f>SUM(K85:Q85)</f>
        <v>342.6</v>
      </c>
      <c r="S85" s="64">
        <f t="shared" si="32"/>
        <v>342.6</v>
      </c>
      <c r="T85" s="80">
        <v>0</v>
      </c>
    </row>
    <row r="86" spans="2:20" ht="19.5" customHeight="1" x14ac:dyDescent="0.2">
      <c r="B86" s="232" t="s">
        <v>156</v>
      </c>
      <c r="C86" s="318">
        <v>0</v>
      </c>
      <c r="D86" s="309">
        <v>0</v>
      </c>
      <c r="E86" s="309">
        <v>0</v>
      </c>
      <c r="F86" s="309">
        <v>0</v>
      </c>
      <c r="G86" s="309">
        <v>0</v>
      </c>
      <c r="H86" s="309">
        <v>0</v>
      </c>
      <c r="I86" s="309">
        <v>0</v>
      </c>
      <c r="J86" s="309">
        <f>SUM(C86:I86)</f>
        <v>0</v>
      </c>
      <c r="K86" s="318">
        <v>0</v>
      </c>
      <c r="L86" s="318">
        <v>0</v>
      </c>
      <c r="M86" s="318">
        <v>0</v>
      </c>
      <c r="N86" s="318">
        <v>0</v>
      </c>
      <c r="O86" s="318">
        <v>0</v>
      </c>
      <c r="P86" s="318">
        <v>0</v>
      </c>
      <c r="Q86" s="318">
        <v>0</v>
      </c>
      <c r="R86" s="309">
        <f>SUM(K86:Q86)</f>
        <v>0</v>
      </c>
      <c r="S86" s="64">
        <f t="shared" si="32"/>
        <v>0</v>
      </c>
      <c r="T86" s="80">
        <v>0</v>
      </c>
    </row>
    <row r="87" spans="2:20" ht="30.75" customHeight="1" x14ac:dyDescent="0.2">
      <c r="B87" s="233" t="s">
        <v>157</v>
      </c>
      <c r="C87" s="325">
        <v>410.3</v>
      </c>
      <c r="D87" s="325">
        <v>13.7</v>
      </c>
      <c r="E87" s="325">
        <v>110.2</v>
      </c>
      <c r="F87" s="325">
        <v>113.3</v>
      </c>
      <c r="G87" s="325">
        <v>32.700000000000003</v>
      </c>
      <c r="H87" s="325">
        <v>18.5</v>
      </c>
      <c r="I87" s="325">
        <v>214.8</v>
      </c>
      <c r="J87" s="333">
        <f>SUM(C87:I87)</f>
        <v>913.5</v>
      </c>
      <c r="K87" s="325">
        <v>212.2</v>
      </c>
      <c r="L87" s="325">
        <v>54.7</v>
      </c>
      <c r="M87" s="325">
        <v>76.599999999999994</v>
      </c>
      <c r="N87" s="325">
        <v>5</v>
      </c>
      <c r="O87" s="325">
        <v>22.3</v>
      </c>
      <c r="P87" s="325">
        <v>91.1</v>
      </c>
      <c r="Q87" s="325">
        <v>157</v>
      </c>
      <c r="R87" s="333">
        <f>SUM(K87:Q87)</f>
        <v>618.9</v>
      </c>
      <c r="S87" s="94">
        <f t="shared" si="32"/>
        <v>-294.60000000000002</v>
      </c>
      <c r="T87" s="234">
        <f t="shared" ref="T87:T93" si="41">+S87/J87*100</f>
        <v>-32.249589490968802</v>
      </c>
    </row>
    <row r="88" spans="2:20" ht="23.25" customHeight="1" thickBot="1" x14ac:dyDescent="0.25">
      <c r="B88" s="235" t="s">
        <v>86</v>
      </c>
      <c r="C88" s="95">
        <f t="shared" ref="C88:R88" si="42">+C87+C64+C63+C62</f>
        <v>17364.3</v>
      </c>
      <c r="D88" s="95">
        <f t="shared" si="42"/>
        <v>168460.09999999998</v>
      </c>
      <c r="E88" s="95">
        <f t="shared" si="42"/>
        <v>6597.9999999999991</v>
      </c>
      <c r="F88" s="95">
        <f t="shared" si="42"/>
        <v>26396</v>
      </c>
      <c r="G88" s="95">
        <f t="shared" si="42"/>
        <v>2014.9</v>
      </c>
      <c r="H88" s="95">
        <f>+H87+H64+H63+H62</f>
        <v>3969.2</v>
      </c>
      <c r="I88" s="95">
        <f t="shared" si="42"/>
        <v>36139.5</v>
      </c>
      <c r="J88" s="95">
        <f>+J87+J64+J63+J62</f>
        <v>260942</v>
      </c>
      <c r="K88" s="95">
        <f t="shared" si="42"/>
        <v>3097.2</v>
      </c>
      <c r="L88" s="95">
        <f t="shared" si="42"/>
        <v>171598.2</v>
      </c>
      <c r="M88" s="95">
        <f t="shared" si="42"/>
        <v>113386.30000000002</v>
      </c>
      <c r="N88" s="95">
        <f t="shared" si="42"/>
        <v>4465.5999999999995</v>
      </c>
      <c r="O88" s="95">
        <f t="shared" si="42"/>
        <v>68137.011886550012</v>
      </c>
      <c r="P88" s="95">
        <f>+P87+P64+P63+P62</f>
        <v>5328.4</v>
      </c>
      <c r="Q88" s="95">
        <f t="shared" si="42"/>
        <v>15370.300000000003</v>
      </c>
      <c r="R88" s="95">
        <f t="shared" si="42"/>
        <v>381383.01188655</v>
      </c>
      <c r="S88" s="236">
        <f t="shared" si="32"/>
        <v>120441.01188655</v>
      </c>
      <c r="T88" s="237">
        <f t="shared" si="41"/>
        <v>46.156238507618554</v>
      </c>
    </row>
    <row r="89" spans="2:20" ht="23.25" customHeight="1" thickTop="1" x14ac:dyDescent="0.2">
      <c r="B89" s="238" t="s">
        <v>62</v>
      </c>
      <c r="C89" s="326">
        <f t="shared" ref="C89:R89" si="43">SUM(C90:C95)</f>
        <v>590.5</v>
      </c>
      <c r="D89" s="327">
        <f t="shared" si="43"/>
        <v>580</v>
      </c>
      <c r="E89" s="327">
        <f t="shared" si="43"/>
        <v>625</v>
      </c>
      <c r="F89" s="327">
        <f t="shared" si="43"/>
        <v>608.80000000000007</v>
      </c>
      <c r="G89" s="327">
        <f>SUM(G90:G95)</f>
        <v>672.8</v>
      </c>
      <c r="H89" s="327">
        <f>SUM(H90:H95)</f>
        <v>636.40000000000009</v>
      </c>
      <c r="I89" s="327">
        <f t="shared" si="43"/>
        <v>648</v>
      </c>
      <c r="J89" s="327">
        <f t="shared" si="43"/>
        <v>4361.5</v>
      </c>
      <c r="K89" s="327">
        <f t="shared" si="43"/>
        <v>682.4</v>
      </c>
      <c r="L89" s="334">
        <f t="shared" si="43"/>
        <v>641.19999999999993</v>
      </c>
      <c r="M89" s="334">
        <f t="shared" si="43"/>
        <v>719.90000000000009</v>
      </c>
      <c r="N89" s="334">
        <f t="shared" si="43"/>
        <v>674.9</v>
      </c>
      <c r="O89" s="334">
        <f>SUM(O90:O95)</f>
        <v>760.99999999999989</v>
      </c>
      <c r="P89" s="334">
        <f>SUM(P90:P95)</f>
        <v>780.9</v>
      </c>
      <c r="Q89" s="334">
        <f t="shared" si="43"/>
        <v>732.1</v>
      </c>
      <c r="R89" s="334">
        <f t="shared" si="43"/>
        <v>4992.3999999999996</v>
      </c>
      <c r="S89" s="96">
        <f t="shared" si="32"/>
        <v>630.89999999999964</v>
      </c>
      <c r="T89" s="96">
        <f t="shared" si="41"/>
        <v>14.46520692422331</v>
      </c>
    </row>
    <row r="90" spans="2:20" ht="18" customHeight="1" x14ac:dyDescent="0.25">
      <c r="B90" s="97" t="s">
        <v>158</v>
      </c>
      <c r="C90" s="328">
        <f>+[41]PP!C132</f>
        <v>538.29999999999995</v>
      </c>
      <c r="D90" s="328">
        <f>+[41]PP!D132</f>
        <v>521</v>
      </c>
      <c r="E90" s="328">
        <v>561.1</v>
      </c>
      <c r="F90" s="328">
        <v>545.70000000000005</v>
      </c>
      <c r="G90" s="328">
        <v>603.79999999999995</v>
      </c>
      <c r="H90" s="328">
        <v>567</v>
      </c>
      <c r="I90" s="328">
        <v>572.79999999999995</v>
      </c>
      <c r="J90" s="329">
        <f t="shared" ref="J90:J95" si="44">SUM(C90:I90)</f>
        <v>3909.7000000000007</v>
      </c>
      <c r="K90" s="328">
        <v>593.9</v>
      </c>
      <c r="L90" s="328">
        <v>591.9</v>
      </c>
      <c r="M90" s="328">
        <v>652.20000000000005</v>
      </c>
      <c r="N90" s="328">
        <v>614.79999999999995</v>
      </c>
      <c r="O90" s="328">
        <v>664.5</v>
      </c>
      <c r="P90" s="328">
        <v>642.4</v>
      </c>
      <c r="Q90" s="328">
        <v>638.6</v>
      </c>
      <c r="R90" s="329">
        <f t="shared" ref="R90:R95" si="45">SUM(K90:Q90)</f>
        <v>4398.3</v>
      </c>
      <c r="S90" s="98">
        <f t="shared" si="32"/>
        <v>488.59999999999945</v>
      </c>
      <c r="T90" s="98">
        <f t="shared" si="41"/>
        <v>12.497122541371445</v>
      </c>
    </row>
    <row r="91" spans="2:20" ht="18" customHeight="1" x14ac:dyDescent="0.2">
      <c r="B91" s="240" t="s">
        <v>159</v>
      </c>
      <c r="C91" s="328">
        <v>32.6</v>
      </c>
      <c r="D91" s="328">
        <v>48.6</v>
      </c>
      <c r="E91" s="328">
        <v>49.4</v>
      </c>
      <c r="F91" s="328">
        <v>50.3</v>
      </c>
      <c r="G91" s="328">
        <v>55</v>
      </c>
      <c r="H91" s="328">
        <v>52.9</v>
      </c>
      <c r="I91" s="328">
        <v>61</v>
      </c>
      <c r="J91" s="329">
        <f t="shared" si="44"/>
        <v>349.79999999999995</v>
      </c>
      <c r="K91" s="335">
        <v>82.1</v>
      </c>
      <c r="L91" s="335">
        <v>38.799999999999997</v>
      </c>
      <c r="M91" s="335">
        <v>57.5</v>
      </c>
      <c r="N91" s="335">
        <v>53.4</v>
      </c>
      <c r="O91" s="328">
        <v>80.8</v>
      </c>
      <c r="P91" s="335">
        <v>90.6</v>
      </c>
      <c r="Q91" s="335">
        <v>69.400000000000006</v>
      </c>
      <c r="R91" s="329">
        <f t="shared" si="45"/>
        <v>472.59999999999991</v>
      </c>
      <c r="S91" s="98">
        <f t="shared" si="32"/>
        <v>122.79999999999995</v>
      </c>
      <c r="T91" s="98">
        <f t="shared" si="41"/>
        <v>35.105774728416229</v>
      </c>
    </row>
    <row r="92" spans="2:20" ht="18" customHeight="1" x14ac:dyDescent="0.2">
      <c r="B92" s="241" t="s">
        <v>64</v>
      </c>
      <c r="C92" s="328">
        <v>0</v>
      </c>
      <c r="D92" s="328">
        <v>0</v>
      </c>
      <c r="E92" s="328">
        <v>0</v>
      </c>
      <c r="F92" s="328">
        <v>1.2</v>
      </c>
      <c r="G92" s="328">
        <v>0</v>
      </c>
      <c r="H92" s="328">
        <v>1.7</v>
      </c>
      <c r="I92" s="328">
        <v>0</v>
      </c>
      <c r="J92" s="329">
        <f t="shared" si="44"/>
        <v>2.9</v>
      </c>
      <c r="K92" s="335">
        <v>0</v>
      </c>
      <c r="L92" s="335">
        <v>0</v>
      </c>
      <c r="M92" s="335">
        <v>0</v>
      </c>
      <c r="N92" s="335">
        <v>0</v>
      </c>
      <c r="O92" s="328">
        <v>6.9</v>
      </c>
      <c r="P92" s="335">
        <v>7.6</v>
      </c>
      <c r="Q92" s="335">
        <v>0</v>
      </c>
      <c r="R92" s="329">
        <f t="shared" si="45"/>
        <v>14.5</v>
      </c>
      <c r="S92" s="98">
        <f t="shared" si="32"/>
        <v>11.6</v>
      </c>
      <c r="T92" s="98">
        <f t="shared" si="41"/>
        <v>400</v>
      </c>
    </row>
    <row r="93" spans="2:20" ht="18" customHeight="1" x14ac:dyDescent="0.2">
      <c r="B93" s="241" t="s">
        <v>160</v>
      </c>
      <c r="C93" s="328">
        <v>2.5</v>
      </c>
      <c r="D93" s="328">
        <v>2.6</v>
      </c>
      <c r="E93" s="328">
        <v>1.6</v>
      </c>
      <c r="F93" s="328">
        <v>1.6</v>
      </c>
      <c r="G93" s="328">
        <v>1.5</v>
      </c>
      <c r="H93" s="328">
        <v>1.6</v>
      </c>
      <c r="I93" s="328">
        <v>5</v>
      </c>
      <c r="J93" s="329">
        <f t="shared" si="44"/>
        <v>16.399999999999999</v>
      </c>
      <c r="K93" s="329">
        <v>0</v>
      </c>
      <c r="L93" s="329">
        <v>0</v>
      </c>
      <c r="M93" s="329">
        <v>0</v>
      </c>
      <c r="N93" s="329">
        <v>0</v>
      </c>
      <c r="O93" s="328">
        <v>0</v>
      </c>
      <c r="P93" s="329">
        <v>0</v>
      </c>
      <c r="Q93" s="329">
        <v>0</v>
      </c>
      <c r="R93" s="329">
        <f t="shared" si="45"/>
        <v>0</v>
      </c>
      <c r="S93" s="98">
        <f t="shared" si="32"/>
        <v>-16.399999999999999</v>
      </c>
      <c r="T93" s="98">
        <f t="shared" si="41"/>
        <v>-100</v>
      </c>
    </row>
    <row r="94" spans="2:20" ht="18" customHeight="1" x14ac:dyDescent="0.2">
      <c r="B94" s="242" t="s">
        <v>161</v>
      </c>
      <c r="C94" s="328">
        <v>0</v>
      </c>
      <c r="D94" s="329">
        <v>0</v>
      </c>
      <c r="E94" s="329">
        <v>0</v>
      </c>
      <c r="F94" s="329">
        <v>0</v>
      </c>
      <c r="G94" s="329">
        <v>0</v>
      </c>
      <c r="H94" s="329">
        <v>0</v>
      </c>
      <c r="I94" s="329">
        <v>0</v>
      </c>
      <c r="J94" s="329">
        <f t="shared" si="44"/>
        <v>0</v>
      </c>
      <c r="K94" s="335">
        <v>0</v>
      </c>
      <c r="L94" s="335">
        <v>0</v>
      </c>
      <c r="M94" s="335">
        <v>0</v>
      </c>
      <c r="N94" s="335">
        <v>0</v>
      </c>
      <c r="O94" s="328">
        <v>0</v>
      </c>
      <c r="P94" s="335">
        <v>0</v>
      </c>
      <c r="Q94" s="335">
        <v>15.9</v>
      </c>
      <c r="R94" s="329">
        <f t="shared" si="45"/>
        <v>15.9</v>
      </c>
      <c r="S94" s="98">
        <f t="shared" si="32"/>
        <v>15.9</v>
      </c>
      <c r="T94" s="99">
        <v>0</v>
      </c>
    </row>
    <row r="95" spans="2:20" ht="18" customHeight="1" x14ac:dyDescent="0.2">
      <c r="B95" s="241" t="s">
        <v>162</v>
      </c>
      <c r="C95" s="330">
        <v>17.100000000000001</v>
      </c>
      <c r="D95" s="330">
        <v>7.8</v>
      </c>
      <c r="E95" s="330">
        <v>12.9</v>
      </c>
      <c r="F95" s="330">
        <v>10</v>
      </c>
      <c r="G95" s="330">
        <v>12.5</v>
      </c>
      <c r="H95" s="330">
        <v>13.2</v>
      </c>
      <c r="I95" s="330">
        <v>9.1999999999999993</v>
      </c>
      <c r="J95" s="329">
        <f t="shared" si="44"/>
        <v>82.7</v>
      </c>
      <c r="K95" s="335">
        <v>6.4</v>
      </c>
      <c r="L95" s="335">
        <v>10.5</v>
      </c>
      <c r="M95" s="335">
        <v>10.199999999999999</v>
      </c>
      <c r="N95" s="335">
        <v>6.7</v>
      </c>
      <c r="O95" s="328">
        <v>8.8000000000000007</v>
      </c>
      <c r="P95" s="335">
        <v>40.299999999999997</v>
      </c>
      <c r="Q95" s="335">
        <v>8.1999999999999993</v>
      </c>
      <c r="R95" s="329">
        <f t="shared" si="45"/>
        <v>91.1</v>
      </c>
      <c r="S95" s="239">
        <f t="shared" si="32"/>
        <v>8.3999999999999915</v>
      </c>
      <c r="T95" s="239">
        <f>+S95/J95*100</f>
        <v>10.157194679564681</v>
      </c>
    </row>
    <row r="96" spans="2:20" ht="22.5" customHeight="1" x14ac:dyDescent="0.2">
      <c r="B96" s="243" t="s">
        <v>69</v>
      </c>
      <c r="C96" s="331">
        <f t="shared" ref="C96:R96" si="46">+C88+C89</f>
        <v>17954.8</v>
      </c>
      <c r="D96" s="331">
        <f t="shared" si="46"/>
        <v>169040.09999999998</v>
      </c>
      <c r="E96" s="331">
        <f t="shared" si="46"/>
        <v>7222.9999999999991</v>
      </c>
      <c r="F96" s="331">
        <f t="shared" si="46"/>
        <v>27004.799999999999</v>
      </c>
      <c r="G96" s="331">
        <f t="shared" si="46"/>
        <v>2687.7</v>
      </c>
      <c r="H96" s="331">
        <f>+H88+H89</f>
        <v>4605.6000000000004</v>
      </c>
      <c r="I96" s="331">
        <f t="shared" si="46"/>
        <v>36787.5</v>
      </c>
      <c r="J96" s="331">
        <f>+J88+J89</f>
        <v>265303.5</v>
      </c>
      <c r="K96" s="331">
        <f t="shared" si="46"/>
        <v>3779.6</v>
      </c>
      <c r="L96" s="331">
        <f t="shared" si="46"/>
        <v>172239.40000000002</v>
      </c>
      <c r="M96" s="331">
        <f t="shared" si="46"/>
        <v>114106.20000000001</v>
      </c>
      <c r="N96" s="331">
        <f t="shared" si="46"/>
        <v>5140.4999999999991</v>
      </c>
      <c r="O96" s="331">
        <f t="shared" si="46"/>
        <v>68898.011886550012</v>
      </c>
      <c r="P96" s="331">
        <f>+P88+P89</f>
        <v>6109.2999999999993</v>
      </c>
      <c r="Q96" s="331">
        <f t="shared" si="46"/>
        <v>16102.400000000003</v>
      </c>
      <c r="R96" s="331">
        <f t="shared" si="46"/>
        <v>386375.41188655002</v>
      </c>
      <c r="S96" s="244">
        <f t="shared" si="32"/>
        <v>121071.91188655002</v>
      </c>
      <c r="T96" s="245">
        <f>+S96/J96*100</f>
        <v>45.635248644118917</v>
      </c>
    </row>
    <row r="97" spans="2:20" ht="22.5" customHeight="1" x14ac:dyDescent="0.2">
      <c r="B97" s="246" t="s">
        <v>163</v>
      </c>
      <c r="C97" s="332">
        <v>2405.4</v>
      </c>
      <c r="D97" s="332">
        <v>2341.2000000000003</v>
      </c>
      <c r="E97" s="332">
        <v>2385.4000000000005</v>
      </c>
      <c r="F97" s="332">
        <v>2385.4000000000005</v>
      </c>
      <c r="G97" s="332">
        <v>2435.2000000000003</v>
      </c>
      <c r="H97" s="332">
        <v>2935.2000000000003</v>
      </c>
      <c r="I97" s="332">
        <v>2722.6</v>
      </c>
      <c r="J97" s="332">
        <f>+'cut presupuestaria'!J30</f>
        <v>18260.2</v>
      </c>
      <c r="K97" s="332">
        <v>2614.8000000000002</v>
      </c>
      <c r="L97" s="332">
        <v>3234.2</v>
      </c>
      <c r="M97" s="332">
        <v>3234.2</v>
      </c>
      <c r="N97" s="332">
        <v>2783.3999999999996</v>
      </c>
      <c r="O97" s="332">
        <v>2439.2000000000003</v>
      </c>
      <c r="P97" s="332">
        <v>2439.2000000000003</v>
      </c>
      <c r="Q97" s="332">
        <v>2294.0000000000005</v>
      </c>
      <c r="R97" s="332">
        <f>+'cut presupuestaria'!R30</f>
        <v>18738.699999999997</v>
      </c>
      <c r="S97" s="247">
        <f t="shared" si="32"/>
        <v>478.49999999999636</v>
      </c>
      <c r="T97" s="247">
        <f>+S97/J97*100</f>
        <v>2.6204532261420814</v>
      </c>
    </row>
    <row r="98" spans="2:20" ht="18" customHeight="1" x14ac:dyDescent="0.2">
      <c r="B98" s="173" t="s">
        <v>180</v>
      </c>
      <c r="J98" s="112"/>
      <c r="K98" s="248"/>
      <c r="L98" s="248"/>
      <c r="M98" s="248"/>
      <c r="N98" s="248"/>
      <c r="O98" s="248"/>
      <c r="P98" s="248"/>
      <c r="Q98" s="248"/>
      <c r="R98" s="248"/>
      <c r="S98" s="248"/>
    </row>
    <row r="99" spans="2:20" ht="13.5" customHeight="1" x14ac:dyDescent="0.2">
      <c r="B99" s="175" t="s">
        <v>70</v>
      </c>
      <c r="C99" s="249"/>
      <c r="D99" s="249"/>
      <c r="E99" s="249"/>
      <c r="F99" s="249"/>
      <c r="G99" s="249"/>
      <c r="H99" s="249"/>
      <c r="I99" s="249"/>
      <c r="J99" s="249"/>
      <c r="K99" s="248"/>
      <c r="L99" s="248"/>
      <c r="M99" s="248"/>
      <c r="N99" s="248"/>
      <c r="O99" s="248"/>
      <c r="P99" s="248"/>
      <c r="Q99" s="248"/>
      <c r="R99" s="248"/>
      <c r="S99" s="248"/>
    </row>
    <row r="100" spans="2:20" ht="14.25" customHeight="1" x14ac:dyDescent="0.2">
      <c r="B100" s="179" t="s">
        <v>164</v>
      </c>
      <c r="C100" s="249"/>
      <c r="D100" s="249"/>
      <c r="E100" s="249"/>
      <c r="F100" s="249"/>
      <c r="G100" s="249"/>
      <c r="H100" s="249"/>
      <c r="I100" s="249"/>
      <c r="J100" s="249"/>
      <c r="K100" s="248"/>
      <c r="L100" s="248"/>
      <c r="M100" s="248"/>
      <c r="N100" s="248"/>
      <c r="O100" s="248"/>
      <c r="P100" s="248"/>
      <c r="Q100" s="248"/>
      <c r="R100" s="248"/>
      <c r="S100" s="248"/>
    </row>
    <row r="101" spans="2:20" x14ac:dyDescent="0.2">
      <c r="B101" s="179" t="s">
        <v>165</v>
      </c>
      <c r="C101" s="249"/>
      <c r="D101" s="249"/>
      <c r="E101" s="249"/>
      <c r="F101" s="249"/>
      <c r="G101" s="249"/>
      <c r="H101" s="249"/>
      <c r="I101" s="249"/>
      <c r="J101" s="249"/>
      <c r="K101" s="248"/>
      <c r="L101" s="248"/>
      <c r="M101" s="248"/>
      <c r="N101" s="248"/>
      <c r="O101" s="149"/>
      <c r="P101" s="149"/>
      <c r="Q101" s="149"/>
      <c r="R101" s="248"/>
      <c r="S101" s="248"/>
    </row>
    <row r="102" spans="2:20" x14ac:dyDescent="0.2">
      <c r="B102" s="181" t="s">
        <v>166</v>
      </c>
      <c r="C102" s="250"/>
      <c r="D102" s="250"/>
      <c r="E102" s="250"/>
      <c r="F102" s="250"/>
      <c r="G102" s="250"/>
      <c r="H102" s="250"/>
      <c r="I102" s="250"/>
      <c r="J102" s="250"/>
      <c r="K102" s="251"/>
      <c r="L102" s="251"/>
      <c r="M102" s="251"/>
      <c r="N102" s="251"/>
      <c r="O102" s="149"/>
      <c r="P102" s="149"/>
      <c r="Q102" s="149"/>
      <c r="R102" s="251"/>
      <c r="S102" s="251"/>
      <c r="T102" s="252"/>
    </row>
    <row r="103" spans="2:20" x14ac:dyDescent="0.2">
      <c r="B103" s="252"/>
      <c r="C103" s="253"/>
      <c r="D103" s="253"/>
      <c r="E103" s="253"/>
      <c r="F103" s="253"/>
      <c r="G103" s="253"/>
      <c r="H103" s="253"/>
      <c r="I103" s="253"/>
      <c r="J103" s="254"/>
      <c r="K103" s="255"/>
      <c r="L103" s="255"/>
      <c r="M103" s="255"/>
      <c r="N103" s="255"/>
      <c r="O103" s="149"/>
      <c r="P103" s="149"/>
      <c r="Q103" s="149"/>
      <c r="R103" s="256"/>
      <c r="S103" s="252"/>
      <c r="T103" s="252"/>
    </row>
    <row r="104" spans="2:20" x14ac:dyDescent="0.2">
      <c r="B104" s="257"/>
      <c r="C104" s="60"/>
      <c r="D104" s="60"/>
      <c r="E104" s="60"/>
      <c r="F104" s="60"/>
      <c r="G104" s="60"/>
      <c r="H104" s="60"/>
      <c r="I104" s="60"/>
      <c r="J104" s="60"/>
      <c r="K104" s="251"/>
      <c r="L104" s="251"/>
      <c r="M104" s="251"/>
      <c r="N104" s="251"/>
      <c r="O104" s="149"/>
      <c r="P104" s="149"/>
      <c r="Q104" s="149"/>
      <c r="R104" s="252"/>
      <c r="S104" s="252"/>
      <c r="T104" s="252"/>
    </row>
    <row r="105" spans="2:20" x14ac:dyDescent="0.2">
      <c r="B105" s="257"/>
      <c r="C105" s="60"/>
      <c r="D105" s="60"/>
      <c r="E105" s="60"/>
      <c r="F105" s="60"/>
      <c r="G105" s="60"/>
      <c r="H105" s="60"/>
      <c r="I105" s="60"/>
      <c r="J105" s="258"/>
      <c r="K105" s="149"/>
      <c r="L105" s="149"/>
      <c r="M105" s="149"/>
      <c r="N105" s="149"/>
      <c r="O105" s="149"/>
      <c r="P105" s="149"/>
      <c r="Q105" s="149"/>
      <c r="R105" s="149"/>
      <c r="S105" s="252"/>
      <c r="T105" s="252"/>
    </row>
    <row r="106" spans="2:20" x14ac:dyDescent="0.2">
      <c r="B106" s="252"/>
      <c r="C106" s="60"/>
      <c r="D106" s="60"/>
      <c r="E106" s="60"/>
      <c r="F106" s="60"/>
      <c r="G106" s="60"/>
      <c r="H106" s="60"/>
      <c r="I106" s="60"/>
      <c r="J106" s="258"/>
      <c r="K106" s="255"/>
      <c r="L106" s="255"/>
      <c r="M106" s="255"/>
      <c r="N106" s="255"/>
      <c r="O106" s="255"/>
      <c r="P106" s="255"/>
      <c r="Q106" s="255"/>
      <c r="R106" s="255"/>
      <c r="S106" s="252"/>
      <c r="T106" s="252"/>
    </row>
  </sheetData>
  <mergeCells count="10"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T6"/>
  </mergeCells>
  <printOptions horizontalCentered="1"/>
  <pageMargins left="0" right="0" top="0.39370078740157483" bottom="0.39370078740157483" header="0" footer="0"/>
  <pageSetup scale="65" fitToHeight="2" orientation="landscape" r:id="rId1"/>
  <headerFooter alignWithMargins="0"/>
  <ignoredErrors>
    <ignoredError sqref="J19:J25 R19 J38:J50 R38:R50 J53 R53 R62:S71 R74:R87 J84 J62 J74:J7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C95E-2BAD-43B4-A01A-3044F098F9D2}">
  <dimension ref="B1:V70"/>
  <sheetViews>
    <sheetView showGridLines="0" tabSelected="1" zoomScaleNormal="100" workbookViewId="0">
      <selection activeCell="A23" sqref="A23"/>
    </sheetView>
  </sheetViews>
  <sheetFormatPr baseColWidth="10" defaultColWidth="11.42578125" defaultRowHeight="12.75" x14ac:dyDescent="0.2"/>
  <cols>
    <col min="1" max="1" width="3.42578125" style="151" customWidth="1"/>
    <col min="2" max="2" width="92.5703125" style="151" customWidth="1"/>
    <col min="3" max="8" width="11.85546875" style="151" customWidth="1"/>
    <col min="9" max="9" width="11" style="151" customWidth="1"/>
    <col min="10" max="10" width="11.85546875" style="151" customWidth="1"/>
    <col min="11" max="12" width="14" style="177" bestFit="1" customWidth="1"/>
    <col min="13" max="13" width="13.42578125" style="177" bestFit="1" customWidth="1"/>
    <col min="14" max="14" width="13.7109375" style="177" bestFit="1" customWidth="1"/>
    <col min="15" max="16" width="13.7109375" style="177" customWidth="1"/>
    <col min="17" max="17" width="13.7109375" style="177" bestFit="1" customWidth="1"/>
    <col min="18" max="18" width="15.5703125" style="151" customWidth="1"/>
    <col min="19" max="19" width="12" style="151" bestFit="1" customWidth="1"/>
    <col min="20" max="20" width="9.42578125" style="151" customWidth="1"/>
    <col min="21" max="16384" width="11.42578125" style="151"/>
  </cols>
  <sheetData>
    <row r="1" spans="2:22" ht="15.75" x14ac:dyDescent="0.25">
      <c r="B1" s="260" t="s">
        <v>184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</row>
    <row r="2" spans="2:22" ht="14.25" customHeight="1" x14ac:dyDescent="0.2">
      <c r="B2" s="157"/>
      <c r="C2" s="157"/>
      <c r="D2" s="157"/>
      <c r="E2" s="157"/>
      <c r="F2" s="157"/>
      <c r="G2" s="157"/>
      <c r="H2" s="157"/>
      <c r="I2" s="157"/>
      <c r="J2" s="157"/>
      <c r="K2" s="196"/>
      <c r="L2" s="196"/>
      <c r="M2" s="196"/>
      <c r="N2" s="196"/>
      <c r="O2" s="196"/>
      <c r="P2" s="196"/>
      <c r="Q2" s="196"/>
      <c r="R2" s="157"/>
      <c r="S2" s="157"/>
      <c r="T2" s="157"/>
    </row>
    <row r="3" spans="2:22" s="197" customFormat="1" ht="15" x14ac:dyDescent="0.2">
      <c r="B3" s="261" t="s">
        <v>167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</row>
    <row r="4" spans="2:22" s="197" customFormat="1" ht="17.25" customHeight="1" x14ac:dyDescent="0.2">
      <c r="B4" s="262" t="s">
        <v>194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</row>
    <row r="5" spans="2:22" s="197" customFormat="1" ht="14.25" customHeight="1" x14ac:dyDescent="0.2">
      <c r="B5" s="262" t="s">
        <v>90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2:22" s="197" customFormat="1" ht="22.5" customHeight="1" x14ac:dyDescent="0.2">
      <c r="B6" s="276" t="s">
        <v>3</v>
      </c>
      <c r="C6" s="265">
        <v>2025</v>
      </c>
      <c r="D6" s="266"/>
      <c r="E6" s="266"/>
      <c r="F6" s="266"/>
      <c r="G6" s="266"/>
      <c r="H6" s="266"/>
      <c r="I6" s="266"/>
      <c r="J6" s="276">
        <v>2025</v>
      </c>
      <c r="K6" s="265">
        <v>2026</v>
      </c>
      <c r="L6" s="266"/>
      <c r="M6" s="266"/>
      <c r="N6" s="266"/>
      <c r="O6" s="266"/>
      <c r="P6" s="266"/>
      <c r="Q6" s="266"/>
      <c r="R6" s="276">
        <v>2026</v>
      </c>
      <c r="S6" s="265" t="s">
        <v>4</v>
      </c>
      <c r="T6" s="278"/>
    </row>
    <row r="7" spans="2:22" ht="24" customHeight="1" thickBot="1" x14ac:dyDescent="0.25">
      <c r="B7" s="280"/>
      <c r="C7" s="198" t="s">
        <v>5</v>
      </c>
      <c r="D7" s="198" t="s">
        <v>6</v>
      </c>
      <c r="E7" s="198" t="s">
        <v>179</v>
      </c>
      <c r="F7" s="198" t="s">
        <v>183</v>
      </c>
      <c r="G7" s="198" t="s">
        <v>185</v>
      </c>
      <c r="H7" s="198" t="s">
        <v>186</v>
      </c>
      <c r="I7" s="198" t="s">
        <v>190</v>
      </c>
      <c r="J7" s="280"/>
      <c r="K7" s="198" t="s">
        <v>5</v>
      </c>
      <c r="L7" s="198" t="s">
        <v>6</v>
      </c>
      <c r="M7" s="198" t="s">
        <v>179</v>
      </c>
      <c r="N7" s="198" t="s">
        <v>183</v>
      </c>
      <c r="O7" s="198" t="s">
        <v>185</v>
      </c>
      <c r="P7" s="198" t="s">
        <v>186</v>
      </c>
      <c r="Q7" s="198" t="s">
        <v>190</v>
      </c>
      <c r="R7" s="280"/>
      <c r="S7" s="198" t="s">
        <v>7</v>
      </c>
      <c r="T7" s="281" t="s">
        <v>8</v>
      </c>
    </row>
    <row r="8" spans="2:22" ht="18" customHeight="1" thickTop="1" x14ac:dyDescent="0.2">
      <c r="B8" s="282" t="s">
        <v>9</v>
      </c>
      <c r="C8" s="307">
        <f t="shared" ref="C8:R8" si="0">+C9+C14+C26</f>
        <v>2405.4</v>
      </c>
      <c r="D8" s="307">
        <f t="shared" si="0"/>
        <v>2341.2000000000003</v>
      </c>
      <c r="E8" s="307">
        <f t="shared" si="0"/>
        <v>2385.4000000000005</v>
      </c>
      <c r="F8" s="307">
        <f t="shared" si="0"/>
        <v>2435.2000000000003</v>
      </c>
      <c r="G8" s="307">
        <f>+G9+G14+G26</f>
        <v>2935.2000000000003</v>
      </c>
      <c r="H8" s="307">
        <f>+H9+H14+H26</f>
        <v>2722.6</v>
      </c>
      <c r="I8" s="307">
        <f t="shared" si="0"/>
        <v>3035.2</v>
      </c>
      <c r="J8" s="307">
        <f t="shared" si="0"/>
        <v>18260.200000000004</v>
      </c>
      <c r="K8" s="307">
        <f t="shared" si="0"/>
        <v>2614.8000000000002</v>
      </c>
      <c r="L8" s="307">
        <f t="shared" si="0"/>
        <v>3234.2</v>
      </c>
      <c r="M8" s="307">
        <f t="shared" si="0"/>
        <v>2783.3999999999996</v>
      </c>
      <c r="N8" s="307">
        <f t="shared" si="0"/>
        <v>2439.2000000000003</v>
      </c>
      <c r="O8" s="307">
        <f>+O9+O14+O26</f>
        <v>2294.0000000000005</v>
      </c>
      <c r="P8" s="307">
        <f>+P9+P14+P26</f>
        <v>2394.2000000000003</v>
      </c>
      <c r="Q8" s="307">
        <f t="shared" si="0"/>
        <v>2978.8999999999996</v>
      </c>
      <c r="R8" s="307">
        <f t="shared" si="0"/>
        <v>18738.699999999997</v>
      </c>
      <c r="S8" s="101">
        <f t="shared" ref="S8:S32" si="1">+R8-J8</f>
        <v>478.49999999999272</v>
      </c>
      <c r="T8" s="101">
        <f t="shared" ref="T8:T28" si="2">+S8/J8*100</f>
        <v>2.620453226142061</v>
      </c>
      <c r="U8" s="180"/>
      <c r="V8" s="180"/>
    </row>
    <row r="9" spans="2:22" ht="18" customHeight="1" x14ac:dyDescent="0.2">
      <c r="B9" s="201" t="s">
        <v>10</v>
      </c>
      <c r="C9" s="308">
        <f t="shared" ref="C9:R12" si="3">+C10</f>
        <v>10.6</v>
      </c>
      <c r="D9" s="308">
        <f t="shared" si="3"/>
        <v>12.3</v>
      </c>
      <c r="E9" s="308">
        <f t="shared" si="3"/>
        <v>8.3000000000000007</v>
      </c>
      <c r="F9" s="308">
        <f t="shared" si="3"/>
        <v>7.3</v>
      </c>
      <c r="G9" s="308">
        <f t="shared" si="3"/>
        <v>8.3000000000000007</v>
      </c>
      <c r="H9" s="308">
        <f t="shared" si="3"/>
        <v>4.3</v>
      </c>
      <c r="I9" s="308">
        <f t="shared" si="3"/>
        <v>6.9</v>
      </c>
      <c r="J9" s="308">
        <f t="shared" si="3"/>
        <v>57.999999999999993</v>
      </c>
      <c r="K9" s="308">
        <f t="shared" si="3"/>
        <v>13.6</v>
      </c>
      <c r="L9" s="308">
        <f t="shared" si="3"/>
        <v>8.6999999999999993</v>
      </c>
      <c r="M9" s="308">
        <f t="shared" si="3"/>
        <v>17</v>
      </c>
      <c r="N9" s="308">
        <f t="shared" si="3"/>
        <v>14</v>
      </c>
      <c r="O9" s="308">
        <f t="shared" si="3"/>
        <v>11.1</v>
      </c>
      <c r="P9" s="308">
        <f t="shared" si="3"/>
        <v>3.1</v>
      </c>
      <c r="Q9" s="308">
        <f t="shared" si="3"/>
        <v>13.7</v>
      </c>
      <c r="R9" s="308">
        <f t="shared" si="3"/>
        <v>81.199999999999989</v>
      </c>
      <c r="S9" s="63">
        <f t="shared" si="1"/>
        <v>23.199999999999996</v>
      </c>
      <c r="T9" s="63">
        <f t="shared" si="2"/>
        <v>40</v>
      </c>
      <c r="U9" s="180"/>
      <c r="V9" s="180"/>
    </row>
    <row r="10" spans="2:22" ht="18" customHeight="1" x14ac:dyDescent="0.2">
      <c r="B10" s="201" t="s">
        <v>75</v>
      </c>
      <c r="C10" s="308">
        <f t="shared" si="3"/>
        <v>10.6</v>
      </c>
      <c r="D10" s="308">
        <f t="shared" si="3"/>
        <v>12.3</v>
      </c>
      <c r="E10" s="308">
        <f t="shared" si="3"/>
        <v>8.3000000000000007</v>
      </c>
      <c r="F10" s="308">
        <f t="shared" si="3"/>
        <v>7.3</v>
      </c>
      <c r="G10" s="308">
        <f t="shared" si="3"/>
        <v>8.3000000000000007</v>
      </c>
      <c r="H10" s="308">
        <f t="shared" si="3"/>
        <v>4.3</v>
      </c>
      <c r="I10" s="308">
        <f t="shared" si="3"/>
        <v>6.9</v>
      </c>
      <c r="J10" s="308">
        <f t="shared" si="3"/>
        <v>57.999999999999993</v>
      </c>
      <c r="K10" s="308">
        <f t="shared" si="3"/>
        <v>13.6</v>
      </c>
      <c r="L10" s="308">
        <f t="shared" si="3"/>
        <v>8.6999999999999993</v>
      </c>
      <c r="M10" s="308">
        <f t="shared" si="3"/>
        <v>17</v>
      </c>
      <c r="N10" s="308">
        <f t="shared" si="3"/>
        <v>14</v>
      </c>
      <c r="O10" s="308">
        <f t="shared" si="3"/>
        <v>11.1</v>
      </c>
      <c r="P10" s="308">
        <f t="shared" si="3"/>
        <v>3.1</v>
      </c>
      <c r="Q10" s="308">
        <f t="shared" si="3"/>
        <v>13.7</v>
      </c>
      <c r="R10" s="308">
        <f t="shared" si="3"/>
        <v>81.199999999999989</v>
      </c>
      <c r="S10" s="63">
        <f t="shared" si="1"/>
        <v>23.199999999999996</v>
      </c>
      <c r="T10" s="63">
        <f t="shared" si="2"/>
        <v>40</v>
      </c>
      <c r="U10" s="180"/>
      <c r="V10" s="180"/>
    </row>
    <row r="11" spans="2:22" ht="18" customHeight="1" x14ac:dyDescent="0.2">
      <c r="B11" s="202" t="s">
        <v>94</v>
      </c>
      <c r="C11" s="308">
        <f t="shared" si="3"/>
        <v>10.6</v>
      </c>
      <c r="D11" s="308">
        <f t="shared" si="3"/>
        <v>12.3</v>
      </c>
      <c r="E11" s="308">
        <f t="shared" si="3"/>
        <v>8.3000000000000007</v>
      </c>
      <c r="F11" s="308">
        <f t="shared" si="3"/>
        <v>7.3</v>
      </c>
      <c r="G11" s="308">
        <f t="shared" si="3"/>
        <v>8.3000000000000007</v>
      </c>
      <c r="H11" s="308">
        <f t="shared" si="3"/>
        <v>4.3</v>
      </c>
      <c r="I11" s="308">
        <f t="shared" si="3"/>
        <v>6.9</v>
      </c>
      <c r="J11" s="308">
        <f t="shared" si="3"/>
        <v>57.999999999999993</v>
      </c>
      <c r="K11" s="308">
        <f t="shared" si="3"/>
        <v>13.6</v>
      </c>
      <c r="L11" s="308">
        <f t="shared" si="3"/>
        <v>8.6999999999999993</v>
      </c>
      <c r="M11" s="308">
        <f t="shared" si="3"/>
        <v>17</v>
      </c>
      <c r="N11" s="308">
        <f t="shared" si="3"/>
        <v>14</v>
      </c>
      <c r="O11" s="308">
        <f t="shared" si="3"/>
        <v>11.1</v>
      </c>
      <c r="P11" s="308">
        <f t="shared" si="3"/>
        <v>3.1</v>
      </c>
      <c r="Q11" s="308">
        <f t="shared" si="3"/>
        <v>13.7</v>
      </c>
      <c r="R11" s="308">
        <f t="shared" si="3"/>
        <v>81.199999999999989</v>
      </c>
      <c r="S11" s="63">
        <f t="shared" si="1"/>
        <v>23.199999999999996</v>
      </c>
      <c r="T11" s="63">
        <f t="shared" si="2"/>
        <v>40</v>
      </c>
      <c r="U11" s="180"/>
      <c r="V11" s="180"/>
    </row>
    <row r="12" spans="2:22" ht="18" customHeight="1" x14ac:dyDescent="0.2">
      <c r="B12" s="202" t="s">
        <v>95</v>
      </c>
      <c r="C12" s="308">
        <f t="shared" si="3"/>
        <v>10.6</v>
      </c>
      <c r="D12" s="308">
        <f t="shared" si="3"/>
        <v>12.3</v>
      </c>
      <c r="E12" s="308">
        <f t="shared" si="3"/>
        <v>8.3000000000000007</v>
      </c>
      <c r="F12" s="308">
        <f t="shared" si="3"/>
        <v>7.3</v>
      </c>
      <c r="G12" s="308">
        <f t="shared" si="3"/>
        <v>8.3000000000000007</v>
      </c>
      <c r="H12" s="308">
        <f t="shared" si="3"/>
        <v>4.3</v>
      </c>
      <c r="I12" s="308">
        <f t="shared" si="3"/>
        <v>6.9</v>
      </c>
      <c r="J12" s="308">
        <f t="shared" si="3"/>
        <v>57.999999999999993</v>
      </c>
      <c r="K12" s="308">
        <f t="shared" si="3"/>
        <v>13.6</v>
      </c>
      <c r="L12" s="308">
        <f t="shared" si="3"/>
        <v>8.6999999999999993</v>
      </c>
      <c r="M12" s="308">
        <f t="shared" si="3"/>
        <v>17</v>
      </c>
      <c r="N12" s="308">
        <f t="shared" si="3"/>
        <v>14</v>
      </c>
      <c r="O12" s="308">
        <f t="shared" si="3"/>
        <v>11.1</v>
      </c>
      <c r="P12" s="308">
        <f t="shared" si="3"/>
        <v>3.1</v>
      </c>
      <c r="Q12" s="308">
        <f t="shared" si="3"/>
        <v>13.7</v>
      </c>
      <c r="R12" s="308">
        <f t="shared" si="3"/>
        <v>81.199999999999989</v>
      </c>
      <c r="S12" s="63">
        <f t="shared" si="1"/>
        <v>23.199999999999996</v>
      </c>
      <c r="T12" s="63">
        <f t="shared" si="2"/>
        <v>40</v>
      </c>
      <c r="U12" s="180"/>
      <c r="V12" s="180"/>
    </row>
    <row r="13" spans="2:22" ht="18" customHeight="1" x14ac:dyDescent="0.2">
      <c r="B13" s="204" t="s">
        <v>168</v>
      </c>
      <c r="C13" s="309">
        <f>+[41]PP!C41</f>
        <v>10.6</v>
      </c>
      <c r="D13" s="309">
        <f>+[41]PP!D41</f>
        <v>12.3</v>
      </c>
      <c r="E13" s="309">
        <f>+[41]PP!E41</f>
        <v>8.3000000000000007</v>
      </c>
      <c r="F13" s="309">
        <f>+[41]PP!F41</f>
        <v>7.3</v>
      </c>
      <c r="G13" s="309">
        <f>+[41]PP!G41</f>
        <v>8.3000000000000007</v>
      </c>
      <c r="H13" s="309">
        <f>+[41]PP!H41</f>
        <v>4.3</v>
      </c>
      <c r="I13" s="309">
        <f>+[41]PP!I41</f>
        <v>6.9</v>
      </c>
      <c r="J13" s="309">
        <f>SUM(C13:I13)</f>
        <v>57.999999999999993</v>
      </c>
      <c r="K13" s="309">
        <v>13.6</v>
      </c>
      <c r="L13" s="309">
        <v>8.6999999999999993</v>
      </c>
      <c r="M13" s="309">
        <v>17</v>
      </c>
      <c r="N13" s="309">
        <v>14</v>
      </c>
      <c r="O13" s="309">
        <v>11.1</v>
      </c>
      <c r="P13" s="309">
        <v>3.1</v>
      </c>
      <c r="Q13" s="309">
        <v>13.7</v>
      </c>
      <c r="R13" s="309">
        <f>SUM(K13:Q13)</f>
        <v>81.199999999999989</v>
      </c>
      <c r="S13" s="64">
        <f t="shared" si="1"/>
        <v>23.199999999999996</v>
      </c>
      <c r="T13" s="64">
        <f t="shared" si="2"/>
        <v>40</v>
      </c>
      <c r="U13" s="180"/>
      <c r="V13" s="180"/>
    </row>
    <row r="14" spans="2:22" ht="18" customHeight="1" x14ac:dyDescent="0.2">
      <c r="B14" s="207" t="s">
        <v>110</v>
      </c>
      <c r="C14" s="308">
        <f t="shared" ref="C14:R14" si="4">+C15+C22</f>
        <v>2306.1000000000004</v>
      </c>
      <c r="D14" s="308">
        <f t="shared" si="4"/>
        <v>2260</v>
      </c>
      <c r="E14" s="308">
        <f t="shared" si="4"/>
        <v>2291.7000000000003</v>
      </c>
      <c r="F14" s="308">
        <f t="shared" si="4"/>
        <v>2341.4</v>
      </c>
      <c r="G14" s="308">
        <f>+G15+G22</f>
        <v>2842.5</v>
      </c>
      <c r="H14" s="308">
        <f>+H15+H22</f>
        <v>2637.3999999999996</v>
      </c>
      <c r="I14" s="308">
        <f t="shared" si="4"/>
        <v>2939.3999999999996</v>
      </c>
      <c r="J14" s="308">
        <f t="shared" si="4"/>
        <v>17618.500000000004</v>
      </c>
      <c r="K14" s="308">
        <f t="shared" si="4"/>
        <v>2503.4</v>
      </c>
      <c r="L14" s="308">
        <f t="shared" si="4"/>
        <v>3144.1</v>
      </c>
      <c r="M14" s="308">
        <f t="shared" si="4"/>
        <v>2669.2999999999997</v>
      </c>
      <c r="N14" s="308">
        <f t="shared" si="4"/>
        <v>2335.4</v>
      </c>
      <c r="O14" s="308">
        <f>+O15+O22</f>
        <v>2193.6000000000004</v>
      </c>
      <c r="P14" s="308">
        <f>+P15+P22</f>
        <v>2294.3000000000002</v>
      </c>
      <c r="Q14" s="308">
        <f t="shared" si="4"/>
        <v>2870.7999999999997</v>
      </c>
      <c r="R14" s="308">
        <f t="shared" si="4"/>
        <v>18010.899999999998</v>
      </c>
      <c r="S14" s="63">
        <f t="shared" si="1"/>
        <v>392.39999999999418</v>
      </c>
      <c r="T14" s="63">
        <f t="shared" si="2"/>
        <v>2.2272043590543698</v>
      </c>
      <c r="U14" s="180"/>
      <c r="V14" s="180"/>
    </row>
    <row r="15" spans="2:22" ht="18" customHeight="1" x14ac:dyDescent="0.2">
      <c r="B15" s="202" t="s">
        <v>48</v>
      </c>
      <c r="C15" s="308">
        <f t="shared" ref="C15:R15" si="5">+C16+C20</f>
        <v>2199.1000000000004</v>
      </c>
      <c r="D15" s="310">
        <f t="shared" si="5"/>
        <v>2179.1</v>
      </c>
      <c r="E15" s="310">
        <f t="shared" si="5"/>
        <v>2139.2000000000003</v>
      </c>
      <c r="F15" s="310">
        <f t="shared" si="5"/>
        <v>2174.9</v>
      </c>
      <c r="G15" s="310">
        <f>+G16+G20</f>
        <v>2676</v>
      </c>
      <c r="H15" s="310">
        <f>+H16+H20</f>
        <v>2533.6999999999998</v>
      </c>
      <c r="I15" s="310">
        <f t="shared" si="5"/>
        <v>2748.7</v>
      </c>
      <c r="J15" s="311">
        <f t="shared" si="5"/>
        <v>16650.700000000004</v>
      </c>
      <c r="K15" s="308">
        <f t="shared" si="5"/>
        <v>2276.5</v>
      </c>
      <c r="L15" s="308">
        <f t="shared" si="5"/>
        <v>3100</v>
      </c>
      <c r="M15" s="308">
        <f t="shared" si="5"/>
        <v>2474.6</v>
      </c>
      <c r="N15" s="308">
        <f t="shared" si="5"/>
        <v>2278.7000000000003</v>
      </c>
      <c r="O15" s="308">
        <f>+O16+O20</f>
        <v>2010.6000000000001</v>
      </c>
      <c r="P15" s="308">
        <f>+P16+P20</f>
        <v>2018.1000000000001</v>
      </c>
      <c r="Q15" s="308">
        <f t="shared" si="5"/>
        <v>2737.2999999999997</v>
      </c>
      <c r="R15" s="310">
        <f t="shared" si="5"/>
        <v>16895.8</v>
      </c>
      <c r="S15" s="63">
        <f t="shared" si="1"/>
        <v>245.09999999999491</v>
      </c>
      <c r="T15" s="63">
        <f t="shared" si="2"/>
        <v>1.4720101857579251</v>
      </c>
      <c r="U15" s="180"/>
      <c r="V15" s="180"/>
    </row>
    <row r="16" spans="2:22" ht="18" customHeight="1" x14ac:dyDescent="0.2">
      <c r="B16" s="205" t="s">
        <v>49</v>
      </c>
      <c r="C16" s="310">
        <f t="shared" ref="C16:R16" si="6">+C17+C19</f>
        <v>32.299999999999997</v>
      </c>
      <c r="D16" s="310">
        <f t="shared" si="6"/>
        <v>180.2</v>
      </c>
      <c r="E16" s="310">
        <f t="shared" si="6"/>
        <v>88.8</v>
      </c>
      <c r="F16" s="310">
        <f t="shared" si="6"/>
        <v>205.4</v>
      </c>
      <c r="G16" s="310">
        <f>+G17+G19</f>
        <v>20.200000000000003</v>
      </c>
      <c r="H16" s="310">
        <f>+H17+H19</f>
        <v>227.5</v>
      </c>
      <c r="I16" s="310">
        <f t="shared" si="6"/>
        <v>9</v>
      </c>
      <c r="J16" s="310">
        <f t="shared" si="6"/>
        <v>763.40000000000009</v>
      </c>
      <c r="K16" s="310">
        <f t="shared" si="6"/>
        <v>20.400000000000002</v>
      </c>
      <c r="L16" s="310">
        <f t="shared" si="6"/>
        <v>0</v>
      </c>
      <c r="M16" s="310">
        <f t="shared" si="6"/>
        <v>7.4</v>
      </c>
      <c r="N16" s="310">
        <f t="shared" si="6"/>
        <v>256.3</v>
      </c>
      <c r="O16" s="310">
        <f>+O17+O19</f>
        <v>0.2</v>
      </c>
      <c r="P16" s="310">
        <f>+P17+P19</f>
        <v>0.2</v>
      </c>
      <c r="Q16" s="310">
        <f t="shared" si="6"/>
        <v>0.6</v>
      </c>
      <c r="R16" s="310">
        <f t="shared" si="6"/>
        <v>285.10000000000002</v>
      </c>
      <c r="S16" s="63">
        <f t="shared" si="1"/>
        <v>-478.30000000000007</v>
      </c>
      <c r="T16" s="63">
        <f t="shared" si="2"/>
        <v>-62.653916688498825</v>
      </c>
      <c r="U16" s="180"/>
      <c r="V16" s="180"/>
    </row>
    <row r="17" spans="2:20" s="169" customFormat="1" ht="18" customHeight="1" x14ac:dyDescent="0.2">
      <c r="B17" s="283" t="s">
        <v>111</v>
      </c>
      <c r="C17" s="148">
        <f t="shared" ref="C17:R17" si="7">+C18</f>
        <v>10.1</v>
      </c>
      <c r="D17" s="148">
        <f t="shared" si="7"/>
        <v>36.5</v>
      </c>
      <c r="E17" s="148">
        <f t="shared" si="7"/>
        <v>10</v>
      </c>
      <c r="F17" s="148">
        <f t="shared" si="7"/>
        <v>12.5</v>
      </c>
      <c r="G17" s="148">
        <f t="shared" si="7"/>
        <v>19.600000000000001</v>
      </c>
      <c r="H17" s="148">
        <f t="shared" si="7"/>
        <v>16.3</v>
      </c>
      <c r="I17" s="148">
        <f t="shared" si="7"/>
        <v>8.1999999999999993</v>
      </c>
      <c r="J17" s="148">
        <f t="shared" si="7"/>
        <v>113.19999999999999</v>
      </c>
      <c r="K17" s="148">
        <f t="shared" si="7"/>
        <v>3.6</v>
      </c>
      <c r="L17" s="148">
        <f t="shared" si="7"/>
        <v>0</v>
      </c>
      <c r="M17" s="148">
        <f t="shared" si="7"/>
        <v>0</v>
      </c>
      <c r="N17" s="148">
        <f t="shared" si="7"/>
        <v>0</v>
      </c>
      <c r="O17" s="148">
        <f t="shared" si="7"/>
        <v>0.2</v>
      </c>
      <c r="P17" s="148">
        <f t="shared" si="7"/>
        <v>0</v>
      </c>
      <c r="Q17" s="148">
        <f t="shared" si="7"/>
        <v>0</v>
      </c>
      <c r="R17" s="148">
        <f t="shared" si="7"/>
        <v>3.8000000000000003</v>
      </c>
      <c r="S17" s="38">
        <f t="shared" si="1"/>
        <v>-109.39999999999999</v>
      </c>
      <c r="T17" s="63">
        <f t="shared" si="2"/>
        <v>-96.643109540636047</v>
      </c>
    </row>
    <row r="18" spans="2:20" ht="18" customHeight="1" x14ac:dyDescent="0.2">
      <c r="B18" s="102" t="s">
        <v>169</v>
      </c>
      <c r="C18" s="279">
        <f>+[41]PP!C72</f>
        <v>10.1</v>
      </c>
      <c r="D18" s="279">
        <f>+[41]PP!D72</f>
        <v>36.5</v>
      </c>
      <c r="E18" s="279">
        <f>+[41]PP!E72</f>
        <v>10</v>
      </c>
      <c r="F18" s="279">
        <f>+[41]PP!F72</f>
        <v>12.5</v>
      </c>
      <c r="G18" s="279">
        <f>+[41]PP!G72</f>
        <v>19.600000000000001</v>
      </c>
      <c r="H18" s="279">
        <f>+[41]PP!H72</f>
        <v>16.3</v>
      </c>
      <c r="I18" s="279">
        <f>+[41]PP!I72</f>
        <v>8.1999999999999993</v>
      </c>
      <c r="J18" s="279">
        <f>SUM(C18:I18)</f>
        <v>113.19999999999999</v>
      </c>
      <c r="K18" s="279">
        <v>3.6</v>
      </c>
      <c r="L18" s="279">
        <v>0</v>
      </c>
      <c r="M18" s="279">
        <v>0</v>
      </c>
      <c r="N18" s="279">
        <v>0</v>
      </c>
      <c r="O18" s="279">
        <v>0.2</v>
      </c>
      <c r="P18" s="279">
        <v>0</v>
      </c>
      <c r="Q18" s="279">
        <v>0</v>
      </c>
      <c r="R18" s="309">
        <f>SUM(K18:Q18)</f>
        <v>3.8000000000000003</v>
      </c>
      <c r="S18" s="64">
        <f t="shared" si="1"/>
        <v>-109.39999999999999</v>
      </c>
      <c r="T18" s="103">
        <f t="shared" si="2"/>
        <v>-96.643109540636047</v>
      </c>
    </row>
    <row r="19" spans="2:20" ht="18" customHeight="1" x14ac:dyDescent="0.2">
      <c r="B19" s="214" t="s">
        <v>170</v>
      </c>
      <c r="C19" s="279">
        <f>+[41]PP!C73</f>
        <v>22.2</v>
      </c>
      <c r="D19" s="279">
        <f>+[41]PP!D73</f>
        <v>143.69999999999999</v>
      </c>
      <c r="E19" s="279">
        <f>+[41]PP!E73</f>
        <v>78.8</v>
      </c>
      <c r="F19" s="279">
        <f>+[41]PP!F73</f>
        <v>192.9</v>
      </c>
      <c r="G19" s="279">
        <f>+[41]PP!G73</f>
        <v>0.6</v>
      </c>
      <c r="H19" s="279">
        <f>+[41]PP!H73</f>
        <v>211.2</v>
      </c>
      <c r="I19" s="279">
        <f>+[41]PP!I73</f>
        <v>0.8</v>
      </c>
      <c r="J19" s="279">
        <f>SUM(C19:I19)</f>
        <v>650.20000000000005</v>
      </c>
      <c r="K19" s="279">
        <v>16.8</v>
      </c>
      <c r="L19" s="279">
        <v>0</v>
      </c>
      <c r="M19" s="279">
        <v>7.4</v>
      </c>
      <c r="N19" s="279">
        <v>256.3</v>
      </c>
      <c r="O19" s="279">
        <v>0</v>
      </c>
      <c r="P19" s="279">
        <v>0.2</v>
      </c>
      <c r="Q19" s="279">
        <v>0.6</v>
      </c>
      <c r="R19" s="309">
        <f>SUM(K19:Q19)</f>
        <v>281.3</v>
      </c>
      <c r="S19" s="64">
        <f t="shared" si="1"/>
        <v>-368.90000000000003</v>
      </c>
      <c r="T19" s="103">
        <f t="shared" si="2"/>
        <v>-56.736388803445095</v>
      </c>
    </row>
    <row r="20" spans="2:20" ht="18" customHeight="1" x14ac:dyDescent="0.2">
      <c r="B20" s="205" t="s">
        <v>50</v>
      </c>
      <c r="C20" s="310">
        <f t="shared" ref="C20:R20" si="8">SUM(C21:C21)</f>
        <v>2166.8000000000002</v>
      </c>
      <c r="D20" s="310">
        <f t="shared" si="8"/>
        <v>1998.9</v>
      </c>
      <c r="E20" s="310">
        <f t="shared" si="8"/>
        <v>2050.4</v>
      </c>
      <c r="F20" s="310">
        <f t="shared" si="8"/>
        <v>1969.5</v>
      </c>
      <c r="G20" s="310">
        <f t="shared" si="8"/>
        <v>2655.8</v>
      </c>
      <c r="H20" s="310">
        <f t="shared" si="8"/>
        <v>2306.1999999999998</v>
      </c>
      <c r="I20" s="310">
        <f t="shared" si="8"/>
        <v>2739.7</v>
      </c>
      <c r="J20" s="310">
        <f t="shared" si="8"/>
        <v>15887.300000000003</v>
      </c>
      <c r="K20" s="310">
        <f t="shared" si="8"/>
        <v>2256.1</v>
      </c>
      <c r="L20" s="310">
        <f t="shared" si="8"/>
        <v>3100</v>
      </c>
      <c r="M20" s="310">
        <f t="shared" si="8"/>
        <v>2467.1999999999998</v>
      </c>
      <c r="N20" s="310">
        <f t="shared" si="8"/>
        <v>2022.4</v>
      </c>
      <c r="O20" s="310">
        <f t="shared" si="8"/>
        <v>2010.4</v>
      </c>
      <c r="P20" s="310">
        <f t="shared" si="8"/>
        <v>2017.9</v>
      </c>
      <c r="Q20" s="310">
        <f t="shared" si="8"/>
        <v>2736.7</v>
      </c>
      <c r="R20" s="310">
        <f t="shared" si="8"/>
        <v>16610.7</v>
      </c>
      <c r="S20" s="63">
        <f t="shared" si="1"/>
        <v>723.39999999999782</v>
      </c>
      <c r="T20" s="63">
        <f t="shared" si="2"/>
        <v>4.553322465113629</v>
      </c>
    </row>
    <row r="21" spans="2:20" ht="18" customHeight="1" x14ac:dyDescent="0.2">
      <c r="B21" s="214" t="s">
        <v>171</v>
      </c>
      <c r="C21" s="279">
        <f>+[41]PP!C77</f>
        <v>2166.8000000000002</v>
      </c>
      <c r="D21" s="279">
        <f>+[41]PP!D77</f>
        <v>1998.9</v>
      </c>
      <c r="E21" s="279">
        <f>+[41]PP!E77</f>
        <v>2050.4</v>
      </c>
      <c r="F21" s="279">
        <f>+[41]PP!F77</f>
        <v>1969.5</v>
      </c>
      <c r="G21" s="279">
        <f>+[41]PP!G77</f>
        <v>2655.8</v>
      </c>
      <c r="H21" s="279">
        <f>+[41]PP!H77</f>
        <v>2306.1999999999998</v>
      </c>
      <c r="I21" s="279">
        <f>+[41]PP!I77</f>
        <v>2739.7</v>
      </c>
      <c r="J21" s="309">
        <f>SUM(C21:I21)</f>
        <v>15887.300000000003</v>
      </c>
      <c r="K21" s="279">
        <v>2256.1</v>
      </c>
      <c r="L21" s="279">
        <v>3100</v>
      </c>
      <c r="M21" s="279">
        <v>2467.1999999999998</v>
      </c>
      <c r="N21" s="279">
        <v>2022.4</v>
      </c>
      <c r="O21" s="279">
        <v>2010.4</v>
      </c>
      <c r="P21" s="279">
        <v>2017.9</v>
      </c>
      <c r="Q21" s="279">
        <v>2736.7</v>
      </c>
      <c r="R21" s="309">
        <f>SUM(K21:Q21)</f>
        <v>16610.7</v>
      </c>
      <c r="S21" s="64">
        <f t="shared" si="1"/>
        <v>723.39999999999782</v>
      </c>
      <c r="T21" s="64">
        <f t="shared" si="2"/>
        <v>4.553322465113629</v>
      </c>
    </row>
    <row r="22" spans="2:20" ht="18" customHeight="1" x14ac:dyDescent="0.2">
      <c r="B22" s="205" t="s">
        <v>53</v>
      </c>
      <c r="C22" s="310">
        <f t="shared" ref="C22:R22" si="9">SUM(C23:C25)</f>
        <v>107</v>
      </c>
      <c r="D22" s="310">
        <f t="shared" si="9"/>
        <v>80.900000000000006</v>
      </c>
      <c r="E22" s="310">
        <f t="shared" si="9"/>
        <v>152.5</v>
      </c>
      <c r="F22" s="310">
        <f t="shared" si="9"/>
        <v>166.5</v>
      </c>
      <c r="G22" s="310">
        <f>SUM(G23:G25)</f>
        <v>166.5</v>
      </c>
      <c r="H22" s="310">
        <f>SUM(H23:H25)</f>
        <v>103.7</v>
      </c>
      <c r="I22" s="310">
        <f t="shared" si="9"/>
        <v>190.7</v>
      </c>
      <c r="J22" s="310">
        <f t="shared" si="9"/>
        <v>967.8</v>
      </c>
      <c r="K22" s="310">
        <f t="shared" si="9"/>
        <v>226.9</v>
      </c>
      <c r="L22" s="310">
        <f t="shared" si="9"/>
        <v>44.1</v>
      </c>
      <c r="M22" s="310">
        <f t="shared" si="9"/>
        <v>194.7</v>
      </c>
      <c r="N22" s="310">
        <f t="shared" si="9"/>
        <v>56.7</v>
      </c>
      <c r="O22" s="310">
        <f>SUM(O23:O25)</f>
        <v>183</v>
      </c>
      <c r="P22" s="310">
        <f>SUM(P23:P25)</f>
        <v>276.20000000000005</v>
      </c>
      <c r="Q22" s="310">
        <f t="shared" si="9"/>
        <v>133.5</v>
      </c>
      <c r="R22" s="310">
        <f t="shared" si="9"/>
        <v>1115.1000000000001</v>
      </c>
      <c r="S22" s="63">
        <f t="shared" si="1"/>
        <v>147.30000000000018</v>
      </c>
      <c r="T22" s="63">
        <f t="shared" si="2"/>
        <v>15.220086794792332</v>
      </c>
    </row>
    <row r="23" spans="2:20" ht="18" customHeight="1" x14ac:dyDescent="0.2">
      <c r="B23" s="214" t="s">
        <v>172</v>
      </c>
      <c r="C23" s="279">
        <f>+[41]PP!C84</f>
        <v>4.3</v>
      </c>
      <c r="D23" s="279">
        <f>+[41]PP!D84</f>
        <v>3.4</v>
      </c>
      <c r="E23" s="279">
        <f>+[41]PP!E84</f>
        <v>3.1</v>
      </c>
      <c r="F23" s="279">
        <f>+[41]PP!F84</f>
        <v>4</v>
      </c>
      <c r="G23" s="279">
        <f>+[41]PP!G84</f>
        <v>3.3</v>
      </c>
      <c r="H23" s="279">
        <f>+[41]PP!H84</f>
        <v>2.8</v>
      </c>
      <c r="I23" s="279">
        <f>+[41]PP!I84</f>
        <v>3.6</v>
      </c>
      <c r="J23" s="309">
        <f>SUM(C23:I23)</f>
        <v>24.5</v>
      </c>
      <c r="K23" s="279">
        <v>3.1</v>
      </c>
      <c r="L23" s="279">
        <v>3.2</v>
      </c>
      <c r="M23" s="279">
        <v>3.3</v>
      </c>
      <c r="N23" s="279">
        <v>3.6</v>
      </c>
      <c r="O23" s="279">
        <v>3.2</v>
      </c>
      <c r="P23" s="279">
        <v>3</v>
      </c>
      <c r="Q23" s="279">
        <v>3.8</v>
      </c>
      <c r="R23" s="309">
        <f>SUM(K23:Q23)</f>
        <v>23.200000000000003</v>
      </c>
      <c r="S23" s="64">
        <f t="shared" si="1"/>
        <v>-1.2999999999999972</v>
      </c>
      <c r="T23" s="64">
        <f t="shared" si="2"/>
        <v>-5.3061224489795809</v>
      </c>
    </row>
    <row r="24" spans="2:20" ht="18" customHeight="1" x14ac:dyDescent="0.2">
      <c r="B24" s="214" t="s">
        <v>173</v>
      </c>
      <c r="C24" s="279">
        <v>41.8</v>
      </c>
      <c r="D24" s="279">
        <v>28.6</v>
      </c>
      <c r="E24" s="279">
        <v>115.1</v>
      </c>
      <c r="F24" s="279">
        <v>113.1</v>
      </c>
      <c r="G24" s="279">
        <v>113.1</v>
      </c>
      <c r="H24" s="279">
        <v>98.5</v>
      </c>
      <c r="I24" s="279">
        <v>162.4</v>
      </c>
      <c r="J24" s="309">
        <f>SUM(C24:I24)</f>
        <v>672.6</v>
      </c>
      <c r="K24" s="279">
        <v>186.8</v>
      </c>
      <c r="L24" s="279">
        <v>3.9</v>
      </c>
      <c r="M24" s="279">
        <v>164.7</v>
      </c>
      <c r="N24" s="279">
        <v>30.1</v>
      </c>
      <c r="O24" s="279">
        <v>145</v>
      </c>
      <c r="P24" s="279">
        <v>254.1</v>
      </c>
      <c r="Q24" s="279">
        <v>109.6</v>
      </c>
      <c r="R24" s="309">
        <f>SUM(K24:Q24)</f>
        <v>894.2</v>
      </c>
      <c r="S24" s="64">
        <f t="shared" si="1"/>
        <v>221.60000000000002</v>
      </c>
      <c r="T24" s="64">
        <f t="shared" si="2"/>
        <v>32.946773713945881</v>
      </c>
    </row>
    <row r="25" spans="2:20" ht="18" customHeight="1" x14ac:dyDescent="0.2">
      <c r="B25" s="214" t="s">
        <v>174</v>
      </c>
      <c r="C25" s="279">
        <v>60.9</v>
      </c>
      <c r="D25" s="279">
        <v>48.9</v>
      </c>
      <c r="E25" s="279">
        <v>34.299999999999997</v>
      </c>
      <c r="F25" s="279">
        <v>49.4</v>
      </c>
      <c r="G25" s="279">
        <v>50.1</v>
      </c>
      <c r="H25" s="279">
        <v>2.4</v>
      </c>
      <c r="I25" s="279">
        <v>24.7</v>
      </c>
      <c r="J25" s="309">
        <f>SUM(C25:I25)</f>
        <v>270.7</v>
      </c>
      <c r="K25" s="279">
        <v>37</v>
      </c>
      <c r="L25" s="279">
        <v>37</v>
      </c>
      <c r="M25" s="279">
        <v>26.7</v>
      </c>
      <c r="N25" s="279">
        <v>23</v>
      </c>
      <c r="O25" s="279">
        <v>34.799999999999997</v>
      </c>
      <c r="P25" s="279">
        <v>19.100000000000001</v>
      </c>
      <c r="Q25" s="279">
        <v>20.100000000000001</v>
      </c>
      <c r="R25" s="309">
        <f>SUM(K25:Q25)</f>
        <v>197.7</v>
      </c>
      <c r="S25" s="64">
        <f t="shared" si="1"/>
        <v>-73</v>
      </c>
      <c r="T25" s="64">
        <f t="shared" si="2"/>
        <v>-26.967122275581829</v>
      </c>
    </row>
    <row r="26" spans="2:20" ht="18" customHeight="1" x14ac:dyDescent="0.2">
      <c r="B26" s="207" t="s">
        <v>116</v>
      </c>
      <c r="C26" s="310">
        <f t="shared" ref="C26:R26" si="10">+C27+C29</f>
        <v>88.7</v>
      </c>
      <c r="D26" s="310">
        <f t="shared" si="10"/>
        <v>68.900000000000006</v>
      </c>
      <c r="E26" s="310">
        <f t="shared" si="10"/>
        <v>85.4</v>
      </c>
      <c r="F26" s="310">
        <f t="shared" si="10"/>
        <v>86.5</v>
      </c>
      <c r="G26" s="310">
        <f>+G27+G29</f>
        <v>84.4</v>
      </c>
      <c r="H26" s="310">
        <f>+H27+H29</f>
        <v>80.900000000000006</v>
      </c>
      <c r="I26" s="310">
        <f t="shared" si="10"/>
        <v>88.9</v>
      </c>
      <c r="J26" s="310">
        <f t="shared" si="10"/>
        <v>583.69999999999993</v>
      </c>
      <c r="K26" s="310">
        <f t="shared" si="10"/>
        <v>97.8</v>
      </c>
      <c r="L26" s="310">
        <f t="shared" si="10"/>
        <v>81.400000000000006</v>
      </c>
      <c r="M26" s="310">
        <f t="shared" si="10"/>
        <v>97.1</v>
      </c>
      <c r="N26" s="310">
        <f t="shared" si="10"/>
        <v>89.8</v>
      </c>
      <c r="O26" s="310">
        <f>+O27+O29</f>
        <v>89.3</v>
      </c>
      <c r="P26" s="310">
        <f>+P27+P29</f>
        <v>96.8</v>
      </c>
      <c r="Q26" s="310">
        <f t="shared" si="10"/>
        <v>94.4</v>
      </c>
      <c r="R26" s="310">
        <f t="shared" si="10"/>
        <v>646.59999999999991</v>
      </c>
      <c r="S26" s="63">
        <f t="shared" si="1"/>
        <v>62.899999999999977</v>
      </c>
      <c r="T26" s="63">
        <f t="shared" si="2"/>
        <v>10.776083604591397</v>
      </c>
    </row>
    <row r="27" spans="2:20" ht="18" customHeight="1" x14ac:dyDescent="0.2">
      <c r="B27" s="202" t="s">
        <v>58</v>
      </c>
      <c r="C27" s="148">
        <f t="shared" ref="C27:I27" si="11">+C28</f>
        <v>88.7</v>
      </c>
      <c r="D27" s="148">
        <f t="shared" si="11"/>
        <v>68.900000000000006</v>
      </c>
      <c r="E27" s="148">
        <f t="shared" si="11"/>
        <v>85.4</v>
      </c>
      <c r="F27" s="148">
        <f t="shared" si="11"/>
        <v>86.5</v>
      </c>
      <c r="G27" s="148">
        <f t="shared" si="11"/>
        <v>84.4</v>
      </c>
      <c r="H27" s="148">
        <f t="shared" si="11"/>
        <v>80.900000000000006</v>
      </c>
      <c r="I27" s="148">
        <f t="shared" si="11"/>
        <v>88.9</v>
      </c>
      <c r="J27" s="311">
        <f>SUM(C27:I27)</f>
        <v>583.69999999999993</v>
      </c>
      <c r="K27" s="148">
        <f t="shared" ref="K27:Q27" si="12">+K28</f>
        <v>97.8</v>
      </c>
      <c r="L27" s="148">
        <f t="shared" si="12"/>
        <v>81.400000000000006</v>
      </c>
      <c r="M27" s="148">
        <f t="shared" si="12"/>
        <v>97.1</v>
      </c>
      <c r="N27" s="148">
        <f t="shared" si="12"/>
        <v>89.8</v>
      </c>
      <c r="O27" s="148">
        <f t="shared" si="12"/>
        <v>89.3</v>
      </c>
      <c r="P27" s="148">
        <f t="shared" si="12"/>
        <v>96.8</v>
      </c>
      <c r="Q27" s="148">
        <f t="shared" si="12"/>
        <v>94.4</v>
      </c>
      <c r="R27" s="148">
        <f>SUM(K27:Q27)</f>
        <v>646.59999999999991</v>
      </c>
      <c r="S27" s="63">
        <f t="shared" si="1"/>
        <v>62.899999999999977</v>
      </c>
      <c r="T27" s="38">
        <f t="shared" si="2"/>
        <v>10.776083604591397</v>
      </c>
    </row>
    <row r="28" spans="2:20" ht="18" customHeight="1" x14ac:dyDescent="0.2">
      <c r="B28" s="204" t="s">
        <v>175</v>
      </c>
      <c r="C28" s="312">
        <f>+[41]PP!C94</f>
        <v>88.7</v>
      </c>
      <c r="D28" s="312">
        <f>+[41]PP!D94</f>
        <v>68.900000000000006</v>
      </c>
      <c r="E28" s="312">
        <f>+[41]PP!E94</f>
        <v>85.4</v>
      </c>
      <c r="F28" s="312">
        <f>+[41]PP!F94</f>
        <v>86.5</v>
      </c>
      <c r="G28" s="312">
        <f>+[41]PP!G94</f>
        <v>84.4</v>
      </c>
      <c r="H28" s="312">
        <f>+[41]PP!H94</f>
        <v>80.900000000000006</v>
      </c>
      <c r="I28" s="312">
        <f>+[41]PP!I94</f>
        <v>88.9</v>
      </c>
      <c r="J28" s="312">
        <f>+[41]PP!J94</f>
        <v>583.69999999999993</v>
      </c>
      <c r="K28" s="312">
        <v>97.8</v>
      </c>
      <c r="L28" s="312">
        <v>81.400000000000006</v>
      </c>
      <c r="M28" s="312">
        <v>97.1</v>
      </c>
      <c r="N28" s="312">
        <v>89.8</v>
      </c>
      <c r="O28" s="312">
        <v>89.3</v>
      </c>
      <c r="P28" s="312">
        <v>96.8</v>
      </c>
      <c r="Q28" s="312">
        <v>94.4</v>
      </c>
      <c r="R28" s="309">
        <f>SUM(K28:Q28)</f>
        <v>646.59999999999991</v>
      </c>
      <c r="S28" s="87">
        <f t="shared" si="1"/>
        <v>62.899999999999977</v>
      </c>
      <c r="T28" s="87">
        <f t="shared" si="2"/>
        <v>10.776083604591397</v>
      </c>
    </row>
    <row r="29" spans="2:20" ht="18" customHeight="1" x14ac:dyDescent="0.2">
      <c r="B29" s="202" t="s">
        <v>59</v>
      </c>
      <c r="C29" s="308">
        <v>0</v>
      </c>
      <c r="D29" s="308">
        <v>0</v>
      </c>
      <c r="E29" s="308">
        <v>0</v>
      </c>
      <c r="F29" s="308">
        <v>0</v>
      </c>
      <c r="G29" s="308">
        <v>0</v>
      </c>
      <c r="H29" s="308">
        <v>0</v>
      </c>
      <c r="I29" s="308">
        <v>0</v>
      </c>
      <c r="J29" s="308">
        <f>SUM(C29:I29)</f>
        <v>0</v>
      </c>
      <c r="K29" s="308">
        <v>0</v>
      </c>
      <c r="L29" s="308">
        <v>0</v>
      </c>
      <c r="M29" s="308">
        <v>0</v>
      </c>
      <c r="N29" s="308">
        <v>0</v>
      </c>
      <c r="O29" s="308">
        <v>0</v>
      </c>
      <c r="P29" s="308">
        <v>0</v>
      </c>
      <c r="Q29" s="308">
        <v>0</v>
      </c>
      <c r="R29" s="308">
        <f>SUM(K29:Q29)</f>
        <v>0</v>
      </c>
      <c r="S29" s="104">
        <f t="shared" si="1"/>
        <v>0</v>
      </c>
      <c r="T29" s="104">
        <v>0</v>
      </c>
    </row>
    <row r="30" spans="2:20" ht="21" customHeight="1" x14ac:dyDescent="0.2">
      <c r="B30" s="284" t="s">
        <v>131</v>
      </c>
      <c r="C30" s="95">
        <f t="shared" ref="C30:I30" si="13">+C8</f>
        <v>2405.4</v>
      </c>
      <c r="D30" s="95">
        <f t="shared" si="13"/>
        <v>2341.2000000000003</v>
      </c>
      <c r="E30" s="95">
        <f t="shared" si="13"/>
        <v>2385.4000000000005</v>
      </c>
      <c r="F30" s="95">
        <f t="shared" si="13"/>
        <v>2435.2000000000003</v>
      </c>
      <c r="G30" s="95">
        <f t="shared" si="13"/>
        <v>2935.2000000000003</v>
      </c>
      <c r="H30" s="95">
        <f>+H8</f>
        <v>2722.6</v>
      </c>
      <c r="I30" s="95">
        <f t="shared" si="13"/>
        <v>3035.2</v>
      </c>
      <c r="J30" s="95">
        <f>SUM(C30:I30)</f>
        <v>18260.2</v>
      </c>
      <c r="K30" s="95">
        <f t="shared" ref="K30:R30" si="14">+K8</f>
        <v>2614.8000000000002</v>
      </c>
      <c r="L30" s="95">
        <f t="shared" si="14"/>
        <v>3234.2</v>
      </c>
      <c r="M30" s="95">
        <f t="shared" si="14"/>
        <v>2783.3999999999996</v>
      </c>
      <c r="N30" s="95">
        <f t="shared" si="14"/>
        <v>2439.2000000000003</v>
      </c>
      <c r="O30" s="95">
        <f>+O8</f>
        <v>2294.0000000000005</v>
      </c>
      <c r="P30" s="95">
        <f>+P8</f>
        <v>2394.2000000000003</v>
      </c>
      <c r="Q30" s="95">
        <f t="shared" si="14"/>
        <v>2978.8999999999996</v>
      </c>
      <c r="R30" s="95">
        <f t="shared" si="14"/>
        <v>18738.699999999997</v>
      </c>
      <c r="S30" s="91">
        <f t="shared" si="1"/>
        <v>478.49999999999636</v>
      </c>
      <c r="T30" s="92">
        <f>+S30/J30*100</f>
        <v>2.6204532261420814</v>
      </c>
    </row>
    <row r="31" spans="2:20" ht="21" customHeight="1" x14ac:dyDescent="0.2">
      <c r="B31" s="285" t="s">
        <v>176</v>
      </c>
      <c r="C31" s="313">
        <v>0</v>
      </c>
      <c r="D31" s="313">
        <v>0</v>
      </c>
      <c r="E31" s="313">
        <v>0</v>
      </c>
      <c r="F31" s="313">
        <v>0</v>
      </c>
      <c r="G31" s="313">
        <v>0</v>
      </c>
      <c r="H31" s="313">
        <v>0</v>
      </c>
      <c r="I31" s="313">
        <v>0</v>
      </c>
      <c r="J31" s="313">
        <f>SUM(C31:I31)</f>
        <v>0</v>
      </c>
      <c r="K31" s="313">
        <v>0</v>
      </c>
      <c r="L31" s="313">
        <v>0</v>
      </c>
      <c r="M31" s="313">
        <v>0</v>
      </c>
      <c r="N31" s="313">
        <v>0</v>
      </c>
      <c r="O31" s="313">
        <v>0</v>
      </c>
      <c r="P31" s="313">
        <v>0</v>
      </c>
      <c r="Q31" s="313">
        <v>0</v>
      </c>
      <c r="R31" s="311">
        <f>SUM(K31:Q31)</f>
        <v>0</v>
      </c>
      <c r="S31" s="110">
        <f t="shared" si="1"/>
        <v>0</v>
      </c>
      <c r="T31" s="110">
        <v>0</v>
      </c>
    </row>
    <row r="32" spans="2:20" ht="21" customHeight="1" thickBot="1" x14ac:dyDescent="0.25">
      <c r="B32" s="286"/>
      <c r="C32" s="314">
        <f t="shared" ref="C32:R32" si="15">+C31+C30</f>
        <v>2405.4</v>
      </c>
      <c r="D32" s="314">
        <f t="shared" si="15"/>
        <v>2341.2000000000003</v>
      </c>
      <c r="E32" s="314">
        <f t="shared" si="15"/>
        <v>2385.4000000000005</v>
      </c>
      <c r="F32" s="314">
        <f t="shared" si="15"/>
        <v>2435.2000000000003</v>
      </c>
      <c r="G32" s="314">
        <f>+G31+G30</f>
        <v>2935.2000000000003</v>
      </c>
      <c r="H32" s="314">
        <f>+H31+H30</f>
        <v>2722.6</v>
      </c>
      <c r="I32" s="314">
        <f t="shared" si="15"/>
        <v>3035.2</v>
      </c>
      <c r="J32" s="314">
        <f t="shared" si="15"/>
        <v>18260.2</v>
      </c>
      <c r="K32" s="259">
        <f t="shared" si="15"/>
        <v>2614.8000000000002</v>
      </c>
      <c r="L32" s="259">
        <f t="shared" si="15"/>
        <v>3234.2</v>
      </c>
      <c r="M32" s="259">
        <f t="shared" si="15"/>
        <v>2783.3999999999996</v>
      </c>
      <c r="N32" s="259">
        <f t="shared" si="15"/>
        <v>2439.2000000000003</v>
      </c>
      <c r="O32" s="259">
        <f>+O31+O30</f>
        <v>2294.0000000000005</v>
      </c>
      <c r="P32" s="259">
        <f>+P31+P30</f>
        <v>2394.2000000000003</v>
      </c>
      <c r="Q32" s="259">
        <f t="shared" si="15"/>
        <v>2978.8999999999996</v>
      </c>
      <c r="R32" s="259">
        <f t="shared" si="15"/>
        <v>18738.699999999997</v>
      </c>
      <c r="S32" s="46">
        <f t="shared" si="1"/>
        <v>478.49999999999636</v>
      </c>
      <c r="T32" s="46">
        <f>+S32/J32*100</f>
        <v>2.6204532261420814</v>
      </c>
    </row>
    <row r="33" spans="2:20" ht="18" customHeight="1" thickTop="1" x14ac:dyDescent="0.2">
      <c r="B33" s="173" t="s">
        <v>180</v>
      </c>
      <c r="K33" s="256"/>
      <c r="L33" s="256"/>
      <c r="M33" s="256"/>
      <c r="N33" s="256"/>
      <c r="O33" s="256"/>
      <c r="P33" s="256"/>
      <c r="Q33" s="256"/>
      <c r="R33" s="256"/>
      <c r="S33" s="256"/>
    </row>
    <row r="34" spans="2:20" ht="13.5" customHeight="1" x14ac:dyDescent="0.2">
      <c r="B34" s="287" t="s">
        <v>70</v>
      </c>
      <c r="J34" s="112"/>
      <c r="K34" s="59"/>
      <c r="L34" s="59"/>
      <c r="M34" s="59"/>
      <c r="N34" s="59"/>
      <c r="O34" s="59"/>
      <c r="P34" s="59"/>
      <c r="Q34" s="59"/>
      <c r="R34" s="248"/>
      <c r="S34" s="248"/>
    </row>
    <row r="35" spans="2:20" ht="14.25" customHeight="1" x14ac:dyDescent="0.2">
      <c r="B35" s="179" t="s">
        <v>164</v>
      </c>
      <c r="C35" s="105"/>
      <c r="D35" s="105"/>
      <c r="E35" s="105"/>
      <c r="F35" s="105"/>
      <c r="G35" s="105"/>
      <c r="H35" s="105"/>
      <c r="I35" s="106"/>
      <c r="J35" s="105"/>
      <c r="K35" s="107"/>
      <c r="L35" s="107"/>
      <c r="M35" s="107"/>
      <c r="N35" s="107"/>
      <c r="O35" s="107"/>
      <c r="P35" s="107"/>
      <c r="Q35" s="107"/>
      <c r="R35" s="107"/>
      <c r="S35" s="288"/>
    </row>
    <row r="36" spans="2:20" x14ac:dyDescent="0.2">
      <c r="B36" s="252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107"/>
      <c r="R36" s="290"/>
      <c r="S36" s="291"/>
      <c r="T36" s="252"/>
    </row>
    <row r="37" spans="2:20" x14ac:dyDescent="0.2">
      <c r="B37" s="25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88"/>
      <c r="S37" s="293"/>
      <c r="T37" s="256"/>
    </row>
    <row r="38" spans="2:20" ht="15" x14ac:dyDescent="0.2">
      <c r="B38" s="261" t="s">
        <v>167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</row>
    <row r="39" spans="2:20" ht="14.25" x14ac:dyDescent="0.2">
      <c r="B39" s="262" t="s">
        <v>195</v>
      </c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</row>
    <row r="40" spans="2:20" ht="14.25" x14ac:dyDescent="0.2">
      <c r="B40" s="262" t="s">
        <v>90</v>
      </c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</row>
    <row r="41" spans="2:20" ht="18" customHeight="1" x14ac:dyDescent="0.2">
      <c r="B41" s="276" t="s">
        <v>3</v>
      </c>
      <c r="C41" s="265">
        <v>2026</v>
      </c>
      <c r="D41" s="266"/>
      <c r="E41" s="266"/>
      <c r="F41" s="266"/>
      <c r="G41" s="266"/>
      <c r="H41" s="266"/>
      <c r="I41" s="266"/>
      <c r="J41" s="276">
        <v>2026</v>
      </c>
      <c r="K41" s="265">
        <v>2026</v>
      </c>
      <c r="L41" s="266"/>
      <c r="M41" s="266"/>
      <c r="N41" s="266"/>
      <c r="O41" s="266"/>
      <c r="P41" s="266"/>
      <c r="Q41" s="266"/>
      <c r="R41" s="294" t="s">
        <v>196</v>
      </c>
      <c r="S41" s="265" t="s">
        <v>4</v>
      </c>
      <c r="T41" s="278"/>
    </row>
    <row r="42" spans="2:20" ht="44.25" customHeight="1" thickBot="1" x14ac:dyDescent="0.25">
      <c r="B42" s="280"/>
      <c r="C42" s="198" t="s">
        <v>5</v>
      </c>
      <c r="D42" s="198" t="s">
        <v>6</v>
      </c>
      <c r="E42" s="198" t="s">
        <v>179</v>
      </c>
      <c r="F42" s="198" t="s">
        <v>183</v>
      </c>
      <c r="G42" s="198" t="s">
        <v>185</v>
      </c>
      <c r="H42" s="198" t="s">
        <v>186</v>
      </c>
      <c r="I42" s="198" t="s">
        <v>190</v>
      </c>
      <c r="J42" s="280"/>
      <c r="K42" s="198" t="s">
        <v>5</v>
      </c>
      <c r="L42" s="198" t="s">
        <v>6</v>
      </c>
      <c r="M42" s="198" t="s">
        <v>179</v>
      </c>
      <c r="N42" s="198" t="s">
        <v>183</v>
      </c>
      <c r="O42" s="198" t="s">
        <v>185</v>
      </c>
      <c r="P42" s="198" t="s">
        <v>186</v>
      </c>
      <c r="Q42" s="198" t="s">
        <v>190</v>
      </c>
      <c r="R42" s="295"/>
      <c r="S42" s="198" t="s">
        <v>177</v>
      </c>
      <c r="T42" s="281" t="s">
        <v>8</v>
      </c>
    </row>
    <row r="43" spans="2:20" ht="18" customHeight="1" thickTop="1" x14ac:dyDescent="0.2">
      <c r="B43" s="296" t="s">
        <v>9</v>
      </c>
      <c r="C43" s="100">
        <f t="shared" ref="C43:R43" si="16">+C44+C49+C61</f>
        <v>2614.8000000000002</v>
      </c>
      <c r="D43" s="100">
        <f t="shared" si="16"/>
        <v>3234.2</v>
      </c>
      <c r="E43" s="100">
        <f t="shared" si="16"/>
        <v>2783.3999999999996</v>
      </c>
      <c r="F43" s="100">
        <f t="shared" si="16"/>
        <v>2439.2000000000003</v>
      </c>
      <c r="G43" s="100">
        <f t="shared" si="16"/>
        <v>2294.0000000000005</v>
      </c>
      <c r="H43" s="100">
        <f>+H44+H49+H61</f>
        <v>2394.2000000000003</v>
      </c>
      <c r="I43" s="100">
        <f t="shared" si="16"/>
        <v>2978.8999999999996</v>
      </c>
      <c r="J43" s="100">
        <f t="shared" si="16"/>
        <v>18738.699999999997</v>
      </c>
      <c r="K43" s="100">
        <f t="shared" si="16"/>
        <v>2616.5241744699997</v>
      </c>
      <c r="L43" s="100">
        <f t="shared" si="16"/>
        <v>3235.9185275599998</v>
      </c>
      <c r="M43" s="100">
        <f t="shared" si="16"/>
        <v>2784.7067621100005</v>
      </c>
      <c r="N43" s="100">
        <f t="shared" si="16"/>
        <v>2441.9613278500001</v>
      </c>
      <c r="O43" s="100">
        <f t="shared" si="16"/>
        <v>2295.5025172200003</v>
      </c>
      <c r="P43" s="100">
        <f>+P44+P49+P61</f>
        <v>2396.3209735260007</v>
      </c>
      <c r="Q43" s="100">
        <f t="shared" si="16"/>
        <v>2777.4663794188082</v>
      </c>
      <c r="R43" s="100">
        <f t="shared" si="16"/>
        <v>18548.400662154807</v>
      </c>
      <c r="S43" s="100">
        <f t="shared" ref="S43:S67" si="17">+J43-R43</f>
        <v>190.29933784519017</v>
      </c>
      <c r="T43" s="100">
        <f t="shared" ref="T43:T63" si="18">+J43/R43*100</f>
        <v>101.02596089717572</v>
      </c>
    </row>
    <row r="44" spans="2:20" ht="18" customHeight="1" x14ac:dyDescent="0.2">
      <c r="B44" s="201" t="s">
        <v>10</v>
      </c>
      <c r="C44" s="68">
        <f t="shared" ref="C44:R47" si="19">+C45</f>
        <v>13.6</v>
      </c>
      <c r="D44" s="68">
        <f t="shared" si="19"/>
        <v>8.6999999999999993</v>
      </c>
      <c r="E44" s="68">
        <f t="shared" si="19"/>
        <v>17</v>
      </c>
      <c r="F44" s="68">
        <f t="shared" si="19"/>
        <v>14</v>
      </c>
      <c r="G44" s="68">
        <f t="shared" si="19"/>
        <v>11.1</v>
      </c>
      <c r="H44" s="68">
        <f t="shared" si="19"/>
        <v>3.1</v>
      </c>
      <c r="I44" s="68">
        <f t="shared" si="19"/>
        <v>13.7</v>
      </c>
      <c r="J44" s="68">
        <f t="shared" si="19"/>
        <v>81.199999999999989</v>
      </c>
      <c r="K44" s="68">
        <f t="shared" si="19"/>
        <v>13.674575000000001</v>
      </c>
      <c r="L44" s="68">
        <f t="shared" si="19"/>
        <v>8.6696031199999997</v>
      </c>
      <c r="M44" s="68">
        <f t="shared" si="19"/>
        <v>16.976604870000003</v>
      </c>
      <c r="N44" s="68">
        <f t="shared" si="19"/>
        <v>14.023871249999999</v>
      </c>
      <c r="O44" s="68">
        <f t="shared" si="19"/>
        <v>11.087513749999999</v>
      </c>
      <c r="P44" s="68">
        <f t="shared" si="19"/>
        <v>3.1145350000000001</v>
      </c>
      <c r="Q44" s="68">
        <f t="shared" si="19"/>
        <v>14.503674962821401</v>
      </c>
      <c r="R44" s="68">
        <f t="shared" si="19"/>
        <v>82.050377952821421</v>
      </c>
      <c r="S44" s="68">
        <f t="shared" si="17"/>
        <v>-0.85037795282143236</v>
      </c>
      <c r="T44" s="68">
        <f t="shared" si="18"/>
        <v>98.963590450112974</v>
      </c>
    </row>
    <row r="45" spans="2:20" ht="18" customHeight="1" x14ac:dyDescent="0.2">
      <c r="B45" s="201" t="s">
        <v>75</v>
      </c>
      <c r="C45" s="68">
        <f t="shared" si="19"/>
        <v>13.6</v>
      </c>
      <c r="D45" s="68">
        <f t="shared" si="19"/>
        <v>8.6999999999999993</v>
      </c>
      <c r="E45" s="68">
        <f t="shared" si="19"/>
        <v>17</v>
      </c>
      <c r="F45" s="68">
        <f t="shared" si="19"/>
        <v>14</v>
      </c>
      <c r="G45" s="68">
        <f t="shared" si="19"/>
        <v>11.1</v>
      </c>
      <c r="H45" s="68">
        <f t="shared" si="19"/>
        <v>3.1</v>
      </c>
      <c r="I45" s="68">
        <f t="shared" si="19"/>
        <v>13.7</v>
      </c>
      <c r="J45" s="68">
        <f t="shared" si="19"/>
        <v>81.199999999999989</v>
      </c>
      <c r="K45" s="68">
        <f t="shared" si="19"/>
        <v>13.674575000000001</v>
      </c>
      <c r="L45" s="68">
        <f t="shared" si="19"/>
        <v>8.6696031199999997</v>
      </c>
      <c r="M45" s="68">
        <f t="shared" si="19"/>
        <v>16.976604870000003</v>
      </c>
      <c r="N45" s="68">
        <f t="shared" si="19"/>
        <v>14.023871249999999</v>
      </c>
      <c r="O45" s="68">
        <f t="shared" si="19"/>
        <v>11.087513749999999</v>
      </c>
      <c r="P45" s="68">
        <f t="shared" si="19"/>
        <v>3.1145350000000001</v>
      </c>
      <c r="Q45" s="68">
        <f t="shared" si="19"/>
        <v>14.503674962821401</v>
      </c>
      <c r="R45" s="68">
        <f t="shared" si="19"/>
        <v>82.050377952821421</v>
      </c>
      <c r="S45" s="68">
        <f t="shared" si="17"/>
        <v>-0.85037795282143236</v>
      </c>
      <c r="T45" s="68">
        <f t="shared" si="18"/>
        <v>98.963590450112974</v>
      </c>
    </row>
    <row r="46" spans="2:20" ht="18" customHeight="1" x14ac:dyDescent="0.2">
      <c r="B46" s="202" t="s">
        <v>94</v>
      </c>
      <c r="C46" s="68">
        <f>+C47</f>
        <v>13.6</v>
      </c>
      <c r="D46" s="63">
        <f t="shared" si="19"/>
        <v>8.6999999999999993</v>
      </c>
      <c r="E46" s="63">
        <f t="shared" si="19"/>
        <v>17</v>
      </c>
      <c r="F46" s="63">
        <f t="shared" si="19"/>
        <v>14</v>
      </c>
      <c r="G46" s="63">
        <f t="shared" si="19"/>
        <v>11.1</v>
      </c>
      <c r="H46" s="63">
        <f t="shared" si="19"/>
        <v>3.1</v>
      </c>
      <c r="I46" s="63">
        <f t="shared" si="19"/>
        <v>13.7</v>
      </c>
      <c r="J46" s="63">
        <f>+J47</f>
        <v>81.199999999999989</v>
      </c>
      <c r="K46" s="68">
        <f t="shared" si="19"/>
        <v>13.674575000000001</v>
      </c>
      <c r="L46" s="63">
        <f t="shared" si="19"/>
        <v>8.6696031199999997</v>
      </c>
      <c r="M46" s="63">
        <f t="shared" si="19"/>
        <v>16.976604870000003</v>
      </c>
      <c r="N46" s="63">
        <f t="shared" si="19"/>
        <v>14.023871249999999</v>
      </c>
      <c r="O46" s="63">
        <f t="shared" si="19"/>
        <v>11.087513749999999</v>
      </c>
      <c r="P46" s="63">
        <f t="shared" si="19"/>
        <v>3.1145350000000001</v>
      </c>
      <c r="Q46" s="63">
        <f t="shared" si="19"/>
        <v>14.503674962821401</v>
      </c>
      <c r="R46" s="63">
        <f>+R47</f>
        <v>82.050377952821421</v>
      </c>
      <c r="S46" s="63">
        <f t="shared" si="17"/>
        <v>-0.85037795282143236</v>
      </c>
      <c r="T46" s="63">
        <f t="shared" si="18"/>
        <v>98.963590450112974</v>
      </c>
    </row>
    <row r="47" spans="2:20" ht="18" customHeight="1" x14ac:dyDescent="0.2">
      <c r="B47" s="205" t="s">
        <v>95</v>
      </c>
      <c r="C47" s="68">
        <f>+C48</f>
        <v>13.6</v>
      </c>
      <c r="D47" s="68">
        <f t="shared" si="19"/>
        <v>8.6999999999999993</v>
      </c>
      <c r="E47" s="68">
        <f t="shared" si="19"/>
        <v>17</v>
      </c>
      <c r="F47" s="68">
        <f t="shared" si="19"/>
        <v>14</v>
      </c>
      <c r="G47" s="68">
        <f t="shared" si="19"/>
        <v>11.1</v>
      </c>
      <c r="H47" s="68">
        <f t="shared" si="19"/>
        <v>3.1</v>
      </c>
      <c r="I47" s="68">
        <f t="shared" si="19"/>
        <v>13.7</v>
      </c>
      <c r="J47" s="68">
        <f>+J48</f>
        <v>81.199999999999989</v>
      </c>
      <c r="K47" s="68">
        <f>+K48</f>
        <v>13.674575000000001</v>
      </c>
      <c r="L47" s="68">
        <f t="shared" si="19"/>
        <v>8.6696031199999997</v>
      </c>
      <c r="M47" s="68">
        <f t="shared" si="19"/>
        <v>16.976604870000003</v>
      </c>
      <c r="N47" s="68">
        <f t="shared" si="19"/>
        <v>14.023871249999999</v>
      </c>
      <c r="O47" s="68">
        <f t="shared" si="19"/>
        <v>11.087513749999999</v>
      </c>
      <c r="P47" s="68">
        <f t="shared" si="19"/>
        <v>3.1145350000000001</v>
      </c>
      <c r="Q47" s="68">
        <f t="shared" si="19"/>
        <v>14.503674962821401</v>
      </c>
      <c r="R47" s="68">
        <f>+R48</f>
        <v>82.050377952821421</v>
      </c>
      <c r="S47" s="68">
        <f t="shared" si="17"/>
        <v>-0.85037795282143236</v>
      </c>
      <c r="T47" s="68">
        <f t="shared" si="18"/>
        <v>98.963590450112974</v>
      </c>
    </row>
    <row r="48" spans="2:20" ht="18" customHeight="1" x14ac:dyDescent="0.2">
      <c r="B48" s="204" t="s">
        <v>168</v>
      </c>
      <c r="C48" s="69">
        <f>+K13</f>
        <v>13.6</v>
      </c>
      <c r="D48" s="69">
        <f t="shared" ref="D48:I48" si="20">+L13</f>
        <v>8.6999999999999993</v>
      </c>
      <c r="E48" s="69">
        <f t="shared" si="20"/>
        <v>17</v>
      </c>
      <c r="F48" s="69">
        <f t="shared" si="20"/>
        <v>14</v>
      </c>
      <c r="G48" s="69">
        <f t="shared" si="20"/>
        <v>11.1</v>
      </c>
      <c r="H48" s="69">
        <f t="shared" si="20"/>
        <v>3.1</v>
      </c>
      <c r="I48" s="69">
        <f t="shared" si="20"/>
        <v>13.7</v>
      </c>
      <c r="J48" s="69">
        <f>+R13</f>
        <v>81.199999999999989</v>
      </c>
      <c r="K48" s="69">
        <v>13.674575000000001</v>
      </c>
      <c r="L48" s="69">
        <v>8.6696031199999997</v>
      </c>
      <c r="M48" s="69">
        <v>16.976604870000003</v>
      </c>
      <c r="N48" s="69">
        <v>14.023871249999999</v>
      </c>
      <c r="O48" s="69">
        <v>11.087513749999999</v>
      </c>
      <c r="P48" s="69">
        <v>3.1145350000000001</v>
      </c>
      <c r="Q48" s="69">
        <v>14.503674962821401</v>
      </c>
      <c r="R48" s="69">
        <f>SUM(K48:Q48)</f>
        <v>82.050377952821421</v>
      </c>
      <c r="S48" s="69">
        <f t="shared" si="17"/>
        <v>-0.85037795282143236</v>
      </c>
      <c r="T48" s="69">
        <f t="shared" si="18"/>
        <v>98.963590450112974</v>
      </c>
    </row>
    <row r="49" spans="2:20" ht="18" customHeight="1" x14ac:dyDescent="0.2">
      <c r="B49" s="207" t="s">
        <v>110</v>
      </c>
      <c r="C49" s="68">
        <f t="shared" ref="C49:Q49" si="21">+C50+C57</f>
        <v>2503.4</v>
      </c>
      <c r="D49" s="68">
        <f t="shared" si="21"/>
        <v>3144.1</v>
      </c>
      <c r="E49" s="68">
        <f t="shared" si="21"/>
        <v>2669.2999999999997</v>
      </c>
      <c r="F49" s="68">
        <f>+F50+F57</f>
        <v>2335.4</v>
      </c>
      <c r="G49" s="68">
        <f>+G50+G57</f>
        <v>2193.6000000000004</v>
      </c>
      <c r="H49" s="68">
        <f>+H50+H57</f>
        <v>2294.3000000000002</v>
      </c>
      <c r="I49" s="68">
        <f t="shared" si="21"/>
        <v>2870.7999999999997</v>
      </c>
      <c r="J49" s="68">
        <f t="shared" si="21"/>
        <v>18010.899999999998</v>
      </c>
      <c r="K49" s="68">
        <f t="shared" si="21"/>
        <v>2503.3541676399996</v>
      </c>
      <c r="L49" s="68">
        <f t="shared" si="21"/>
        <v>3144.1210005600001</v>
      </c>
      <c r="M49" s="68">
        <f t="shared" si="21"/>
        <v>2669.2722678900004</v>
      </c>
      <c r="N49" s="68">
        <f>+N50+N57</f>
        <v>2335.4189124200002</v>
      </c>
      <c r="O49" s="68">
        <f>+O50+O57</f>
        <v>2193.38588235</v>
      </c>
      <c r="P49" s="68">
        <f>+P50+P57</f>
        <v>2294.4283571600004</v>
      </c>
      <c r="Q49" s="68">
        <f t="shared" si="21"/>
        <v>2665.9809538628301</v>
      </c>
      <c r="R49" s="68">
        <f>SUM(K49:Q49)</f>
        <v>17805.961541882829</v>
      </c>
      <c r="S49" s="68">
        <f t="shared" si="17"/>
        <v>204.93845811716892</v>
      </c>
      <c r="T49" s="68">
        <f t="shared" si="18"/>
        <v>101.15095417697673</v>
      </c>
    </row>
    <row r="50" spans="2:20" ht="18" customHeight="1" x14ac:dyDescent="0.2">
      <c r="B50" s="205" t="s">
        <v>48</v>
      </c>
      <c r="C50" s="68">
        <f t="shared" ref="C50:R50" si="22">+C51+C55</f>
        <v>2276.5</v>
      </c>
      <c r="D50" s="63">
        <f t="shared" si="22"/>
        <v>3100</v>
      </c>
      <c r="E50" s="63">
        <f t="shared" si="22"/>
        <v>2474.6</v>
      </c>
      <c r="F50" s="63">
        <f t="shared" si="22"/>
        <v>2278.7000000000003</v>
      </c>
      <c r="G50" s="63">
        <f>+G51+G55</f>
        <v>2010.6000000000001</v>
      </c>
      <c r="H50" s="63">
        <f>+H51+H55</f>
        <v>2018.1000000000001</v>
      </c>
      <c r="I50" s="63">
        <f t="shared" si="22"/>
        <v>2737.2999999999997</v>
      </c>
      <c r="J50" s="62">
        <f t="shared" si="22"/>
        <v>16895.8</v>
      </c>
      <c r="K50" s="68">
        <f t="shared" si="22"/>
        <v>2276.5536516999996</v>
      </c>
      <c r="L50" s="63">
        <f t="shared" si="22"/>
        <v>3099.9752226599999</v>
      </c>
      <c r="M50" s="63">
        <f t="shared" si="22"/>
        <v>2474.5886809800004</v>
      </c>
      <c r="N50" s="63">
        <f t="shared" si="22"/>
        <v>2278.7231678600001</v>
      </c>
      <c r="O50" s="63">
        <f>+O51+O55</f>
        <v>2010.4683765899999</v>
      </c>
      <c r="P50" s="63">
        <f>+P51+P55</f>
        <v>2018.2069026400002</v>
      </c>
      <c r="Q50" s="63">
        <f t="shared" si="22"/>
        <v>2472.2232883288066</v>
      </c>
      <c r="R50" s="63">
        <f t="shared" si="22"/>
        <v>16630.739290758807</v>
      </c>
      <c r="S50" s="63">
        <f t="shared" si="17"/>
        <v>265.06070924119194</v>
      </c>
      <c r="T50" s="63">
        <f t="shared" si="18"/>
        <v>101.59379991837451</v>
      </c>
    </row>
    <row r="51" spans="2:20" ht="18" customHeight="1" x14ac:dyDescent="0.2">
      <c r="B51" s="208" t="s">
        <v>49</v>
      </c>
      <c r="C51" s="63">
        <f t="shared" ref="C51:R51" si="23">+C52+C54</f>
        <v>20.400000000000002</v>
      </c>
      <c r="D51" s="63">
        <f t="shared" si="23"/>
        <v>0</v>
      </c>
      <c r="E51" s="63">
        <f t="shared" si="23"/>
        <v>7.4</v>
      </c>
      <c r="F51" s="63">
        <f t="shared" si="23"/>
        <v>256.3</v>
      </c>
      <c r="G51" s="63">
        <f t="shared" si="23"/>
        <v>0.2</v>
      </c>
      <c r="H51" s="63">
        <f>+H52+H54</f>
        <v>0.2</v>
      </c>
      <c r="I51" s="63">
        <f t="shared" si="23"/>
        <v>0.6</v>
      </c>
      <c r="J51" s="63">
        <f t="shared" si="23"/>
        <v>285.10000000000002</v>
      </c>
      <c r="K51" s="63">
        <f t="shared" si="23"/>
        <v>20.47714654</v>
      </c>
      <c r="L51" s="63">
        <f t="shared" si="23"/>
        <v>9.1800000000000007E-3</v>
      </c>
      <c r="M51" s="63">
        <f t="shared" si="23"/>
        <v>7.3705192999999998</v>
      </c>
      <c r="N51" s="63">
        <f t="shared" si="23"/>
        <v>256.32328323000002</v>
      </c>
      <c r="O51" s="63">
        <f t="shared" si="23"/>
        <v>1.6899999999999998E-2</v>
      </c>
      <c r="P51" s="63">
        <f>+P52+P54</f>
        <v>0.1507377</v>
      </c>
      <c r="Q51" s="63">
        <f t="shared" si="23"/>
        <v>0.87253059162647217</v>
      </c>
      <c r="R51" s="63">
        <f t="shared" si="23"/>
        <v>285.22029736162648</v>
      </c>
      <c r="S51" s="63">
        <f t="shared" si="17"/>
        <v>-0.12029736162645577</v>
      </c>
      <c r="T51" s="63">
        <f t="shared" si="18"/>
        <v>99.957823001119053</v>
      </c>
    </row>
    <row r="52" spans="2:20" ht="18" customHeight="1" x14ac:dyDescent="0.2">
      <c r="B52" s="209" t="s">
        <v>111</v>
      </c>
      <c r="C52" s="37">
        <f t="shared" ref="C52:R52" si="24">+C53</f>
        <v>3.6</v>
      </c>
      <c r="D52" s="37">
        <f t="shared" si="24"/>
        <v>0</v>
      </c>
      <c r="E52" s="37">
        <f t="shared" si="24"/>
        <v>0</v>
      </c>
      <c r="F52" s="37">
        <f t="shared" si="24"/>
        <v>0</v>
      </c>
      <c r="G52" s="37">
        <f t="shared" si="24"/>
        <v>0.2</v>
      </c>
      <c r="H52" s="37">
        <f t="shared" si="24"/>
        <v>0</v>
      </c>
      <c r="I52" s="37">
        <f t="shared" si="24"/>
        <v>0</v>
      </c>
      <c r="J52" s="37">
        <f t="shared" si="24"/>
        <v>3.8000000000000003</v>
      </c>
      <c r="K52" s="37">
        <f>+K53</f>
        <v>3.6140683999999998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7">
        <f t="shared" si="24"/>
        <v>0</v>
      </c>
      <c r="P52" s="37">
        <f t="shared" si="24"/>
        <v>0</v>
      </c>
      <c r="Q52" s="37">
        <f t="shared" si="24"/>
        <v>0</v>
      </c>
      <c r="R52" s="37">
        <f t="shared" si="24"/>
        <v>3.6140683999999998</v>
      </c>
      <c r="S52" s="37">
        <f t="shared" si="17"/>
        <v>0.18593160000000042</v>
      </c>
      <c r="T52" s="63">
        <f t="shared" si="18"/>
        <v>105.14466189959218</v>
      </c>
    </row>
    <row r="53" spans="2:20" ht="18" customHeight="1" x14ac:dyDescent="0.2">
      <c r="B53" s="108" t="s">
        <v>169</v>
      </c>
      <c r="C53" s="64">
        <f t="shared" ref="C53:I54" si="25">+K18</f>
        <v>3.6</v>
      </c>
      <c r="D53" s="64">
        <f t="shared" si="25"/>
        <v>0</v>
      </c>
      <c r="E53" s="64">
        <f t="shared" si="25"/>
        <v>0</v>
      </c>
      <c r="F53" s="64">
        <f t="shared" si="25"/>
        <v>0</v>
      </c>
      <c r="G53" s="64">
        <f t="shared" si="25"/>
        <v>0.2</v>
      </c>
      <c r="H53" s="64">
        <f t="shared" si="25"/>
        <v>0</v>
      </c>
      <c r="I53" s="64">
        <f t="shared" si="25"/>
        <v>0</v>
      </c>
      <c r="J53" s="64">
        <f>SUM(C53:I53)</f>
        <v>3.8000000000000003</v>
      </c>
      <c r="K53" s="64">
        <v>3.6140683999999998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f>SUM(K53:Q53)</f>
        <v>3.6140683999999998</v>
      </c>
      <c r="S53" s="64">
        <f t="shared" si="17"/>
        <v>0.18593160000000042</v>
      </c>
      <c r="T53" s="64">
        <f t="shared" si="18"/>
        <v>105.14466189959218</v>
      </c>
    </row>
    <row r="54" spans="2:20" ht="18" customHeight="1" x14ac:dyDescent="0.2">
      <c r="B54" s="210" t="s">
        <v>170</v>
      </c>
      <c r="C54" s="64">
        <f>+K19</f>
        <v>16.8</v>
      </c>
      <c r="D54" s="64">
        <f t="shared" si="25"/>
        <v>0</v>
      </c>
      <c r="E54" s="64">
        <f t="shared" si="25"/>
        <v>7.4</v>
      </c>
      <c r="F54" s="64">
        <f t="shared" si="25"/>
        <v>256.3</v>
      </c>
      <c r="G54" s="64">
        <f>+O19</f>
        <v>0</v>
      </c>
      <c r="H54" s="64">
        <f>+P19</f>
        <v>0.2</v>
      </c>
      <c r="I54" s="64">
        <f>+Q19</f>
        <v>0.6</v>
      </c>
      <c r="J54" s="69">
        <f>SUM(C54:I54)</f>
        <v>281.3</v>
      </c>
      <c r="K54" s="64">
        <v>16.863078139999999</v>
      </c>
      <c r="L54" s="64">
        <v>9.1800000000000007E-3</v>
      </c>
      <c r="M54" s="64">
        <v>7.3705192999999998</v>
      </c>
      <c r="N54" s="64">
        <v>256.32328323000002</v>
      </c>
      <c r="O54" s="64">
        <v>1.6899999999999998E-2</v>
      </c>
      <c r="P54" s="64">
        <v>0.1507377</v>
      </c>
      <c r="Q54" s="64">
        <v>0.87253059162647217</v>
      </c>
      <c r="R54" s="64">
        <f>SUM(K54:Q54)</f>
        <v>281.60622896162647</v>
      </c>
      <c r="S54" s="64">
        <f t="shared" si="17"/>
        <v>-0.3062289616264593</v>
      </c>
      <c r="T54" s="64">
        <f t="shared" si="18"/>
        <v>99.891256325275322</v>
      </c>
    </row>
    <row r="55" spans="2:20" ht="18" customHeight="1" x14ac:dyDescent="0.2">
      <c r="B55" s="208" t="s">
        <v>50</v>
      </c>
      <c r="C55" s="63">
        <f t="shared" ref="C55:R55" si="26">SUM(C56:C56)</f>
        <v>2256.1</v>
      </c>
      <c r="D55" s="63">
        <f t="shared" si="26"/>
        <v>3100</v>
      </c>
      <c r="E55" s="63">
        <f t="shared" si="26"/>
        <v>2467.1999999999998</v>
      </c>
      <c r="F55" s="63">
        <f t="shared" si="26"/>
        <v>2022.4</v>
      </c>
      <c r="G55" s="63">
        <f t="shared" si="26"/>
        <v>2010.4</v>
      </c>
      <c r="H55" s="63">
        <f t="shared" si="26"/>
        <v>2017.9</v>
      </c>
      <c r="I55" s="63">
        <f t="shared" si="26"/>
        <v>2736.7</v>
      </c>
      <c r="J55" s="63">
        <f t="shared" si="26"/>
        <v>16610.7</v>
      </c>
      <c r="K55" s="63">
        <f t="shared" si="26"/>
        <v>2256.0765051599997</v>
      </c>
      <c r="L55" s="63">
        <f t="shared" si="26"/>
        <v>3099.9660426599999</v>
      </c>
      <c r="M55" s="63">
        <f t="shared" si="26"/>
        <v>2467.2181616800003</v>
      </c>
      <c r="N55" s="63">
        <f t="shared" si="26"/>
        <v>2022.3998846300001</v>
      </c>
      <c r="O55" s="63">
        <f t="shared" si="26"/>
        <v>2010.4514765899999</v>
      </c>
      <c r="P55" s="63">
        <f t="shared" si="26"/>
        <v>2018.0561649400001</v>
      </c>
      <c r="Q55" s="63">
        <f t="shared" si="26"/>
        <v>2471.3507577371802</v>
      </c>
      <c r="R55" s="63">
        <f t="shared" si="26"/>
        <v>16345.518993397181</v>
      </c>
      <c r="S55" s="63">
        <f t="shared" si="17"/>
        <v>265.18100660281925</v>
      </c>
      <c r="T55" s="63">
        <f t="shared" si="18"/>
        <v>101.62234681388789</v>
      </c>
    </row>
    <row r="56" spans="2:20" ht="18" customHeight="1" x14ac:dyDescent="0.2">
      <c r="B56" s="210" t="s">
        <v>171</v>
      </c>
      <c r="C56" s="64">
        <f>+K21</f>
        <v>2256.1</v>
      </c>
      <c r="D56" s="64">
        <f t="shared" ref="D56:I56" si="27">+L21</f>
        <v>3100</v>
      </c>
      <c r="E56" s="64">
        <f t="shared" si="27"/>
        <v>2467.1999999999998</v>
      </c>
      <c r="F56" s="64">
        <f t="shared" si="27"/>
        <v>2022.4</v>
      </c>
      <c r="G56" s="64">
        <f t="shared" si="27"/>
        <v>2010.4</v>
      </c>
      <c r="H56" s="64">
        <f t="shared" si="27"/>
        <v>2017.9</v>
      </c>
      <c r="I56" s="64">
        <f t="shared" si="27"/>
        <v>2736.7</v>
      </c>
      <c r="J56" s="69">
        <f>SUM(C56:I56)</f>
        <v>16610.7</v>
      </c>
      <c r="K56" s="64">
        <v>2256.0765051599997</v>
      </c>
      <c r="L56" s="64">
        <v>3099.9660426599999</v>
      </c>
      <c r="M56" s="64">
        <v>2467.2181616800003</v>
      </c>
      <c r="N56" s="64">
        <v>2022.3998846300001</v>
      </c>
      <c r="O56" s="64">
        <v>2010.4514765899999</v>
      </c>
      <c r="P56" s="64">
        <v>2018.0561649400001</v>
      </c>
      <c r="Q56" s="64">
        <v>2471.3507577371802</v>
      </c>
      <c r="R56" s="64">
        <f>SUM(K56:Q56)</f>
        <v>16345.518993397181</v>
      </c>
      <c r="S56" s="64">
        <f t="shared" si="17"/>
        <v>265.18100660281925</v>
      </c>
      <c r="T56" s="64">
        <f t="shared" si="18"/>
        <v>101.62234681388789</v>
      </c>
    </row>
    <row r="57" spans="2:20" ht="18" customHeight="1" x14ac:dyDescent="0.2">
      <c r="B57" s="208" t="s">
        <v>53</v>
      </c>
      <c r="C57" s="63">
        <f t="shared" ref="C57:R57" si="28">SUM(C58:C60)</f>
        <v>226.9</v>
      </c>
      <c r="D57" s="63">
        <f t="shared" si="28"/>
        <v>44.1</v>
      </c>
      <c r="E57" s="63">
        <f t="shared" si="28"/>
        <v>194.7</v>
      </c>
      <c r="F57" s="63">
        <f t="shared" si="28"/>
        <v>56.7</v>
      </c>
      <c r="G57" s="63">
        <f t="shared" si="28"/>
        <v>183</v>
      </c>
      <c r="H57" s="63">
        <f>SUM(H58:H60)</f>
        <v>276.20000000000005</v>
      </c>
      <c r="I57" s="63">
        <f t="shared" si="28"/>
        <v>133.5</v>
      </c>
      <c r="J57" s="63">
        <f t="shared" si="28"/>
        <v>1115.1000000000001</v>
      </c>
      <c r="K57" s="63">
        <f t="shared" si="28"/>
        <v>226.80051594000003</v>
      </c>
      <c r="L57" s="63">
        <f t="shared" si="28"/>
        <v>44.145777899999999</v>
      </c>
      <c r="M57" s="63">
        <f t="shared" si="28"/>
        <v>194.68358690999997</v>
      </c>
      <c r="N57" s="63">
        <f t="shared" si="28"/>
        <v>56.695744559999994</v>
      </c>
      <c r="O57" s="63">
        <f t="shared" si="28"/>
        <v>182.91750576000001</v>
      </c>
      <c r="P57" s="63">
        <f>SUM(P58:P60)</f>
        <v>276.22145452000001</v>
      </c>
      <c r="Q57" s="63">
        <f t="shared" si="28"/>
        <v>193.75766553402366</v>
      </c>
      <c r="R57" s="63">
        <f t="shared" si="28"/>
        <v>1175.2222511240238</v>
      </c>
      <c r="S57" s="63">
        <f t="shared" si="17"/>
        <v>-60.122251124023705</v>
      </c>
      <c r="T57" s="63">
        <f t="shared" si="18"/>
        <v>94.884180327038507</v>
      </c>
    </row>
    <row r="58" spans="2:20" ht="18" customHeight="1" x14ac:dyDescent="0.2">
      <c r="B58" s="210" t="s">
        <v>172</v>
      </c>
      <c r="C58" s="64">
        <f>+K23</f>
        <v>3.1</v>
      </c>
      <c r="D58" s="64">
        <f t="shared" ref="D58:I60" si="29">+L23</f>
        <v>3.2</v>
      </c>
      <c r="E58" s="64">
        <f t="shared" si="29"/>
        <v>3.3</v>
      </c>
      <c r="F58" s="64">
        <f t="shared" si="29"/>
        <v>3.6</v>
      </c>
      <c r="G58" s="64">
        <f t="shared" si="29"/>
        <v>3.2</v>
      </c>
      <c r="H58" s="64">
        <f t="shared" si="29"/>
        <v>3</v>
      </c>
      <c r="I58" s="64">
        <f t="shared" si="29"/>
        <v>3.8</v>
      </c>
      <c r="J58" s="64">
        <f>SUM(C58:I58)</f>
        <v>23.200000000000003</v>
      </c>
      <c r="K58" s="64">
        <v>3.0560166600000001</v>
      </c>
      <c r="L58" s="64">
        <v>3.22095814</v>
      </c>
      <c r="M58" s="64">
        <v>3.3269544100000004</v>
      </c>
      <c r="N58" s="64">
        <v>3.5443371400000001</v>
      </c>
      <c r="O58" s="64">
        <v>3.1480630600000001</v>
      </c>
      <c r="P58" s="64">
        <v>3.0144447000000003</v>
      </c>
      <c r="Q58" s="64">
        <v>3.7083684876886021</v>
      </c>
      <c r="R58" s="64">
        <f>SUM(K58:Q58)</f>
        <v>23.019142597688599</v>
      </c>
      <c r="S58" s="64">
        <f t="shared" si="17"/>
        <v>0.18085740231140335</v>
      </c>
      <c r="T58" s="64">
        <f t="shared" si="18"/>
        <v>100.78568261847234</v>
      </c>
    </row>
    <row r="59" spans="2:20" ht="18" customHeight="1" x14ac:dyDescent="0.2">
      <c r="B59" s="210" t="s">
        <v>173</v>
      </c>
      <c r="C59" s="64">
        <f>+K24</f>
        <v>186.8</v>
      </c>
      <c r="D59" s="64">
        <f t="shared" si="29"/>
        <v>3.9</v>
      </c>
      <c r="E59" s="64">
        <f t="shared" si="29"/>
        <v>164.7</v>
      </c>
      <c r="F59" s="64">
        <f t="shared" si="29"/>
        <v>30.1</v>
      </c>
      <c r="G59" s="64">
        <f t="shared" si="29"/>
        <v>145</v>
      </c>
      <c r="H59" s="64">
        <f t="shared" si="29"/>
        <v>254.1</v>
      </c>
      <c r="I59" s="64">
        <f t="shared" si="29"/>
        <v>109.6</v>
      </c>
      <c r="J59" s="64">
        <f>SUM(C59:I59)</f>
        <v>894.2</v>
      </c>
      <c r="K59" s="64">
        <v>186.74001342</v>
      </c>
      <c r="L59" s="64">
        <v>3.9164338999999999</v>
      </c>
      <c r="M59" s="64">
        <v>164.65105222999998</v>
      </c>
      <c r="N59" s="64">
        <v>30.128600719999998</v>
      </c>
      <c r="O59" s="64">
        <v>144.97705768</v>
      </c>
      <c r="P59" s="64">
        <v>254.10377313999999</v>
      </c>
      <c r="Q59" s="64">
        <v>149.54209991819098</v>
      </c>
      <c r="R59" s="64">
        <f>SUM(K59:Q59)</f>
        <v>934.05903100819103</v>
      </c>
      <c r="S59" s="64">
        <f t="shared" si="17"/>
        <v>-39.859031008190982</v>
      </c>
      <c r="T59" s="64">
        <f t="shared" si="18"/>
        <v>95.732707496530651</v>
      </c>
    </row>
    <row r="60" spans="2:20" ht="18" customHeight="1" x14ac:dyDescent="0.2">
      <c r="B60" s="210" t="s">
        <v>174</v>
      </c>
      <c r="C60" s="64">
        <f>+K25</f>
        <v>37</v>
      </c>
      <c r="D60" s="64">
        <f t="shared" si="29"/>
        <v>37</v>
      </c>
      <c r="E60" s="64">
        <f t="shared" si="29"/>
        <v>26.7</v>
      </c>
      <c r="F60" s="64">
        <f t="shared" si="29"/>
        <v>23</v>
      </c>
      <c r="G60" s="64">
        <f t="shared" si="29"/>
        <v>34.799999999999997</v>
      </c>
      <c r="H60" s="64">
        <f t="shared" si="29"/>
        <v>19.100000000000001</v>
      </c>
      <c r="I60" s="64">
        <f t="shared" si="29"/>
        <v>20.100000000000001</v>
      </c>
      <c r="J60" s="64">
        <f>SUM(C60:I60)</f>
        <v>197.7</v>
      </c>
      <c r="K60" s="64">
        <v>37.004485860000003</v>
      </c>
      <c r="L60" s="64">
        <v>37.008385859999997</v>
      </c>
      <c r="M60" s="64">
        <v>26.705580269999999</v>
      </c>
      <c r="N60" s="64">
        <v>23.0228067</v>
      </c>
      <c r="O60" s="64">
        <v>34.792385020000005</v>
      </c>
      <c r="P60" s="64">
        <v>19.103236679999998</v>
      </c>
      <c r="Q60" s="64">
        <v>40.507197128144071</v>
      </c>
      <c r="R60" s="64">
        <f>SUM(K60:Q60)</f>
        <v>218.14407751814409</v>
      </c>
      <c r="S60" s="64">
        <f t="shared" si="17"/>
        <v>-20.444077518144098</v>
      </c>
      <c r="T60" s="64">
        <f t="shared" si="18"/>
        <v>90.628176684538374</v>
      </c>
    </row>
    <row r="61" spans="2:20" ht="18" customHeight="1" x14ac:dyDescent="0.2">
      <c r="B61" s="207" t="s">
        <v>116</v>
      </c>
      <c r="C61" s="63">
        <f t="shared" ref="C61:R61" si="30">+C62+C64</f>
        <v>97.8</v>
      </c>
      <c r="D61" s="63">
        <f t="shared" si="30"/>
        <v>81.400000000000006</v>
      </c>
      <c r="E61" s="63">
        <f t="shared" si="30"/>
        <v>97.1</v>
      </c>
      <c r="F61" s="63">
        <f t="shared" si="30"/>
        <v>89.8</v>
      </c>
      <c r="G61" s="63">
        <f t="shared" si="30"/>
        <v>89.3</v>
      </c>
      <c r="H61" s="63">
        <f>+H62+H64</f>
        <v>96.8</v>
      </c>
      <c r="I61" s="63">
        <f t="shared" si="30"/>
        <v>94.4</v>
      </c>
      <c r="J61" s="63">
        <f t="shared" si="30"/>
        <v>646.59999999999991</v>
      </c>
      <c r="K61" s="63">
        <f t="shared" si="30"/>
        <v>99.495431830000001</v>
      </c>
      <c r="L61" s="63">
        <f t="shared" si="30"/>
        <v>83.127923879999997</v>
      </c>
      <c r="M61" s="63">
        <f t="shared" si="30"/>
        <v>98.457889349999988</v>
      </c>
      <c r="N61" s="63">
        <f t="shared" si="30"/>
        <v>92.518544179999992</v>
      </c>
      <c r="O61" s="63">
        <f t="shared" si="30"/>
        <v>91.029121119999999</v>
      </c>
      <c r="P61" s="63">
        <f>+P62+P64</f>
        <v>98.778081366000009</v>
      </c>
      <c r="Q61" s="63">
        <f t="shared" si="30"/>
        <v>96.981750593156605</v>
      </c>
      <c r="R61" s="63">
        <f t="shared" si="30"/>
        <v>660.38874231915656</v>
      </c>
      <c r="S61" s="63">
        <f t="shared" si="17"/>
        <v>-13.788742319156654</v>
      </c>
      <c r="T61" s="63">
        <f t="shared" si="18"/>
        <v>97.912026442072104</v>
      </c>
    </row>
    <row r="62" spans="2:20" ht="18" customHeight="1" x14ac:dyDescent="0.2">
      <c r="B62" s="202" t="s">
        <v>58</v>
      </c>
      <c r="C62" s="38">
        <f t="shared" ref="C62:I62" si="31">+C63</f>
        <v>97.8</v>
      </c>
      <c r="D62" s="38">
        <f t="shared" si="31"/>
        <v>81.400000000000006</v>
      </c>
      <c r="E62" s="38">
        <f t="shared" si="31"/>
        <v>97.1</v>
      </c>
      <c r="F62" s="38">
        <f t="shared" si="31"/>
        <v>89.8</v>
      </c>
      <c r="G62" s="38">
        <f t="shared" si="31"/>
        <v>89.3</v>
      </c>
      <c r="H62" s="38">
        <f t="shared" si="31"/>
        <v>96.8</v>
      </c>
      <c r="I62" s="38">
        <f t="shared" si="31"/>
        <v>94.4</v>
      </c>
      <c r="J62" s="62">
        <f>SUM(C62:I62)</f>
        <v>646.59999999999991</v>
      </c>
      <c r="K62" s="38">
        <f>+K63</f>
        <v>97.791273500000003</v>
      </c>
      <c r="L62" s="38">
        <f t="shared" ref="L62:Q62" si="32">+L63</f>
        <v>81.423765549999999</v>
      </c>
      <c r="M62" s="38">
        <f t="shared" si="32"/>
        <v>97.123731019999994</v>
      </c>
      <c r="N62" s="38">
        <f t="shared" si="32"/>
        <v>89.803177819999988</v>
      </c>
      <c r="O62" s="38">
        <f t="shared" si="32"/>
        <v>89.324962790000001</v>
      </c>
      <c r="P62" s="38">
        <f t="shared" si="32"/>
        <v>96.745681430000005</v>
      </c>
      <c r="Q62" s="38">
        <f t="shared" si="32"/>
        <v>95.618217263156609</v>
      </c>
      <c r="R62" s="38">
        <f>SUM(K62:Q62)</f>
        <v>647.83080937315651</v>
      </c>
      <c r="S62" s="38">
        <f t="shared" si="17"/>
        <v>-1.2308093731566032</v>
      </c>
      <c r="T62" s="38">
        <f t="shared" si="18"/>
        <v>99.81001067634503</v>
      </c>
    </row>
    <row r="63" spans="2:20" ht="18" customHeight="1" x14ac:dyDescent="0.2">
      <c r="B63" s="297" t="s">
        <v>178</v>
      </c>
      <c r="C63" s="87">
        <f>+K28</f>
        <v>97.8</v>
      </c>
      <c r="D63" s="87">
        <f t="shared" ref="D63:I63" si="33">+L28</f>
        <v>81.400000000000006</v>
      </c>
      <c r="E63" s="87">
        <f t="shared" si="33"/>
        <v>97.1</v>
      </c>
      <c r="F63" s="87">
        <f t="shared" si="33"/>
        <v>89.8</v>
      </c>
      <c r="G63" s="87">
        <f t="shared" si="33"/>
        <v>89.3</v>
      </c>
      <c r="H63" s="87">
        <f t="shared" si="33"/>
        <v>96.8</v>
      </c>
      <c r="I63" s="87">
        <f t="shared" si="33"/>
        <v>94.4</v>
      </c>
      <c r="J63" s="87">
        <f>SUM(C63:I63)</f>
        <v>646.59999999999991</v>
      </c>
      <c r="K63" s="87">
        <v>97.791273500000003</v>
      </c>
      <c r="L63" s="87">
        <v>81.423765549999999</v>
      </c>
      <c r="M63" s="87">
        <v>97.123731019999994</v>
      </c>
      <c r="N63" s="87">
        <v>89.803177819999988</v>
      </c>
      <c r="O63" s="87">
        <v>89.324962790000001</v>
      </c>
      <c r="P63" s="87">
        <v>96.745681430000005</v>
      </c>
      <c r="Q63" s="87">
        <v>95.618217263156609</v>
      </c>
      <c r="R63" s="64">
        <f>SUM(K63:Q63)</f>
        <v>647.83080937315651</v>
      </c>
      <c r="S63" s="64">
        <f t="shared" si="17"/>
        <v>-1.2308093731566032</v>
      </c>
      <c r="T63" s="64">
        <f t="shared" si="18"/>
        <v>99.81001067634503</v>
      </c>
    </row>
    <row r="64" spans="2:20" ht="18" customHeight="1" x14ac:dyDescent="0.2">
      <c r="B64" s="202" t="s">
        <v>59</v>
      </c>
      <c r="C64" s="68">
        <f>+C29</f>
        <v>0</v>
      </c>
      <c r="D64" s="68">
        <f t="shared" ref="D64:I64" si="34">+D29</f>
        <v>0</v>
      </c>
      <c r="E64" s="68">
        <f t="shared" si="34"/>
        <v>0</v>
      </c>
      <c r="F64" s="68">
        <f t="shared" si="34"/>
        <v>0</v>
      </c>
      <c r="G64" s="68">
        <f t="shared" si="34"/>
        <v>0</v>
      </c>
      <c r="H64" s="68">
        <f t="shared" si="34"/>
        <v>0</v>
      </c>
      <c r="I64" s="68">
        <f t="shared" si="34"/>
        <v>0</v>
      </c>
      <c r="J64" s="68">
        <f>SUM(C64:I64)</f>
        <v>0</v>
      </c>
      <c r="K64" s="68">
        <v>1.7041583300000001</v>
      </c>
      <c r="L64" s="68">
        <v>1.7041583300000001</v>
      </c>
      <c r="M64" s="68">
        <v>1.3341583300000002</v>
      </c>
      <c r="N64" s="68">
        <v>2.71536636</v>
      </c>
      <c r="O64" s="68">
        <v>1.7041583300000001</v>
      </c>
      <c r="P64" s="68">
        <v>2.032399936</v>
      </c>
      <c r="Q64" s="68">
        <v>1.3635333300000001</v>
      </c>
      <c r="R64" s="68">
        <f>SUM(K64:Q64)</f>
        <v>12.557932945999998</v>
      </c>
      <c r="S64" s="68">
        <f t="shared" si="17"/>
        <v>-12.557932945999998</v>
      </c>
      <c r="T64" s="68">
        <v>0</v>
      </c>
    </row>
    <row r="65" spans="2:20" ht="18" customHeight="1" x14ac:dyDescent="0.2">
      <c r="B65" s="284" t="s">
        <v>131</v>
      </c>
      <c r="C65" s="91">
        <f t="shared" ref="C65:Q65" si="35">+C43</f>
        <v>2614.8000000000002</v>
      </c>
      <c r="D65" s="91">
        <f t="shared" si="35"/>
        <v>3234.2</v>
      </c>
      <c r="E65" s="91">
        <f t="shared" si="35"/>
        <v>2783.3999999999996</v>
      </c>
      <c r="F65" s="91">
        <f t="shared" si="35"/>
        <v>2439.2000000000003</v>
      </c>
      <c r="G65" s="91">
        <f t="shared" si="35"/>
        <v>2294.0000000000005</v>
      </c>
      <c r="H65" s="91">
        <f>+H43</f>
        <v>2394.2000000000003</v>
      </c>
      <c r="I65" s="91">
        <f t="shared" si="35"/>
        <v>2978.8999999999996</v>
      </c>
      <c r="J65" s="91">
        <f t="shared" si="35"/>
        <v>18738.699999999997</v>
      </c>
      <c r="K65" s="91">
        <f t="shared" si="35"/>
        <v>2616.5241744699997</v>
      </c>
      <c r="L65" s="91">
        <f t="shared" si="35"/>
        <v>3235.9185275599998</v>
      </c>
      <c r="M65" s="91">
        <f t="shared" si="35"/>
        <v>2784.7067621100005</v>
      </c>
      <c r="N65" s="91">
        <f t="shared" si="35"/>
        <v>2441.9613278500001</v>
      </c>
      <c r="O65" s="91">
        <f t="shared" si="35"/>
        <v>2295.5025172200003</v>
      </c>
      <c r="P65" s="91">
        <f>+P43</f>
        <v>2396.3209735260007</v>
      </c>
      <c r="Q65" s="91">
        <f t="shared" si="35"/>
        <v>2777.4663794188082</v>
      </c>
      <c r="R65" s="91">
        <f>+R43+0.0443</f>
        <v>18548.444962154808</v>
      </c>
      <c r="S65" s="91">
        <f t="shared" si="17"/>
        <v>190.25503784518878</v>
      </c>
      <c r="T65" s="91">
        <f>+J65/R65*100</f>
        <v>101.02571961279436</v>
      </c>
    </row>
    <row r="66" spans="2:20" ht="18" customHeight="1" x14ac:dyDescent="0.2">
      <c r="B66" s="285" t="s">
        <v>176</v>
      </c>
      <c r="C66" s="109">
        <f>+K31</f>
        <v>0</v>
      </c>
      <c r="D66" s="109">
        <f>+L31</f>
        <v>0</v>
      </c>
      <c r="E66" s="109">
        <f>+M31</f>
        <v>0</v>
      </c>
      <c r="F66" s="109">
        <f>+N31</f>
        <v>0</v>
      </c>
      <c r="G66" s="109">
        <f>+N31</f>
        <v>0</v>
      </c>
      <c r="H66" s="109">
        <f>+P31</f>
        <v>0</v>
      </c>
      <c r="I66" s="109">
        <f>+Q31</f>
        <v>0</v>
      </c>
      <c r="J66" s="68">
        <f>SUM(C66:I66)</f>
        <v>0</v>
      </c>
      <c r="K66" s="109">
        <v>0</v>
      </c>
      <c r="L66" s="109">
        <v>0</v>
      </c>
      <c r="M66" s="109">
        <v>0</v>
      </c>
      <c r="N66" s="109">
        <v>0</v>
      </c>
      <c r="O66" s="109">
        <v>0</v>
      </c>
      <c r="P66" s="109">
        <v>0</v>
      </c>
      <c r="Q66" s="109">
        <v>0</v>
      </c>
      <c r="R66" s="94">
        <f>SUM(K66:Q66)</f>
        <v>0</v>
      </c>
      <c r="S66" s="94">
        <f t="shared" si="17"/>
        <v>0</v>
      </c>
      <c r="T66" s="110">
        <v>0</v>
      </c>
    </row>
    <row r="67" spans="2:20" ht="18" customHeight="1" thickBot="1" x14ac:dyDescent="0.25">
      <c r="B67" s="298"/>
      <c r="C67" s="111">
        <f t="shared" ref="C67:Q67" si="36">+C66+C65</f>
        <v>2614.8000000000002</v>
      </c>
      <c r="D67" s="111">
        <f t="shared" si="36"/>
        <v>3234.2</v>
      </c>
      <c r="E67" s="111">
        <f t="shared" si="36"/>
        <v>2783.3999999999996</v>
      </c>
      <c r="F67" s="111">
        <f t="shared" si="36"/>
        <v>2439.2000000000003</v>
      </c>
      <c r="G67" s="111">
        <f t="shared" si="36"/>
        <v>2294.0000000000005</v>
      </c>
      <c r="H67" s="111">
        <f t="shared" si="36"/>
        <v>2394.2000000000003</v>
      </c>
      <c r="I67" s="111">
        <f t="shared" si="36"/>
        <v>2978.8999999999996</v>
      </c>
      <c r="J67" s="111">
        <f t="shared" si="36"/>
        <v>18738.699999999997</v>
      </c>
      <c r="K67" s="111">
        <f t="shared" si="36"/>
        <v>2616.5241744699997</v>
      </c>
      <c r="L67" s="111">
        <f t="shared" si="36"/>
        <v>3235.9185275599998</v>
      </c>
      <c r="M67" s="111">
        <f t="shared" si="36"/>
        <v>2784.7067621100005</v>
      </c>
      <c r="N67" s="111">
        <f t="shared" si="36"/>
        <v>2441.9613278500001</v>
      </c>
      <c r="O67" s="111">
        <f t="shared" si="36"/>
        <v>2295.5025172200003</v>
      </c>
      <c r="P67" s="111">
        <f t="shared" si="36"/>
        <v>2396.3209735260007</v>
      </c>
      <c r="Q67" s="111">
        <f t="shared" si="36"/>
        <v>2777.4663794188082</v>
      </c>
      <c r="R67" s="111">
        <f>SUM(K67:Q67)+0.0443</f>
        <v>18548.444962154808</v>
      </c>
      <c r="S67" s="46">
        <f t="shared" si="17"/>
        <v>190.25503784518878</v>
      </c>
      <c r="T67" s="46">
        <f>+J67/R67*100</f>
        <v>101.02571961279436</v>
      </c>
    </row>
    <row r="68" spans="2:20" ht="13.5" thickTop="1" x14ac:dyDescent="0.2">
      <c r="B68" s="173" t="s">
        <v>180</v>
      </c>
      <c r="K68" s="256">
        <v>2616.5333744699997</v>
      </c>
      <c r="L68" s="256">
        <v>3235.93167756</v>
      </c>
      <c r="M68" s="256">
        <v>2784.7201621100003</v>
      </c>
      <c r="N68" s="256">
        <v>2441.9759778500002</v>
      </c>
      <c r="O68" s="256">
        <v>2295.5163672200001</v>
      </c>
      <c r="P68" s="256">
        <v>2396.3368235260004</v>
      </c>
      <c r="Q68" s="256">
        <v>2777.4733461974411</v>
      </c>
      <c r="R68" s="299"/>
      <c r="S68" s="256"/>
    </row>
    <row r="69" spans="2:20" x14ac:dyDescent="0.2">
      <c r="B69" s="175" t="s">
        <v>70</v>
      </c>
      <c r="C69" s="180">
        <f>+K30</f>
        <v>2614.8000000000002</v>
      </c>
      <c r="D69" s="180">
        <f t="shared" ref="D69:J69" si="37">+L30</f>
        <v>3234.2</v>
      </c>
      <c r="E69" s="180">
        <f t="shared" si="37"/>
        <v>2783.3999999999996</v>
      </c>
      <c r="F69" s="180">
        <f t="shared" si="37"/>
        <v>2439.2000000000003</v>
      </c>
      <c r="G69" s="180">
        <f t="shared" si="37"/>
        <v>2294.0000000000005</v>
      </c>
      <c r="H69" s="180">
        <f t="shared" si="37"/>
        <v>2394.2000000000003</v>
      </c>
      <c r="I69" s="180">
        <f t="shared" si="37"/>
        <v>2978.8999999999996</v>
      </c>
      <c r="J69" s="180">
        <f t="shared" si="37"/>
        <v>18738.699999999997</v>
      </c>
      <c r="K69" s="180">
        <f>+K68-K67</f>
        <v>9.1999999999643478E-3</v>
      </c>
      <c r="L69" s="180">
        <f t="shared" ref="L69:Q69" si="38">+L68-L67</f>
        <v>1.3150000000223372E-2</v>
      </c>
      <c r="M69" s="180">
        <f t="shared" si="38"/>
        <v>1.3399999999819556E-2</v>
      </c>
      <c r="N69" s="180">
        <f t="shared" si="38"/>
        <v>1.4650000000074215E-2</v>
      </c>
      <c r="O69" s="180">
        <f t="shared" si="38"/>
        <v>1.3849999999820284E-2</v>
      </c>
      <c r="P69" s="180">
        <f t="shared" si="38"/>
        <v>1.584999999977299E-2</v>
      </c>
      <c r="Q69" s="180">
        <f t="shared" si="38"/>
        <v>6.9667786328864167E-3</v>
      </c>
      <c r="R69" s="248"/>
      <c r="S69" s="248"/>
    </row>
    <row r="70" spans="2:20" x14ac:dyDescent="0.2">
      <c r="B70" s="179" t="s">
        <v>164</v>
      </c>
      <c r="C70" s="180">
        <f>+C69-C65</f>
        <v>0</v>
      </c>
      <c r="D70" s="180">
        <f t="shared" ref="D70:J70" si="39">+D69-D65</f>
        <v>0</v>
      </c>
      <c r="E70" s="180">
        <f t="shared" si="39"/>
        <v>0</v>
      </c>
      <c r="F70" s="180">
        <f t="shared" si="39"/>
        <v>0</v>
      </c>
      <c r="G70" s="180">
        <f t="shared" si="39"/>
        <v>0</v>
      </c>
      <c r="H70" s="180">
        <f t="shared" si="39"/>
        <v>0</v>
      </c>
      <c r="I70" s="180">
        <f t="shared" si="39"/>
        <v>0</v>
      </c>
      <c r="J70" s="180">
        <f t="shared" si="39"/>
        <v>0</v>
      </c>
      <c r="K70" s="150"/>
      <c r="L70" s="113"/>
      <c r="M70" s="113"/>
      <c r="N70" s="113"/>
      <c r="O70" s="113"/>
      <c r="P70" s="113"/>
      <c r="Q70" s="113"/>
      <c r="R70" s="113"/>
      <c r="S70" s="248"/>
    </row>
  </sheetData>
  <mergeCells count="19">
    <mergeCell ref="B38:T38"/>
    <mergeCell ref="B39:T39"/>
    <mergeCell ref="B40:T40"/>
    <mergeCell ref="B41:B42"/>
    <mergeCell ref="C41:I41"/>
    <mergeCell ref="J41:J42"/>
    <mergeCell ref="K41:Q41"/>
    <mergeCell ref="R41:R42"/>
    <mergeCell ref="S41:T41"/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T6"/>
  </mergeCells>
  <printOptions horizontalCentered="1"/>
  <pageMargins left="0" right="0" top="0.39370078740157483" bottom="0.39370078740157483" header="0" footer="0"/>
  <pageSetup scale="65" fitToHeight="2" orientation="landscape" r:id="rId1"/>
  <headerFooter alignWithMargins="0"/>
  <ignoredErrors>
    <ignoredError sqref="J20:J30 R20:R26 R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DGII</vt:lpstr>
      <vt:lpstr>DGA</vt:lpstr>
      <vt:lpstr>TESORERIA</vt:lpstr>
      <vt:lpstr>cut presupuestaria</vt:lpstr>
      <vt:lpstr>'cut presupuestaria'!Área_de_impresión</vt:lpstr>
      <vt:lpstr>DGA!Área_de_impresión</vt:lpstr>
      <vt:lpstr>DGII!Área_de_impresión</vt:lpstr>
      <vt:lpstr>TESORERIA!Área_de_impresión</vt:lpstr>
      <vt:lpstr>'cut presupuestaria'!Títulos_a_imprimir</vt:lpstr>
      <vt:lpstr>DGII!Títulos_a_imprimir</vt:lpstr>
      <vt:lpstr>TESORERIA!Títulos_a_imprimir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2026-03-31T14:09:38Z</dcterms:created>
  <dcterms:modified xsi:type="dcterms:W3CDTF">2026-09-01T19:21:36Z</dcterms:modified>
</cp:coreProperties>
</file>