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ENE-JUL 2026\"/>
    </mc:Choice>
  </mc:AlternateContent>
  <xr:revisionPtr revIDLastSave="0" documentId="13_ncr:1_{813657D9-D541-476B-AA43-B7243B9CF2C3}" xr6:coauthVersionLast="47" xr6:coauthVersionMax="47" xr10:uidLastSave="{00000000-0000-0000-0000-000000000000}"/>
  <bookViews>
    <workbookView xWindow="-120" yWindow="-120" windowWidth="29040" windowHeight="15720" activeTab="2" xr2:uid="{E4C3A68E-84A0-4F01-913F-E5B577B7C970}"/>
  </bookViews>
  <sheets>
    <sheet name="DGII (EST)" sheetId="21" r:id="rId1"/>
    <sheet name="DGA (EST)" sheetId="22" r:id="rId2"/>
    <sheet name="TESORERIA (EST)" sheetId="23" r:id="rId3"/>
    <sheet name="cut presupuestaria" sheetId="2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>#N/A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#N/A</definedName>
    <definedName name="\Ñ">#REF!</definedName>
    <definedName name="\O">#N/A</definedName>
    <definedName name="\P">#REF!</definedName>
    <definedName name="\q">#N/A</definedName>
    <definedName name="\R">#N/A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>#N/A</definedName>
    <definedName name="_______FAL6">#N/A</definedName>
    <definedName name="_______FAL7">#N/A</definedName>
    <definedName name="_______ROS1">#N/A</definedName>
    <definedName name="_______ROS2">#N/A</definedName>
    <definedName name="_______ROS3">#N/A</definedName>
    <definedName name="_______ROS4">#N/A</definedName>
    <definedName name="______AUS1">#N/A</definedName>
    <definedName name="______DEG1">#N/A</definedName>
    <definedName name="______DKR1">#N/A</definedName>
    <definedName name="______ECU1">#N/A</definedName>
    <definedName name="______ESC1">#N/A</definedName>
    <definedName name="______FAL2">#N/A</definedName>
    <definedName name="______FAL3">#N/A</definedName>
    <definedName name="______FAL4">#N/A</definedName>
    <definedName name="______FAL5">#N/A</definedName>
    <definedName name="______FAL6">#N/A</definedName>
    <definedName name="______FAL7">#N/A</definedName>
    <definedName name="______FMK1">#N/A</definedName>
    <definedName name="______IKR1">#N/A</definedName>
    <definedName name="______IRP1">#N/A</definedName>
    <definedName name="______LIT1">#N/A</definedName>
    <definedName name="______MEX1">#N/A</definedName>
    <definedName name="______PTA1">#N/A</definedName>
    <definedName name="______ROS1">#N/A</definedName>
    <definedName name="______ROS2">#N/A</definedName>
    <definedName name="______ROS3">#N/A</definedName>
    <definedName name="______ROS4">#N/A</definedName>
    <definedName name="______SAR1">#N/A</definedName>
    <definedName name="_____AUS1">#N/A</definedName>
    <definedName name="_____DEG1">#N/A</definedName>
    <definedName name="_____DKR1">#N/A</definedName>
    <definedName name="_____ECU1">#N/A</definedName>
    <definedName name="_____ESC1">#N/A</definedName>
    <definedName name="_____FAL2">#N/A</definedName>
    <definedName name="_____FAL3">#N/A</definedName>
    <definedName name="_____FAL4">#N/A</definedName>
    <definedName name="_____FAL5">#N/A</definedName>
    <definedName name="_____FAL6">#N/A</definedName>
    <definedName name="_____FAL7">#N/A</definedName>
    <definedName name="_____FMK1">#N/A</definedName>
    <definedName name="_____IKR1">#N/A</definedName>
    <definedName name="_____IRP1">#N/A</definedName>
    <definedName name="_____LIT1">#N/A</definedName>
    <definedName name="_____MEX1">#N/A</definedName>
    <definedName name="_____PTA1">#N/A</definedName>
    <definedName name="_____ROS1">#N/A</definedName>
    <definedName name="_____ROS2">#N/A</definedName>
    <definedName name="_____ROS3">#N/A</definedName>
    <definedName name="_____ROS4">#N/A</definedName>
    <definedName name="_____SAR1">#N/A</definedName>
    <definedName name="____AUS1">#N/A</definedName>
    <definedName name="____DEG1">#N/A</definedName>
    <definedName name="____DKR1">#N/A</definedName>
    <definedName name="____ECU1">#N/A</definedName>
    <definedName name="____ESC1">#N/A</definedName>
    <definedName name="____FAL2">#N/A</definedName>
    <definedName name="____FAL3">#N/A</definedName>
    <definedName name="____FAL4">#N/A</definedName>
    <definedName name="____FAL5">#N/A</definedName>
    <definedName name="____FAL6">#N/A</definedName>
    <definedName name="____FAL7">#N/A</definedName>
    <definedName name="____FMK1">#N/A</definedName>
    <definedName name="____IKR1">#N/A</definedName>
    <definedName name="____IRP1">#N/A</definedName>
    <definedName name="____LIT1">#N/A</definedName>
    <definedName name="____MEX1">#N/A</definedName>
    <definedName name="____PTA1">#N/A</definedName>
    <definedName name="____ROS1">#N/A</definedName>
    <definedName name="____ROS2">#N/A</definedName>
    <definedName name="____ROS3">#N/A</definedName>
    <definedName name="____ROS4">#N/A</definedName>
    <definedName name="____SAR1">#N/A</definedName>
    <definedName name="___AUS1">#N/A</definedName>
    <definedName name="___DEG1">#N/A</definedName>
    <definedName name="___DKR1">#N/A</definedName>
    <definedName name="___ECU1">#N/A</definedName>
    <definedName name="___ESC1">#N/A</definedName>
    <definedName name="___FAL2">#N/A</definedName>
    <definedName name="___FAL3">#N/A</definedName>
    <definedName name="___FAL4">#N/A</definedName>
    <definedName name="___FAL5">#N/A</definedName>
    <definedName name="___FAL6">#N/A</definedName>
    <definedName name="___FAL7">#N/A</definedName>
    <definedName name="___FMK1">#N/A</definedName>
    <definedName name="___IKR1">#N/A</definedName>
    <definedName name="___IRP1">#N/A</definedName>
    <definedName name="___LIT1">#N/A</definedName>
    <definedName name="___MEX1">#N/A</definedName>
    <definedName name="___PTA1">#N/A</definedName>
    <definedName name="___ROS1">#N/A</definedName>
    <definedName name="___ROS2">#N/A</definedName>
    <definedName name="___ROS3">#N/A</definedName>
    <definedName name="___ROS4">#N/A</definedName>
    <definedName name="___SAR1">#N/A</definedName>
    <definedName name="__10FA_L">#REF!</definedName>
    <definedName name="__11GAZ_LIABS">#REF!</definedName>
    <definedName name="__123Graph_A" hidden="1">'[2]Crédito SPNF (fiscal)'!#REF!</definedName>
    <definedName name="__123Graph_AChart1" hidden="1">'[3]Cable 2'!#REF!</definedName>
    <definedName name="__123Graph_AChart2" hidden="1">'[3]Cable 2'!#REF!</definedName>
    <definedName name="__123Graph_AChart3" hidden="1">'[3]Cable 2'!#REF!</definedName>
    <definedName name="__123Graph_AChart4" hidden="1">'[3]Cable 2'!#REF!</definedName>
    <definedName name="__123Graph_AChart5" hidden="1">'[3]Cable 2'!#REF!</definedName>
    <definedName name="__123Graph_AChart6" hidden="1">'[3]Cable 2'!#REF!</definedName>
    <definedName name="__123Graph_AChart7" hidden="1">'[3]Cable 2'!#REF!</definedName>
    <definedName name="__123Graph_ACurrent" hidden="1">'[3]Cable 2'!#REF!</definedName>
    <definedName name="__123Graph_AREER" hidden="1">[4]ER!#REF!</definedName>
    <definedName name="__123Graph_B" hidden="1">[5]FLUJO!$B$7929:$C$7929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[4]ER!#REF!</definedName>
    <definedName name="__123Graph_C" hidden="1">[5]FLUJO!$B$7936:$C$7936</definedName>
    <definedName name="__123Graph_CREER" hidden="1">[4]ER!#REF!</definedName>
    <definedName name="__123Graph_D" hidden="1">[5]FLUJO!$B$7942:$C$7942</definedName>
    <definedName name="__123Graph_E" hidden="1">[6]PFMON!#REF!</definedName>
    <definedName name="__123Graph_F" hidden="1">#N/A</definedName>
    <definedName name="__123Graph_X" hidden="1">[5]FLUJO!$B$7906:$C$7906</definedName>
    <definedName name="__12INT_RESERVES">#REF!</definedName>
    <definedName name="__1r">#REF!</definedName>
    <definedName name="__2Macros_Import_.qbop">[7]!'[Macros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'[8]A 11'!#REF!</definedName>
    <definedName name="__AUS1">#N/A</definedName>
    <definedName name="__BOP2">[9]BoP!#REF!</definedName>
    <definedName name="__DEG1">#N/A</definedName>
    <definedName name="__DKR1">#N/A</definedName>
    <definedName name="__ECU1">#N/A</definedName>
    <definedName name="__END94">#REF!</definedName>
    <definedName name="__ESC1">#N/A</definedName>
    <definedName name="__FAL2">#N/A</definedName>
    <definedName name="__FAL3">#N/A</definedName>
    <definedName name="__FAL4">#N/A</definedName>
    <definedName name="__FAL5">#N/A</definedName>
    <definedName name="__FAL6">#N/A</definedName>
    <definedName name="__FAL7">#N/A</definedName>
    <definedName name="__FMK1">#N/A</definedName>
    <definedName name="__IKR1">#N/A</definedName>
    <definedName name="__IRP1">#N/A</definedName>
    <definedName name="__LIT1">#N/A</definedName>
    <definedName name="__MEX1">#N/A</definedName>
    <definedName name="__PTA1">#N/A</definedName>
    <definedName name="__RES2">[9]RES!#REF!</definedName>
    <definedName name="__ROS1">#N/A</definedName>
    <definedName name="__ROS2">#N/A</definedName>
    <definedName name="__ROS3">#N/A</definedName>
    <definedName name="__ROS4">#N/A</definedName>
    <definedName name="__SAR1">#N/A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__123Graph_AWB_ADJ_PRJ" hidden="1">[10]WB!$Q$255:$AK$255</definedName>
    <definedName name="_10FA_L">#REF!</definedName>
    <definedName name="_11__123Graph_BCPI_ER_LOG" hidden="1">[10]ER!#REF!</definedName>
    <definedName name="_11GAZ_LIABS">#REF!</definedName>
    <definedName name="_12__123Graph_BIBA_IBRD" hidden="1">[10]WB!#REF!</definedName>
    <definedName name="_12INT_RESERVES">#REF!</definedName>
    <definedName name="_15Macros_Import_.qbop">[7]!'[Macros Import].qbop'</definedName>
    <definedName name="_16__123Graph_BWB_ADJ_PRJ" hidden="1">[10]WB!$Q$257:$AK$257</definedName>
    <definedName name="_1987">#N/A</definedName>
    <definedName name="_1IMPRESION">#REF!</definedName>
    <definedName name="_1Macros_Import_.qbop">#N/A</definedName>
    <definedName name="_1r">#REF!</definedName>
    <definedName name="_2">#N/A</definedName>
    <definedName name="_2__123Graph_ACPI_ER_LOG" hidden="1">[10]ER!#REF!</definedName>
    <definedName name="_20__123Graph_XREALEX_WAGE" hidden="1">[11]PRIVATE!#REF!</definedName>
    <definedName name="_24Macros_Import_.qbop">[12]!'[Macros Import].qbop'</definedName>
    <definedName name="_25__123Graph_ACPI_ER_LOG" hidden="1">[13]ER!#REF!</definedName>
    <definedName name="_26__123Graph_BCPI_ER_LOG" hidden="1">[13]ER!#REF!</definedName>
    <definedName name="_27__123Graph_ACPI_ER_LOG" hidden="1">[4]ER!#REF!</definedName>
    <definedName name="_27__123Graph_BIBA_IBRD" hidden="1">[13]WB!#REF!</definedName>
    <definedName name="_27_0CUADRO_N__4.">[14]monthly!#REF!</definedName>
    <definedName name="_28B.2_B.3">#REF!</definedName>
    <definedName name="_29B.4___5">#REF!</definedName>
    <definedName name="_2IMPRESION">#REF!</definedName>
    <definedName name="_2Macros_Import_.qbop">[15]!'[Macros Import].qbop'</definedName>
    <definedName name="_3">#N/A</definedName>
    <definedName name="_3.__No_club_de_París__Después_del_30_Jun_84">#N/A</definedName>
    <definedName name="_3__123Graph_ACPI_ER_LOG" hidden="1">[4]ER!#REF!</definedName>
    <definedName name="_30CONSOL_B2">#REF!</definedName>
    <definedName name="_31_0GRÁFICO_N_10.2">[14]monthly!#REF!</definedName>
    <definedName name="_31CONSOL_DEPOSITS">'[16]A 11'!#REF!</definedName>
    <definedName name="_32FA_L">#REF!</definedName>
    <definedName name="_33GAZ_LIABS">#REF!</definedName>
    <definedName name="_34INT_RESERVES">#REF!</definedName>
    <definedName name="_39__123Graph_BCPI_ER_LOG" hidden="1">[4]ER!#REF!</definedName>
    <definedName name="_4">#N/A</definedName>
    <definedName name="_4__123Graph_BCPI_ER_LOG" hidden="1">[4]ER!#REF!</definedName>
    <definedName name="_5">#N/A</definedName>
    <definedName name="_5__123Graph_BIBA_IBRD" hidden="1">[4]WB!#REF!</definedName>
    <definedName name="_51__123Graph_BIBA_IBRD" hidden="1">[4]WB!#REF!</definedName>
    <definedName name="_52B.2_B.3">#REF!</definedName>
    <definedName name="_53B.4___5">#REF!</definedName>
    <definedName name="_54CONSOL_B2">#REF!</definedName>
    <definedName name="_6">#N/A</definedName>
    <definedName name="_6__123Graph_AIBA_IBRD" hidden="1">[10]WB!$Q$62:$AK$62</definedName>
    <definedName name="_68CONSOL_DEPOSITS">'[8]A 11'!#REF!</definedName>
    <definedName name="_69FA_L">#REF!</definedName>
    <definedName name="_6B.2_B.3">#REF!</definedName>
    <definedName name="_7">#N/A</definedName>
    <definedName name="_70GAZ_LIABS">#REF!</definedName>
    <definedName name="_71INT_RESERVES">#REF!</definedName>
    <definedName name="_7B.4___5">#REF!</definedName>
    <definedName name="_8">#N/A</definedName>
    <definedName name="_8CONSOL_B2">#REF!</definedName>
    <definedName name="_9CONSOL_DEPOSITS">'[17]A 11'!#REF!</definedName>
    <definedName name="_AUS1">#N/A</definedName>
    <definedName name="_BOP2">[18]BoP!#REF!</definedName>
    <definedName name="_D">#REF!</definedName>
    <definedName name="_DEG1">#N/A</definedName>
    <definedName name="_DKR1">#N/A</definedName>
    <definedName name="_ECU1">#N/A</definedName>
    <definedName name="_END94">#REF!</definedName>
    <definedName name="_ESC1">#N/A</definedName>
    <definedName name="_FAL1">#N/A</definedName>
    <definedName name="_FAL2">#N/A</definedName>
    <definedName name="_FAL3">#N/A</definedName>
    <definedName name="_FAL4">#N/A</definedName>
    <definedName name="_FAL5">#N/A</definedName>
    <definedName name="_FAL6">#N/A</definedName>
    <definedName name="_FAL7">#N/A</definedName>
    <definedName name="_Fill" hidden="1">'[19]shared data'!$A$4:$A$642</definedName>
    <definedName name="_FMK1">#N/A</definedName>
    <definedName name="_ftnref1">#REF!</definedName>
    <definedName name="_IKR1">#N/A</definedName>
    <definedName name="_IRP1">#N/A</definedName>
    <definedName name="_Key1" hidden="1">#N/A</definedName>
    <definedName name="_LIT1">#N/A</definedName>
    <definedName name="_MEX1">#N/A</definedName>
    <definedName name="_Order1" hidden="1">255</definedName>
    <definedName name="_Order2" hidden="1">0</definedName>
    <definedName name="_P">#REF!</definedName>
    <definedName name="_Parse_Out" hidden="1">#REF!</definedName>
    <definedName name="_PTA1">#N/A</definedName>
    <definedName name="_Regression_Out" hidden="1">#REF!</definedName>
    <definedName name="_Regression_X" hidden="1">#REF!</definedName>
    <definedName name="_Regression_Y" hidden="1">#REF!</definedName>
    <definedName name="_RES2">[18]RES!#REF!</definedName>
    <definedName name="_ROS1">#N/A</definedName>
    <definedName name="_ROS2">#N/A</definedName>
    <definedName name="_ROS3">#N/A</definedName>
    <definedName name="_ROS4">#N/A</definedName>
    <definedName name="_SAR1">#N/A</definedName>
    <definedName name="_Sort" hidden="1">#N/A</definedName>
    <definedName name="_SUM2">#REF!</definedName>
    <definedName name="_t7">[20]R7!$A$1:$G$31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'[19]shared data'!$A$1:$G$71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[21]!'[Macros Import].qbop'</definedName>
    <definedName name="A_impresión_IM">'[22]ponder a y p '!$A$1:$N$50</definedName>
    <definedName name="AAA">#REF!</definedName>
    <definedName name="AccessDatabase" hidden="1">"\\De2kp-42538\BOLETIN\Claga\CLAGA2000.mdb"</definedName>
    <definedName name="ACTIVATE">#REF!</definedName>
    <definedName name="ACUMULADO">#N/A</definedName>
    <definedName name="ALL">'[1]Imp:DSA output'!$C$9:$R$464</definedName>
    <definedName name="AMORTI">#N/A</definedName>
    <definedName name="ANEXO2">[23]BCP!#REF!</definedName>
    <definedName name="ANEXO3">#N/A</definedName>
    <definedName name="ANEXO4">#N/A</definedName>
    <definedName name="ANEXO5">#N/A</definedName>
    <definedName name="ANEXO6">#N/A</definedName>
    <definedName name="_xlnm.Print_Area" localSheetId="3">'cut presupuestaria'!$B$3:$T$30</definedName>
    <definedName name="_xlnm.Print_Area" localSheetId="0">'DGII (EST)'!$A$1:$T$57</definedName>
    <definedName name="_xlnm.Print_Area" localSheetId="2">'TESORERIA (EST)'!$A$2:$T$64</definedName>
    <definedName name="_xlnm.Print_Area">'[24]Table 1'!#REF!</definedName>
    <definedName name="AREACONSTRUCCIO">#REF!</definedName>
    <definedName name="ASAU">#N/A</definedName>
    <definedName name="ASAU1">#N/A</definedName>
    <definedName name="asd">'[25]SPNF Acuerdo Incl. Int.'!asd</definedName>
    <definedName name="ASO">#REF!</definedName>
    <definedName name="atrade">[7]!atrade</definedName>
    <definedName name="AUS">#N/A</definedName>
    <definedName name="AVISO">#N/A</definedName>
    <definedName name="B">#N/A</definedName>
    <definedName name="BAL">#REF!</definedName>
    <definedName name="BANCOS">#N/A</definedName>
    <definedName name="_xlnm.Database">#REF!</definedName>
    <definedName name="Batumi_debt">#REF!</definedName>
    <definedName name="bb">#N/A</definedName>
    <definedName name="BBB">#REF!</definedName>
    <definedName name="bc" hidden="1">'[2]Crédito SPNF (fiscal)'!#REF!</definedName>
    <definedName name="BCA">#N/A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os_Com_20G">#REF!</definedName>
    <definedName name="Bcos_Com20R">#REF!</definedName>
    <definedName name="BCRD15" hidden="1">'[2]Crédito SPNF (fiscal)'!#REF!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[26]!BFLD_DF</definedName>
    <definedName name="BFLD_DF1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[27]Q6!$E$28:$AH$28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ETIN">[23]BCP!#REF!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">#N/A</definedName>
    <definedName name="BS1A">#N/A</definedName>
    <definedName name="BTR">#REF!</definedName>
    <definedName name="BTRG">#REF!</definedName>
    <definedName name="Button_13">"CLAGA2000_Consolidado_2001_List"</definedName>
    <definedName name="BX">#REF!</definedName>
    <definedName name="BXG">[27]Q6!$E$26:$AH$26</definedName>
    <definedName name="BXS">#REF!</definedName>
    <definedName name="C.2">#REF!</definedName>
    <definedName name="C_">#N/A</definedName>
    <definedName name="CAD">#N/A</definedName>
    <definedName name="calcNGS_NGDP">#N/A</definedName>
    <definedName name="CAMARON">#REF!</definedName>
    <definedName name="CCC">#REF!</definedName>
    <definedName name="CD">#N/A</definedName>
    <definedName name="CD1A">#N/A</definedName>
    <definedName name="CEMENTO">#REF!</definedName>
    <definedName name="CHF">#N/A</definedName>
    <definedName name="CHK5.1">#REF!</definedName>
    <definedName name="cirr">#REF!</definedName>
    <definedName name="CLUB91">#N/A</definedName>
    <definedName name="CMD">[23]BCP!#REF!</definedName>
    <definedName name="CN">#N/A</definedName>
    <definedName name="CN1A">#N/A</definedName>
    <definedName name="COM">#REF!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>#REF!</definedName>
    <definedName name="CRUZ">#N/A</definedName>
    <definedName name="CRUZ1">#N/A</definedName>
    <definedName name="CS">#N/A</definedName>
    <definedName name="CS1A">#N/A</definedName>
    <definedName name="CUENTASMON">[23]BCP!#REF!</definedName>
    <definedName name="CYEAR2021">[28]Coal!$B$583:$J$583</definedName>
    <definedName name="CYEAR2022">[28]Coal!$K$583:$V$583</definedName>
    <definedName name="CYEAR2023">[28]Coal!$W$583:$AH$583</definedName>
    <definedName name="CYEAR2024">[28]Coal!$AI$583:$AT$583</definedName>
    <definedName name="CYEAR2025">[28]Coal!$AU$583:$AX$583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'[19]shared data'!$S$8:$S$155</definedName>
    <definedName name="DATES_A">'[19]shared data'!$D$2:$AC$2</definedName>
    <definedName name="Dates1">#REF!</definedName>
    <definedName name="DB">#REF!</definedName>
    <definedName name="DBproj">#N/A</definedName>
    <definedName name="DDD">#N/A</definedName>
    <definedName name="DEBRIEF">#REF!</definedName>
    <definedName name="DEBT">#REF!</definedName>
    <definedName name="DEFL">#REF!</definedName>
    <definedName name="DEG">#N/A</definedName>
    <definedName name="DEMEURO">#N/A</definedName>
    <definedName name="DES">#REF!</definedName>
    <definedName name="DG">#REF!</definedName>
    <definedName name="DG_S">#REF!</definedName>
    <definedName name="DGproj">#N/A</definedName>
    <definedName name="Discount_IDA">[29]NPV!$B$28</definedName>
    <definedName name="Discount_NC">[29]NPV!#REF!</definedName>
    <definedName name="DiscountRate">#REF!</definedName>
    <definedName name="DIVISOR">#N/A</definedName>
    <definedName name="DIVISOR1">#N/A</definedName>
    <definedName name="DKK">#N/A</definedName>
    <definedName name="DKR">#N/A</definedName>
    <definedName name="DM">#N/A</definedName>
    <definedName name="DM1A">#N/A</definedName>
    <definedName name="DO">#REF!</definedName>
    <definedName name="Dproj">#N/A</definedName>
    <definedName name="DR">#N/A</definedName>
    <definedName name="DR1A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>#N/A</definedName>
    <definedName name="DY1A">#N/A</definedName>
    <definedName name="EBRD">#REF!</definedName>
    <definedName name="ECU">#N/A</definedName>
    <definedName name="EDNA">#N/A</definedName>
    <definedName name="EMISION">[23]BCP!#REF!</definedName>
    <definedName name="empty">#REF!</definedName>
    <definedName name="ENDA">#N/A</definedName>
    <definedName name="ESAF_QUAR_GDP">#REF!</definedName>
    <definedName name="esafr">#REF!</definedName>
    <definedName name="ESC">#N/A</definedName>
    <definedName name="EURO">#N/A</definedName>
    <definedName name="EURO1">#N/A</definedName>
    <definedName name="ExitWRS">[30]Main!$AB$25</definedName>
    <definedName name="FAL">#N/A</definedName>
    <definedName name="FB">#N/A</definedName>
    <definedName name="FB1A">#N/A</definedName>
    <definedName name="FF">#N/A</definedName>
    <definedName name="FF1A">#N/A</definedName>
    <definedName name="FFNN">#REF!</definedName>
    <definedName name="Fisc">#REF!</definedName>
    <definedName name="FMI">[23]BCP!#REF!</definedName>
    <definedName name="FMK">#N/A</definedName>
    <definedName name="FORMATO">#N/A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FEURO">#N/A</definedName>
    <definedName name="FS">#N/A</definedName>
    <definedName name="FS1A">#N/A</definedName>
    <definedName name="FT">#N/A</definedName>
    <definedName name="FT1A">#N/A</definedName>
    <definedName name="FUENTE">#REF!</definedName>
    <definedName name="fuente1">#REF!</definedName>
    <definedName name="Fuent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BP">#N/A</definedName>
    <definedName name="GCB_NGDP">#N/A</definedName>
    <definedName name="GDP">'[31]Empresas Publicas detalle'!#REF!</definedName>
    <definedName name="GGB_NGDP">#N/A</definedName>
    <definedName name="GL_Z">#REF!</definedName>
    <definedName name="GOB">#N/A</definedName>
    <definedName name="Grace_IDA">[29]NPV!$B$25</definedName>
    <definedName name="Grace_NC">[29]NPV!#REF!</definedName>
    <definedName name="GUIL">#N/A</definedName>
    <definedName name="GUIL1">#N/A</definedName>
    <definedName name="GYEAR2021">[28]Gold!$B$583:$J$583</definedName>
    <definedName name="GYEAR2022">[28]Gold!$K$583:$U$583</definedName>
    <definedName name="HEADING">#REF!</definedName>
    <definedName name="Heading39">'[19]shared data'!$A$1:$G$5</definedName>
    <definedName name="hhh">#N/A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DB">#N/A</definedName>
    <definedName name="IFSASSETS">#REF!</definedName>
    <definedName name="IFSLIABS">#REF!</definedName>
    <definedName name="IKR">#N/A</definedName>
    <definedName name="IM">#REF!</definedName>
    <definedName name="IMF">#REF!</definedName>
    <definedName name="INDICEPRODUCCIO">#REF!</definedName>
    <definedName name="INFOGER">[23]BCP!#REF!</definedName>
    <definedName name="INGRESOS">#REF!</definedName>
    <definedName name="INPUT_2">[9]Input!#REF!</definedName>
    <definedName name="INPUT_4">[9]Input!#REF!</definedName>
    <definedName name="INTERES">#N/A</definedName>
    <definedName name="Interest_IDA">[29]NPV!$B$27</definedName>
    <definedName name="Interest_NC">[29]NPV!#REF!</definedName>
    <definedName name="InterestRate">#REF!</definedName>
    <definedName name="IPC">[32]ipc!#REF!</definedName>
    <definedName name="IRLS">#N/A</definedName>
    <definedName name="IRLS1">#N/A</definedName>
    <definedName name="IRP">#N/A</definedName>
    <definedName name="JA">#N/A</definedName>
    <definedName name="JJ">#N/A</definedName>
    <definedName name="JPY">#N/A</definedName>
    <definedName name="KD">#N/A</definedName>
    <definedName name="KD1A">#N/A</definedName>
    <definedName name="LD">#N/A</definedName>
    <definedName name="LD1A">#N/A</definedName>
    <definedName name="LE">#N/A</definedName>
    <definedName name="LE1A">#N/A</definedName>
    <definedName name="LINES">#REF!</definedName>
    <definedName name="LIT">#N/A</definedName>
    <definedName name="LITEURO">#N/A</definedName>
    <definedName name="LP">#N/A</definedName>
    <definedName name="LP1A">#N/A</definedName>
    <definedName name="LTcirr">#REF!</definedName>
    <definedName name="LTr">#REF!</definedName>
    <definedName name="LUR">#N/A</definedName>
    <definedName name="LUXF">#N/A</definedName>
    <definedName name="LUXF1">#N/A</definedName>
    <definedName name="MACRO">#REF!</definedName>
    <definedName name="MACRO_ASSUMP_2006">#REF!</definedName>
    <definedName name="MALAX">#N/A</definedName>
    <definedName name="MALAX1">#N/A</definedName>
    <definedName name="Maturity_IDA">[29]NPV!$B$26</definedName>
    <definedName name="Maturity_NC">[29]NPV!#REF!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X">#N/A</definedName>
    <definedName name="mflowsa">[7]!mflowsa</definedName>
    <definedName name="mflowsq">[7]!mflowsq</definedName>
    <definedName name="MIDDLE">#REF!</definedName>
    <definedName name="MISC4">[9]OUTPUT!#REF!</definedName>
    <definedName name="MN">[23]BCP!#REF!</definedName>
    <definedName name="MNP">[23]BCP!#REF!</definedName>
    <definedName name="MPETROLEO">#REF!</definedName>
    <definedName name="mstocksa">[7]!mstocksa</definedName>
    <definedName name="mstocksq">[7]!mstocksq</definedName>
    <definedName name="n">#REF!</definedName>
    <definedName name="names">'[19]shared data'!$B$7:$O$7</definedName>
    <definedName name="NAMES_A">'[19]shared data'!$B$5:$B$223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Row">[33]QEDS!$11:$11</definedName>
    <definedName name="nmColumnHeader">[33]QEDS!$2:$2</definedName>
    <definedName name="nmData">[33]QEDS!$B$3:$F$9</definedName>
    <definedName name="NMG_RG">#N/A</definedName>
    <definedName name="nmIndexTable">[33]QEDS!$13:$13</definedName>
    <definedName name="nmReportFooter">[33]QEDS!$10:$10</definedName>
    <definedName name="nmReportHeader">[33]QEDS!$1:$1</definedName>
    <definedName name="nmRowHeader">[33]QEDS!$A$3:$A$9</definedName>
    <definedName name="nmScale">[33]QEDS!$12:$12</definedName>
    <definedName name="NNN">#REF!</definedName>
    <definedName name="no" hidden="1">'[2]Crédito SPNF (fiscal)'!#REF!</definedName>
    <definedName name="NOCLUB">#N/A</definedName>
    <definedName name="NOK">#N/A</definedName>
    <definedName name="nombrenuevo">#N/A</definedName>
    <definedName name="NOTA_EXPLICATIV">#REF!</definedName>
    <definedName name="Notes">[34]UPLOAD!#REF!</definedName>
    <definedName name="NOTITLES">#REF!</definedName>
    <definedName name="NTDD_RG">[26]!NTDD_RG</definedName>
    <definedName name="NX">#N/A</definedName>
    <definedName name="NX_R">#N/A</definedName>
    <definedName name="NXG_RG">#N/A</definedName>
    <definedName name="NYEAR2021">[28]Nickel!$B$583:$J$583</definedName>
    <definedName name="NYEAR2022">[28]Nickel!$K$583:$V$583</definedName>
    <definedName name="NYEAR2023">[28]Nickel!$W$583:$AH$583</definedName>
    <definedName name="NYEAR2024">[28]Nickel!$AI$583:$AT$583</definedName>
    <definedName name="NYEAR2025">[28]Nickel!$AU$583:$BF$583</definedName>
    <definedName name="OCTUBRE">#N/A</definedName>
    <definedName name="OECD_Table">#REF!</definedName>
    <definedName name="OnShow">'[25]SPNF Acuerdo Incl. Int.'!OnShow</definedName>
    <definedName name="Otr_Inst_Banc_40G">#REF!</definedName>
    <definedName name="Pan_Bancario_50G">#REF!</definedName>
    <definedName name="Pan_Monet_30G">#REF!</definedName>
    <definedName name="Path_Data">'[19]shared data'!$B$8</definedName>
    <definedName name="Path_System">'[19]shared data'!$B$7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">#REF!</definedName>
    <definedName name="PFP">#REF!</definedName>
    <definedName name="pfp_table1">#REF!</definedName>
    <definedName name="PK">#REF!</definedName>
    <definedName name="PLATA">#REF!</definedName>
    <definedName name="POLLO">#REF!</definedName>
    <definedName name="POTENCIAL">#N/A</definedName>
    <definedName name="PP">#N/A</definedName>
    <definedName name="PPPWGT">#N/A</definedName>
    <definedName name="PRECIOCIFBANANO">#REF!</definedName>
    <definedName name="PRICE">#REF!</definedName>
    <definedName name="PRICETAB">#REF!</definedName>
    <definedName name="Print_Area_MI">#N/A</definedName>
    <definedName name="PRINTMACRO">#REF!</definedName>
    <definedName name="PrintThis_Links">[30]Links!$A$1:$F$33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MONTH">#REF!</definedName>
    <definedName name="prn">[29]FSUOUT!$B$2:$V$32</definedName>
    <definedName name="Prog1998">'[35]2003'!#REF!</definedName>
    <definedName name="PRYEAR">#REF!</definedName>
    <definedName name="PTA">#N/A</definedName>
    <definedName name="PTAEURO">#N/A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_5">#REF!</definedName>
    <definedName name="Q_6">#REF!</definedName>
    <definedName name="Q_7">#REF!</definedName>
    <definedName name="QFISCAL">'[36]Quarterly Raw Data'!#REF!</definedName>
    <definedName name="qqq" hidden="1">{#N/A,#N/A,FALSE,"EXTRABUDGT"}</definedName>
    <definedName name="QTAB7">'[36]Quarterly MacroFlow'!#REF!</definedName>
    <definedName name="QTAB7A">'[36]Quarterly MacroFlow'!#REF!</definedName>
    <definedName name="R_">#N/A</definedName>
    <definedName name="RA">#N/A</definedName>
    <definedName name="RD">#N/A</definedName>
    <definedName name="RD1A">#N/A</definedName>
    <definedName name="RE">#N/A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SERVAS">#REF!</definedName>
    <definedName name="RESUMEN">#REF!</definedName>
    <definedName name="RESUMEN2">#N/A</definedName>
    <definedName name="RESUMEN3">#N/A</definedName>
    <definedName name="RESUMEN4">#N/A</definedName>
    <definedName name="RESUMEN5">#N/A</definedName>
    <definedName name="right">#REF!</definedName>
    <definedName name="RIN">#REF!</definedName>
    <definedName name="rindex">#REF!</definedName>
    <definedName name="rita">[37]Hoja2!$1:$1048576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S">#N/A</definedName>
    <definedName name="Rows_Table">#REF!</definedName>
    <definedName name="RR">#N/A</definedName>
    <definedName name="RS">#N/A</definedName>
    <definedName name="RS1A">#N/A</definedName>
    <definedName name="RSB">#REF!</definedName>
    <definedName name="RSB_AHAP_40R">#REF!</definedName>
    <definedName name="RSB_Bcos_Des_40R">#REF!</definedName>
    <definedName name="RSB_SOCFIN_40R">#REF!</definedName>
    <definedName name="RUIZ">#N/A</definedName>
    <definedName name="S_">#N/A</definedName>
    <definedName name="S_1A">#N/A</definedName>
    <definedName name="SA_Tab">#REF!</definedName>
    <definedName name="SAR">#N/A</definedName>
    <definedName name="SCHILL">#N/A</definedName>
    <definedName name="SCHILL1">#N/A</definedName>
    <definedName name="sds_gdp_exp_lari">#REF!</definedName>
    <definedName name="sds_gdp_origin">#REF!</definedName>
    <definedName name="sds_gpd_exp_gdp">#REF!</definedName>
    <definedName name="SEK">#N/A</definedName>
    <definedName name="sencount" hidden="1">2</definedName>
    <definedName name="SING">#N/A</definedName>
    <definedName name="SING1">#N/A</definedName>
    <definedName name="SPN">#N/A</definedName>
    <definedName name="spnf">'[25]SPNF Acuerdo Incl. Int.'!spnf</definedName>
    <definedName name="START">#REF!</definedName>
    <definedName name="STFQTAB">#REF!</definedName>
    <definedName name="STOP">#REF!</definedName>
    <definedName name="SUM">[4]BoP!$E$313:$BE$365</definedName>
    <definedName name="SUPLI">#N/A</definedName>
    <definedName name="SUPLIDORES">#N/A</definedName>
    <definedName name="Tab25a">#REF!</definedName>
    <definedName name="Tab25b">#REF!</definedName>
    <definedName name="Table__47">[38]RED47!$A$1:$I$53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8">'[19]shared data'!$A$1:$E$32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">#N/A</definedName>
    <definedName name="TASAS">#N/A</definedName>
    <definedName name="Tasas_Interes_06R">[39]A!$A$1:$T$54</definedName>
    <definedName name="tblChecks">[30]ErrCheck!$A$3:$E$5</definedName>
    <definedName name="tblLinks">[30]Links!$A$4:$F$33</definedName>
    <definedName name="tc">#VALUE!</definedName>
    <definedName name="TD">#N/A</definedName>
    <definedName name="TD1A">#N/A</definedName>
    <definedName name="TELAS">#REF!</definedName>
    <definedName name="Template_Table">#REF!</definedName>
    <definedName name="TIPOCAMBIO">#REF!</definedName>
    <definedName name="TITLES">#REF!</definedName>
    <definedName name="_xlnm.Print_Titles" localSheetId="3">'cut presupuestaria'!$3:$7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[27]Q5!$E$23:$AH$23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[40]BCC!$A$1:$N$821,[40]BCC!$A$822:$N$1624</definedName>
    <definedName name="TOTAL">#N/A</definedName>
    <definedName name="Trade">#REF!</definedName>
    <definedName name="TRADE3">[9]Trade!#REF!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AED">#N/A</definedName>
    <definedName name="UAED1">#N/A</definedName>
    <definedName name="UC">#N/A</definedName>
    <definedName name="UC1A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ENEZU">#N/A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l">'[25]SPNF Acuerdo Incl. Int.'!will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'[19]shared data'!$A$1:$A$77</definedName>
    <definedName name="xxWRS_2">#REF!</definedName>
    <definedName name="xxWRS_3">#REF!</definedName>
    <definedName name="xxWRS_4">[29]Q5!$A$1:$A$104</definedName>
    <definedName name="xxWRS_5">[29]Q6!$A$1:$A$160</definedName>
    <definedName name="xxWRS_6">[29]Q7!$A$1:$A$59</definedName>
    <definedName name="xxWRS_7">[29]Q5!$A$1:$A$109</definedName>
    <definedName name="xxWRS_8">[29]Q6!$A$1:$A$162</definedName>
    <definedName name="xxWRS_9">[29]Q7!$A$1:$A$61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>#N/A</definedName>
    <definedName name="YY1A">#N/A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24" l="1"/>
  <c r="R22" i="24"/>
  <c r="R21" i="24"/>
  <c r="R20" i="24" s="1"/>
  <c r="R19" i="24"/>
  <c r="R18" i="24"/>
  <c r="R17" i="24"/>
  <c r="R16" i="24" s="1"/>
  <c r="R12" i="24"/>
  <c r="R11" i="24"/>
  <c r="R10" i="24"/>
  <c r="R9" i="24"/>
  <c r="J21" i="23"/>
  <c r="D21" i="23"/>
  <c r="E21" i="23"/>
  <c r="F21" i="23"/>
  <c r="G21" i="23"/>
  <c r="H21" i="23"/>
  <c r="I21" i="23"/>
  <c r="C21" i="23"/>
  <c r="R66" i="24"/>
  <c r="I66" i="24"/>
  <c r="H66" i="24"/>
  <c r="G66" i="24"/>
  <c r="F66" i="24"/>
  <c r="E66" i="24"/>
  <c r="D66" i="24"/>
  <c r="J66" i="24" s="1"/>
  <c r="S66" i="24" s="1"/>
  <c r="C66" i="24"/>
  <c r="R64" i="24"/>
  <c r="I64" i="24"/>
  <c r="H64" i="24"/>
  <c r="G64" i="24"/>
  <c r="F64" i="24"/>
  <c r="E64" i="24"/>
  <c r="D64" i="24"/>
  <c r="C64" i="24"/>
  <c r="R63" i="24"/>
  <c r="I63" i="24"/>
  <c r="I62" i="24" s="1"/>
  <c r="I61" i="24" s="1"/>
  <c r="E63" i="24"/>
  <c r="E62" i="24" s="1"/>
  <c r="E61" i="24" s="1"/>
  <c r="D63" i="24"/>
  <c r="C63" i="24"/>
  <c r="Q62" i="24"/>
  <c r="P62" i="24"/>
  <c r="O62" i="24"/>
  <c r="N62" i="24"/>
  <c r="M62" i="24"/>
  <c r="L62" i="24"/>
  <c r="K62" i="24"/>
  <c r="D62" i="24"/>
  <c r="D61" i="24" s="1"/>
  <c r="C62" i="24"/>
  <c r="C61" i="24" s="1"/>
  <c r="Q61" i="24"/>
  <c r="P61" i="24"/>
  <c r="O61" i="24"/>
  <c r="N61" i="24"/>
  <c r="M61" i="24"/>
  <c r="L61" i="24"/>
  <c r="K61" i="24"/>
  <c r="R60" i="24"/>
  <c r="I60" i="24"/>
  <c r="H60" i="24"/>
  <c r="H57" i="24" s="1"/>
  <c r="G60" i="24"/>
  <c r="F60" i="24"/>
  <c r="E60" i="24"/>
  <c r="D60" i="24"/>
  <c r="C60" i="24"/>
  <c r="R59" i="24"/>
  <c r="I59" i="24"/>
  <c r="H59" i="24"/>
  <c r="G59" i="24"/>
  <c r="F59" i="24"/>
  <c r="E59" i="24"/>
  <c r="D59" i="24"/>
  <c r="C59" i="24"/>
  <c r="R58" i="24"/>
  <c r="I58" i="24"/>
  <c r="H58" i="24"/>
  <c r="G58" i="24"/>
  <c r="F58" i="24"/>
  <c r="F57" i="24" s="1"/>
  <c r="C58" i="24"/>
  <c r="R57" i="24"/>
  <c r="Q57" i="24"/>
  <c r="P57" i="24"/>
  <c r="O57" i="24"/>
  <c r="N57" i="24"/>
  <c r="N49" i="24" s="1"/>
  <c r="M57" i="24"/>
  <c r="L57" i="24"/>
  <c r="K57" i="24"/>
  <c r="R56" i="24"/>
  <c r="R55" i="24" s="1"/>
  <c r="G56" i="24"/>
  <c r="G55" i="24" s="1"/>
  <c r="F56" i="24"/>
  <c r="F55" i="24" s="1"/>
  <c r="Q55" i="24"/>
  <c r="P55" i="24"/>
  <c r="O55" i="24"/>
  <c r="N55" i="24"/>
  <c r="M55" i="24"/>
  <c r="M50" i="24" s="1"/>
  <c r="M49" i="24" s="1"/>
  <c r="M43" i="24" s="1"/>
  <c r="M65" i="24" s="1"/>
  <c r="M67" i="24" s="1"/>
  <c r="L55" i="24"/>
  <c r="L50" i="24" s="1"/>
  <c r="L49" i="24" s="1"/>
  <c r="L43" i="24" s="1"/>
  <c r="L65" i="24" s="1"/>
  <c r="L67" i="24" s="1"/>
  <c r="K55" i="24"/>
  <c r="R54" i="24"/>
  <c r="F54" i="24"/>
  <c r="R53" i="24"/>
  <c r="R52" i="24" s="1"/>
  <c r="R51" i="24" s="1"/>
  <c r="Q52" i="24"/>
  <c r="P52" i="24"/>
  <c r="O52" i="24"/>
  <c r="N52" i="24"/>
  <c r="M52" i="24"/>
  <c r="L52" i="24"/>
  <c r="K52" i="24"/>
  <c r="Q51" i="24"/>
  <c r="Q50" i="24" s="1"/>
  <c r="Q49" i="24" s="1"/>
  <c r="Q43" i="24" s="1"/>
  <c r="Q65" i="24" s="1"/>
  <c r="Q67" i="24" s="1"/>
  <c r="P51" i="24"/>
  <c r="O51" i="24"/>
  <c r="N51" i="24"/>
  <c r="M51" i="24"/>
  <c r="L51" i="24"/>
  <c r="K51" i="24"/>
  <c r="K50" i="24" s="1"/>
  <c r="K49" i="24" s="1"/>
  <c r="P50" i="24"/>
  <c r="P49" i="24" s="1"/>
  <c r="O50" i="24"/>
  <c r="N50" i="24"/>
  <c r="O49" i="24"/>
  <c r="R48" i="24"/>
  <c r="H48" i="24"/>
  <c r="R47" i="24"/>
  <c r="Q47" i="24"/>
  <c r="P47" i="24"/>
  <c r="O47" i="24"/>
  <c r="N47" i="24"/>
  <c r="N46" i="24" s="1"/>
  <c r="N45" i="24" s="1"/>
  <c r="M47" i="24"/>
  <c r="L47" i="24"/>
  <c r="K47" i="24"/>
  <c r="H47" i="24"/>
  <c r="H46" i="24" s="1"/>
  <c r="H45" i="24" s="1"/>
  <c r="H44" i="24" s="1"/>
  <c r="R46" i="24"/>
  <c r="Q46" i="24"/>
  <c r="P46" i="24"/>
  <c r="P45" i="24" s="1"/>
  <c r="P44" i="24" s="1"/>
  <c r="O46" i="24"/>
  <c r="O45" i="24" s="1"/>
  <c r="O44" i="24" s="1"/>
  <c r="M46" i="24"/>
  <c r="L46" i="24"/>
  <c r="K46" i="24"/>
  <c r="R45" i="24"/>
  <c r="Q45" i="24"/>
  <c r="M45" i="24"/>
  <c r="L45" i="24"/>
  <c r="K45" i="24"/>
  <c r="R44" i="24"/>
  <c r="Q44" i="24"/>
  <c r="N44" i="24"/>
  <c r="N43" i="24" s="1"/>
  <c r="N65" i="24" s="1"/>
  <c r="N67" i="24" s="1"/>
  <c r="M44" i="24"/>
  <c r="L44" i="24"/>
  <c r="K44" i="24"/>
  <c r="S31" i="24"/>
  <c r="R31" i="24"/>
  <c r="J31" i="24"/>
  <c r="R29" i="24"/>
  <c r="S29" i="24" s="1"/>
  <c r="J29" i="24"/>
  <c r="H63" i="24"/>
  <c r="H62" i="24" s="1"/>
  <c r="H61" i="24" s="1"/>
  <c r="G63" i="24"/>
  <c r="G62" i="24" s="1"/>
  <c r="G61" i="24" s="1"/>
  <c r="F63" i="24"/>
  <c r="F62" i="24" s="1"/>
  <c r="F61" i="24" s="1"/>
  <c r="R28" i="24"/>
  <c r="S28" i="24" s="1"/>
  <c r="T28" i="24" s="1"/>
  <c r="J28" i="24"/>
  <c r="D27" i="24"/>
  <c r="D26" i="24" s="1"/>
  <c r="Q27" i="24"/>
  <c r="O27" i="24"/>
  <c r="O26" i="24" s="1"/>
  <c r="N27" i="24"/>
  <c r="N26" i="24" s="1"/>
  <c r="M27" i="24"/>
  <c r="M26" i="24" s="1"/>
  <c r="L27" i="24"/>
  <c r="L26" i="24" s="1"/>
  <c r="K27" i="24"/>
  <c r="I27" i="24"/>
  <c r="I26" i="24" s="1"/>
  <c r="H27" i="24"/>
  <c r="H26" i="24" s="1"/>
  <c r="G27" i="24"/>
  <c r="F27" i="24"/>
  <c r="F26" i="24" s="1"/>
  <c r="E27" i="24"/>
  <c r="E26" i="24" s="1"/>
  <c r="C27" i="24"/>
  <c r="Q26" i="24"/>
  <c r="K26" i="24"/>
  <c r="G26" i="24"/>
  <c r="R25" i="24"/>
  <c r="S25" i="24" s="1"/>
  <c r="T25" i="24" s="1"/>
  <c r="J25" i="24"/>
  <c r="S24" i="24"/>
  <c r="T24" i="24" s="1"/>
  <c r="R24" i="24"/>
  <c r="J24" i="24"/>
  <c r="R23" i="24"/>
  <c r="E58" i="24"/>
  <c r="D58" i="24"/>
  <c r="F22" i="24"/>
  <c r="E22" i="24"/>
  <c r="Q22" i="24"/>
  <c r="P22" i="24"/>
  <c r="O22" i="24"/>
  <c r="N22" i="24"/>
  <c r="K22" i="24"/>
  <c r="I22" i="24"/>
  <c r="H22" i="24"/>
  <c r="G22" i="24"/>
  <c r="D22" i="24"/>
  <c r="C22" i="24"/>
  <c r="I56" i="24"/>
  <c r="I55" i="24" s="1"/>
  <c r="H56" i="24"/>
  <c r="H55" i="24" s="1"/>
  <c r="E56" i="24"/>
  <c r="E55" i="24" s="1"/>
  <c r="D56" i="24"/>
  <c r="D55" i="24" s="1"/>
  <c r="C56" i="24"/>
  <c r="G20" i="24"/>
  <c r="Q20" i="24"/>
  <c r="P20" i="24"/>
  <c r="P15" i="24" s="1"/>
  <c r="O20" i="24"/>
  <c r="N20" i="24"/>
  <c r="M20" i="24"/>
  <c r="L20" i="24"/>
  <c r="K20" i="24"/>
  <c r="I20" i="24"/>
  <c r="H20" i="24"/>
  <c r="F20" i="24"/>
  <c r="E20" i="24"/>
  <c r="D20" i="24"/>
  <c r="C20" i="24"/>
  <c r="I54" i="24"/>
  <c r="H54" i="24"/>
  <c r="G54" i="24"/>
  <c r="E54" i="24"/>
  <c r="D54" i="24"/>
  <c r="J19" i="24"/>
  <c r="I53" i="24"/>
  <c r="I52" i="24" s="1"/>
  <c r="H53" i="24"/>
  <c r="H52" i="24" s="1"/>
  <c r="G53" i="24"/>
  <c r="G52" i="24" s="1"/>
  <c r="G51" i="24" s="1"/>
  <c r="F53" i="24"/>
  <c r="F52" i="24" s="1"/>
  <c r="F51" i="24" s="1"/>
  <c r="E53" i="24"/>
  <c r="E52" i="24" s="1"/>
  <c r="E51" i="24" s="1"/>
  <c r="C53" i="24"/>
  <c r="G17" i="24"/>
  <c r="G16" i="24" s="1"/>
  <c r="Q17" i="24"/>
  <c r="Q16" i="24" s="1"/>
  <c r="Q15" i="24" s="1"/>
  <c r="Q14" i="24" s="1"/>
  <c r="P17" i="24"/>
  <c r="O17" i="24"/>
  <c r="O16" i="24" s="1"/>
  <c r="N17" i="24"/>
  <c r="M17" i="24"/>
  <c r="M16" i="24" s="1"/>
  <c r="M15" i="24" s="1"/>
  <c r="L17" i="24"/>
  <c r="L16" i="24" s="1"/>
  <c r="L15" i="24" s="1"/>
  <c r="K17" i="24"/>
  <c r="K16" i="24" s="1"/>
  <c r="K15" i="24" s="1"/>
  <c r="K14" i="24" s="1"/>
  <c r="I17" i="24"/>
  <c r="H17" i="24"/>
  <c r="H16" i="24" s="1"/>
  <c r="H15" i="24" s="1"/>
  <c r="H14" i="24" s="1"/>
  <c r="F17" i="24"/>
  <c r="F16" i="24" s="1"/>
  <c r="F15" i="24" s="1"/>
  <c r="E17" i="24"/>
  <c r="E16" i="24" s="1"/>
  <c r="D17" i="24"/>
  <c r="C17" i="24"/>
  <c r="C16" i="24" s="1"/>
  <c r="C15" i="24" s="1"/>
  <c r="P16" i="24"/>
  <c r="N16" i="24"/>
  <c r="I16" i="24"/>
  <c r="I15" i="24" s="1"/>
  <c r="I14" i="24" s="1"/>
  <c r="D16" i="24"/>
  <c r="N15" i="24"/>
  <c r="G48" i="24"/>
  <c r="G47" i="24" s="1"/>
  <c r="G46" i="24" s="1"/>
  <c r="G45" i="24" s="1"/>
  <c r="G44" i="24" s="1"/>
  <c r="F48" i="24"/>
  <c r="F47" i="24" s="1"/>
  <c r="F46" i="24" s="1"/>
  <c r="F45" i="24" s="1"/>
  <c r="F44" i="24" s="1"/>
  <c r="E48" i="24"/>
  <c r="E47" i="24" s="1"/>
  <c r="E46" i="24" s="1"/>
  <c r="E45" i="24" s="1"/>
  <c r="E44" i="24" s="1"/>
  <c r="D48" i="24"/>
  <c r="D47" i="24" s="1"/>
  <c r="D46" i="24" s="1"/>
  <c r="D45" i="24" s="1"/>
  <c r="D44" i="24" s="1"/>
  <c r="C48" i="24"/>
  <c r="C47" i="24" s="1"/>
  <c r="C46" i="24" s="1"/>
  <c r="C45" i="24" s="1"/>
  <c r="C44" i="24" s="1"/>
  <c r="J13" i="24"/>
  <c r="J12" i="24" s="1"/>
  <c r="J11" i="24" s="1"/>
  <c r="J10" i="24" s="1"/>
  <c r="J9" i="24" s="1"/>
  <c r="P12" i="24"/>
  <c r="O12" i="24"/>
  <c r="N12" i="24"/>
  <c r="M12" i="24"/>
  <c r="L12" i="24"/>
  <c r="L11" i="24" s="1"/>
  <c r="L10" i="24" s="1"/>
  <c r="L9" i="24" s="1"/>
  <c r="I12" i="24"/>
  <c r="H12" i="24"/>
  <c r="G12" i="24"/>
  <c r="G11" i="24" s="1"/>
  <c r="G10" i="24" s="1"/>
  <c r="G9" i="24" s="1"/>
  <c r="F12" i="24"/>
  <c r="F11" i="24" s="1"/>
  <c r="F10" i="24" s="1"/>
  <c r="F9" i="24" s="1"/>
  <c r="E12" i="24"/>
  <c r="E11" i="24" s="1"/>
  <c r="E10" i="24" s="1"/>
  <c r="E9" i="24" s="1"/>
  <c r="D12" i="24"/>
  <c r="C12" i="24"/>
  <c r="C11" i="24" s="1"/>
  <c r="C10" i="24" s="1"/>
  <c r="C9" i="24" s="1"/>
  <c r="P11" i="24"/>
  <c r="P10" i="24" s="1"/>
  <c r="P9" i="24" s="1"/>
  <c r="O11" i="24"/>
  <c r="O10" i="24" s="1"/>
  <c r="O9" i="24" s="1"/>
  <c r="N11" i="24"/>
  <c r="M11" i="24"/>
  <c r="M10" i="24" s="1"/>
  <c r="M9" i="24" s="1"/>
  <c r="I11" i="24"/>
  <c r="H11" i="24"/>
  <c r="D11" i="24"/>
  <c r="D10" i="24" s="1"/>
  <c r="D9" i="24" s="1"/>
  <c r="N10" i="24"/>
  <c r="N9" i="24" s="1"/>
  <c r="I10" i="24"/>
  <c r="H10" i="24"/>
  <c r="H9" i="24" s="1"/>
  <c r="I9" i="24"/>
  <c r="R60" i="23"/>
  <c r="I60" i="23"/>
  <c r="H60" i="23"/>
  <c r="G60" i="23"/>
  <c r="F60" i="23"/>
  <c r="E60" i="23"/>
  <c r="D60" i="23"/>
  <c r="C60" i="23"/>
  <c r="R59" i="23"/>
  <c r="I59" i="23"/>
  <c r="H59" i="23"/>
  <c r="H57" i="23" s="1"/>
  <c r="H56" i="23" s="1"/>
  <c r="G59" i="23"/>
  <c r="G57" i="23" s="1"/>
  <c r="G56" i="23" s="1"/>
  <c r="F59" i="23"/>
  <c r="E59" i="23"/>
  <c r="D59" i="23"/>
  <c r="C59" i="23"/>
  <c r="R58" i="23"/>
  <c r="D57" i="23"/>
  <c r="D56" i="23" s="1"/>
  <c r="Q57" i="23"/>
  <c r="Q56" i="23" s="1"/>
  <c r="P57" i="23"/>
  <c r="O57" i="23"/>
  <c r="O56" i="23" s="1"/>
  <c r="N57" i="23"/>
  <c r="M57" i="23"/>
  <c r="L57" i="23"/>
  <c r="K57" i="23"/>
  <c r="I57" i="23"/>
  <c r="I56" i="23" s="1"/>
  <c r="E57" i="23"/>
  <c r="E56" i="23" s="1"/>
  <c r="C57" i="23"/>
  <c r="P56" i="23"/>
  <c r="N56" i="23"/>
  <c r="M56" i="23"/>
  <c r="L56" i="23"/>
  <c r="R55" i="23"/>
  <c r="R54" i="23"/>
  <c r="J54" i="23"/>
  <c r="R53" i="23"/>
  <c r="J53" i="23"/>
  <c r="R52" i="23"/>
  <c r="Q52" i="23"/>
  <c r="Q44" i="23" s="1"/>
  <c r="P52" i="23"/>
  <c r="O52" i="23"/>
  <c r="N52" i="23"/>
  <c r="M52" i="23"/>
  <c r="L52" i="23"/>
  <c r="K52" i="23"/>
  <c r="K44" i="23" s="1"/>
  <c r="I52" i="23"/>
  <c r="H52" i="23"/>
  <c r="G52" i="23"/>
  <c r="F52" i="23"/>
  <c r="E52" i="23"/>
  <c r="D52" i="23"/>
  <c r="C52" i="23"/>
  <c r="J52" i="23" s="1"/>
  <c r="R51" i="23"/>
  <c r="I51" i="23"/>
  <c r="H51" i="23"/>
  <c r="G51" i="23"/>
  <c r="F51" i="23"/>
  <c r="E51" i="23"/>
  <c r="D51" i="23"/>
  <c r="C51" i="23"/>
  <c r="R50" i="23"/>
  <c r="R49" i="23" s="1"/>
  <c r="R45" i="23" s="1"/>
  <c r="R44" i="23" s="1"/>
  <c r="J50" i="23"/>
  <c r="Q49" i="23"/>
  <c r="P49" i="23"/>
  <c r="O49" i="23"/>
  <c r="O45" i="23" s="1"/>
  <c r="O44" i="23" s="1"/>
  <c r="N49" i="23"/>
  <c r="M49" i="23"/>
  <c r="L49" i="23"/>
  <c r="K49" i="23"/>
  <c r="I49" i="23"/>
  <c r="H49" i="23"/>
  <c r="G49" i="23"/>
  <c r="F49" i="23"/>
  <c r="E49" i="23"/>
  <c r="E45" i="23" s="1"/>
  <c r="D49" i="23"/>
  <c r="C49" i="23"/>
  <c r="R48" i="23"/>
  <c r="H46" i="23"/>
  <c r="H45" i="23" s="1"/>
  <c r="H44" i="23" s="1"/>
  <c r="J48" i="23"/>
  <c r="R47" i="23"/>
  <c r="G46" i="23"/>
  <c r="G45" i="23" s="1"/>
  <c r="G44" i="23" s="1"/>
  <c r="R46" i="23"/>
  <c r="Q46" i="23"/>
  <c r="P46" i="23"/>
  <c r="O46" i="23"/>
  <c r="N46" i="23"/>
  <c r="M46" i="23"/>
  <c r="M45" i="23" s="1"/>
  <c r="M44" i="23" s="1"/>
  <c r="M9" i="23" s="1"/>
  <c r="L46" i="23"/>
  <c r="K46" i="23"/>
  <c r="I46" i="23"/>
  <c r="F46" i="23"/>
  <c r="F45" i="23" s="1"/>
  <c r="F44" i="23" s="1"/>
  <c r="E46" i="23"/>
  <c r="D46" i="23"/>
  <c r="D45" i="23" s="1"/>
  <c r="C46" i="23"/>
  <c r="Q45" i="23"/>
  <c r="P45" i="23"/>
  <c r="N45" i="23"/>
  <c r="L45" i="23"/>
  <c r="K45" i="23"/>
  <c r="P44" i="23"/>
  <c r="N44" i="23"/>
  <c r="L44" i="23"/>
  <c r="R43" i="23"/>
  <c r="R41" i="23" s="1"/>
  <c r="E41" i="23"/>
  <c r="R42" i="23"/>
  <c r="J42" i="23"/>
  <c r="Q41" i="23"/>
  <c r="P41" i="23"/>
  <c r="O41" i="23"/>
  <c r="N41" i="23"/>
  <c r="M41" i="23"/>
  <c r="L41" i="23"/>
  <c r="K41" i="23"/>
  <c r="I41" i="23"/>
  <c r="H41" i="23"/>
  <c r="G41" i="23"/>
  <c r="F41" i="23"/>
  <c r="C41" i="23"/>
  <c r="R40" i="23"/>
  <c r="H38" i="23"/>
  <c r="R39" i="23"/>
  <c r="J39" i="23"/>
  <c r="T39" i="23" s="1"/>
  <c r="R38" i="23"/>
  <c r="Q38" i="23"/>
  <c r="P38" i="23"/>
  <c r="O38" i="23"/>
  <c r="N38" i="23"/>
  <c r="M38" i="23"/>
  <c r="M33" i="23" s="1"/>
  <c r="M32" i="23" s="1"/>
  <c r="L38" i="23"/>
  <c r="K38" i="23"/>
  <c r="I38" i="23"/>
  <c r="G38" i="23"/>
  <c r="G33" i="23" s="1"/>
  <c r="G32" i="23" s="1"/>
  <c r="F38" i="23"/>
  <c r="E38" i="23"/>
  <c r="D38" i="23"/>
  <c r="C38" i="23"/>
  <c r="R37" i="23"/>
  <c r="R34" i="23" s="1"/>
  <c r="R33" i="23" s="1"/>
  <c r="R32" i="23" s="1"/>
  <c r="J37" i="23"/>
  <c r="S37" i="23" s="1"/>
  <c r="R36" i="23"/>
  <c r="J36" i="23"/>
  <c r="R35" i="23"/>
  <c r="Q35" i="23"/>
  <c r="P35" i="23"/>
  <c r="P34" i="23" s="1"/>
  <c r="P33" i="23" s="1"/>
  <c r="P32" i="23" s="1"/>
  <c r="P9" i="23" s="1"/>
  <c r="O35" i="23"/>
  <c r="N35" i="23"/>
  <c r="M35" i="23"/>
  <c r="L35" i="23"/>
  <c r="K35" i="23"/>
  <c r="I35" i="23"/>
  <c r="I34" i="23" s="1"/>
  <c r="H35" i="23"/>
  <c r="H34" i="23" s="1"/>
  <c r="G35" i="23"/>
  <c r="F35" i="23"/>
  <c r="E35" i="23"/>
  <c r="E34" i="23" s="1"/>
  <c r="D35" i="23"/>
  <c r="D34" i="23" s="1"/>
  <c r="D33" i="23" s="1"/>
  <c r="C35" i="23"/>
  <c r="Q34" i="23"/>
  <c r="O34" i="23"/>
  <c r="N34" i="23"/>
  <c r="M34" i="23"/>
  <c r="L34" i="23"/>
  <c r="K34" i="23"/>
  <c r="G34" i="23"/>
  <c r="F34" i="23"/>
  <c r="F33" i="23" s="1"/>
  <c r="F32" i="23" s="1"/>
  <c r="C34" i="23"/>
  <c r="C33" i="23" s="1"/>
  <c r="C32" i="23" s="1"/>
  <c r="Q33" i="23"/>
  <c r="O33" i="23"/>
  <c r="N33" i="23"/>
  <c r="L33" i="23"/>
  <c r="K33" i="23"/>
  <c r="Q32" i="23"/>
  <c r="O32" i="23"/>
  <c r="N32" i="23"/>
  <c r="L32" i="23"/>
  <c r="K32" i="23"/>
  <c r="R31" i="23"/>
  <c r="I31" i="23"/>
  <c r="H31" i="23"/>
  <c r="G31" i="23"/>
  <c r="F31" i="23"/>
  <c r="E31" i="23"/>
  <c r="D31" i="23"/>
  <c r="C31" i="23"/>
  <c r="S30" i="23"/>
  <c r="R30" i="23"/>
  <c r="I30" i="23"/>
  <c r="H30" i="23"/>
  <c r="G30" i="23"/>
  <c r="F30" i="23"/>
  <c r="E30" i="23"/>
  <c r="D30" i="23"/>
  <c r="C30" i="23"/>
  <c r="J30" i="23" s="1"/>
  <c r="R29" i="23"/>
  <c r="I29" i="23"/>
  <c r="H29" i="23"/>
  <c r="G29" i="23"/>
  <c r="F29" i="23"/>
  <c r="E29" i="23"/>
  <c r="D29" i="23"/>
  <c r="J29" i="23" s="1"/>
  <c r="S29" i="23" s="1"/>
  <c r="C29" i="23"/>
  <c r="R28" i="23"/>
  <c r="I28" i="23"/>
  <c r="H28" i="23"/>
  <c r="H25" i="23" s="1"/>
  <c r="G28" i="23"/>
  <c r="F28" i="23"/>
  <c r="E28" i="23"/>
  <c r="D28" i="23"/>
  <c r="C28" i="23"/>
  <c r="J28" i="23" s="1"/>
  <c r="S28" i="23" s="1"/>
  <c r="R27" i="23"/>
  <c r="I27" i="23"/>
  <c r="H27" i="23"/>
  <c r="G27" i="23"/>
  <c r="F27" i="23"/>
  <c r="F25" i="23" s="1"/>
  <c r="F24" i="23" s="1"/>
  <c r="E27" i="23"/>
  <c r="D27" i="23"/>
  <c r="C27" i="23"/>
  <c r="R26" i="23"/>
  <c r="D25" i="23"/>
  <c r="D24" i="23" s="1"/>
  <c r="R25" i="23"/>
  <c r="Q25" i="23"/>
  <c r="P25" i="23"/>
  <c r="O25" i="23"/>
  <c r="O24" i="23" s="1"/>
  <c r="N25" i="23"/>
  <c r="M25" i="23"/>
  <c r="L25" i="23"/>
  <c r="K25" i="23"/>
  <c r="I25" i="23"/>
  <c r="I24" i="23" s="1"/>
  <c r="G25" i="23"/>
  <c r="E25" i="23"/>
  <c r="C25" i="23"/>
  <c r="C24" i="23" s="1"/>
  <c r="Q24" i="23"/>
  <c r="P24" i="23"/>
  <c r="N24" i="23"/>
  <c r="M24" i="23"/>
  <c r="L24" i="23"/>
  <c r="K24" i="23"/>
  <c r="R24" i="23" s="1"/>
  <c r="H24" i="23"/>
  <c r="G24" i="23"/>
  <c r="E24" i="23"/>
  <c r="R23" i="23"/>
  <c r="J23" i="23"/>
  <c r="R22" i="23"/>
  <c r="J22" i="23"/>
  <c r="Q21" i="23"/>
  <c r="P21" i="23"/>
  <c r="O21" i="23"/>
  <c r="N21" i="23"/>
  <c r="M21" i="23"/>
  <c r="L21" i="23"/>
  <c r="R21" i="23" s="1"/>
  <c r="K21" i="23"/>
  <c r="R20" i="23"/>
  <c r="R19" i="23" s="1"/>
  <c r="J20" i="23"/>
  <c r="Q19" i="23"/>
  <c r="Q10" i="23" s="1"/>
  <c r="Q9" i="23" s="1"/>
  <c r="P19" i="23"/>
  <c r="O19" i="23"/>
  <c r="N19" i="23"/>
  <c r="M19" i="23"/>
  <c r="L19" i="23"/>
  <c r="K19" i="23"/>
  <c r="K10" i="23" s="1"/>
  <c r="K9" i="23" s="1"/>
  <c r="I19" i="23"/>
  <c r="H19" i="23"/>
  <c r="G19" i="23"/>
  <c r="F19" i="23"/>
  <c r="E19" i="23"/>
  <c r="D19" i="23"/>
  <c r="C19" i="23"/>
  <c r="R18" i="23"/>
  <c r="J18" i="23"/>
  <c r="S18" i="23" s="1"/>
  <c r="R17" i="23"/>
  <c r="J17" i="23"/>
  <c r="R16" i="23"/>
  <c r="Q16" i="23"/>
  <c r="P16" i="23"/>
  <c r="O16" i="23"/>
  <c r="N16" i="23"/>
  <c r="M16" i="23"/>
  <c r="L16" i="23"/>
  <c r="K16" i="23"/>
  <c r="I16" i="23"/>
  <c r="I15" i="23" s="1"/>
  <c r="H16" i="23"/>
  <c r="H15" i="23" s="1"/>
  <c r="G16" i="23"/>
  <c r="F16" i="23"/>
  <c r="F15" i="23" s="1"/>
  <c r="F11" i="23" s="1"/>
  <c r="F10" i="23" s="1"/>
  <c r="E16" i="23"/>
  <c r="D16" i="23"/>
  <c r="C16" i="23"/>
  <c r="C15" i="23" s="1"/>
  <c r="Q15" i="23"/>
  <c r="P15" i="23"/>
  <c r="O15" i="23"/>
  <c r="O11" i="23" s="1"/>
  <c r="O10" i="23" s="1"/>
  <c r="O9" i="23" s="1"/>
  <c r="N15" i="23"/>
  <c r="N11" i="23" s="1"/>
  <c r="N10" i="23" s="1"/>
  <c r="N9" i="23" s="1"/>
  <c r="M15" i="23"/>
  <c r="L15" i="23"/>
  <c r="R15" i="23" s="1"/>
  <c r="R11" i="23" s="1"/>
  <c r="R10" i="23" s="1"/>
  <c r="K15" i="23"/>
  <c r="G15" i="23"/>
  <c r="E15" i="23"/>
  <c r="D15" i="23"/>
  <c r="R14" i="23"/>
  <c r="H12" i="23"/>
  <c r="G12" i="23"/>
  <c r="G11" i="23" s="1"/>
  <c r="G10" i="23" s="1"/>
  <c r="E12" i="23"/>
  <c r="E11" i="23" s="1"/>
  <c r="J14" i="23"/>
  <c r="R13" i="23"/>
  <c r="J13" i="23"/>
  <c r="R12" i="23"/>
  <c r="Q12" i="23"/>
  <c r="P12" i="23"/>
  <c r="O12" i="23"/>
  <c r="N12" i="23"/>
  <c r="M12" i="23"/>
  <c r="L12" i="23"/>
  <c r="K12" i="23"/>
  <c r="I12" i="23"/>
  <c r="F12" i="23"/>
  <c r="D12" i="23"/>
  <c r="C12" i="23"/>
  <c r="Q11" i="23"/>
  <c r="P11" i="23"/>
  <c r="M11" i="23"/>
  <c r="L11" i="23"/>
  <c r="K11" i="23"/>
  <c r="D11" i="23"/>
  <c r="P10" i="23"/>
  <c r="M10" i="23"/>
  <c r="L10" i="23"/>
  <c r="L9" i="23"/>
  <c r="L61" i="23" s="1"/>
  <c r="R29" i="22"/>
  <c r="J29" i="22"/>
  <c r="R28" i="22"/>
  <c r="J28" i="22"/>
  <c r="R27" i="22"/>
  <c r="Q27" i="22"/>
  <c r="P27" i="22"/>
  <c r="O27" i="22"/>
  <c r="N27" i="22"/>
  <c r="M27" i="22"/>
  <c r="L27" i="22"/>
  <c r="K27" i="22"/>
  <c r="I27" i="22"/>
  <c r="H27" i="22"/>
  <c r="H26" i="22" s="1"/>
  <c r="G27" i="22"/>
  <c r="F27" i="22"/>
  <c r="F26" i="22" s="1"/>
  <c r="E27" i="22"/>
  <c r="D27" i="22"/>
  <c r="D26" i="22" s="1"/>
  <c r="C27" i="22"/>
  <c r="R26" i="22"/>
  <c r="Q26" i="22"/>
  <c r="P26" i="22"/>
  <c r="O26" i="22"/>
  <c r="N26" i="22"/>
  <c r="M26" i="22"/>
  <c r="L26" i="22"/>
  <c r="K26" i="22"/>
  <c r="I26" i="22"/>
  <c r="G26" i="22"/>
  <c r="E26" i="22"/>
  <c r="C26" i="22"/>
  <c r="R25" i="22"/>
  <c r="J25" i="22"/>
  <c r="S25" i="22" s="1"/>
  <c r="R24" i="22"/>
  <c r="F22" i="22"/>
  <c r="J24" i="22"/>
  <c r="R23" i="22"/>
  <c r="R22" i="22" s="1"/>
  <c r="R19" i="22" s="1"/>
  <c r="J23" i="22"/>
  <c r="Q22" i="22"/>
  <c r="Q19" i="22" s="1"/>
  <c r="Q8" i="22" s="1"/>
  <c r="Q30" i="22" s="1"/>
  <c r="P22" i="22"/>
  <c r="O22" i="22"/>
  <c r="N22" i="22"/>
  <c r="M22" i="22"/>
  <c r="L22" i="22"/>
  <c r="K22" i="22"/>
  <c r="K19" i="22" s="1"/>
  <c r="K8" i="22" s="1"/>
  <c r="K30" i="22" s="1"/>
  <c r="I22" i="22"/>
  <c r="H22" i="22"/>
  <c r="H19" i="22" s="1"/>
  <c r="G22" i="22"/>
  <c r="E22" i="22"/>
  <c r="D22" i="22"/>
  <c r="C22" i="22"/>
  <c r="R21" i="22"/>
  <c r="J21" i="22"/>
  <c r="R20" i="22"/>
  <c r="Q20" i="22"/>
  <c r="P20" i="22"/>
  <c r="O20" i="22"/>
  <c r="N20" i="22"/>
  <c r="M20" i="22"/>
  <c r="L20" i="22"/>
  <c r="K20" i="22"/>
  <c r="I20" i="22"/>
  <c r="I19" i="22" s="1"/>
  <c r="H20" i="22"/>
  <c r="G20" i="22"/>
  <c r="F20" i="22"/>
  <c r="E20" i="22"/>
  <c r="D20" i="22"/>
  <c r="C20" i="22"/>
  <c r="C19" i="22" s="1"/>
  <c r="P19" i="22"/>
  <c r="P8" i="22" s="1"/>
  <c r="P30" i="22" s="1"/>
  <c r="O19" i="22"/>
  <c r="N19" i="22"/>
  <c r="M19" i="22"/>
  <c r="L19" i="22"/>
  <c r="G19" i="22"/>
  <c r="D19" i="22"/>
  <c r="R18" i="22"/>
  <c r="J18" i="22"/>
  <c r="R17" i="22"/>
  <c r="G12" i="22"/>
  <c r="G9" i="22" s="1"/>
  <c r="G8" i="22" s="1"/>
  <c r="G30" i="22" s="1"/>
  <c r="J17" i="22"/>
  <c r="S17" i="22" s="1"/>
  <c r="R16" i="22"/>
  <c r="F12" i="22"/>
  <c r="F9" i="22" s="1"/>
  <c r="J16" i="22"/>
  <c r="R15" i="22"/>
  <c r="R12" i="22" s="1"/>
  <c r="R9" i="22" s="1"/>
  <c r="R8" i="22" s="1"/>
  <c r="R30" i="22" s="1"/>
  <c r="E12" i="22"/>
  <c r="E9" i="22" s="1"/>
  <c r="J15" i="22"/>
  <c r="R14" i="22"/>
  <c r="D12" i="22"/>
  <c r="D9" i="22" s="1"/>
  <c r="R13" i="22"/>
  <c r="J13" i="22"/>
  <c r="Q12" i="22"/>
  <c r="P12" i="22"/>
  <c r="O12" i="22"/>
  <c r="O9" i="22" s="1"/>
  <c r="O8" i="22" s="1"/>
  <c r="O30" i="22" s="1"/>
  <c r="N12" i="22"/>
  <c r="M12" i="22"/>
  <c r="L12" i="22"/>
  <c r="K12" i="22"/>
  <c r="I12" i="22"/>
  <c r="I9" i="22" s="1"/>
  <c r="H12" i="22"/>
  <c r="C12" i="22"/>
  <c r="C9" i="22" s="1"/>
  <c r="R11" i="22"/>
  <c r="J11" i="22"/>
  <c r="R10" i="22"/>
  <c r="Q10" i="22"/>
  <c r="P10" i="22"/>
  <c r="O10" i="22"/>
  <c r="N10" i="22"/>
  <c r="M10" i="22"/>
  <c r="L10" i="22"/>
  <c r="K10" i="22"/>
  <c r="I10" i="22"/>
  <c r="H10" i="22"/>
  <c r="G10" i="22"/>
  <c r="F10" i="22"/>
  <c r="E10" i="22"/>
  <c r="D10" i="22"/>
  <c r="C10" i="22"/>
  <c r="Q9" i="22"/>
  <c r="P9" i="22"/>
  <c r="N9" i="22"/>
  <c r="M9" i="22"/>
  <c r="L9" i="22"/>
  <c r="K9" i="22"/>
  <c r="H9" i="22"/>
  <c r="N8" i="22"/>
  <c r="N30" i="22" s="1"/>
  <c r="M8" i="22"/>
  <c r="M30" i="22" s="1"/>
  <c r="L8" i="22"/>
  <c r="L30" i="22" s="1"/>
  <c r="R63" i="21"/>
  <c r="J63" i="21"/>
  <c r="R62" i="21"/>
  <c r="J62" i="21"/>
  <c r="R61" i="21"/>
  <c r="J61" i="21"/>
  <c r="R60" i="21"/>
  <c r="I58" i="21"/>
  <c r="I57" i="21" s="1"/>
  <c r="I56" i="21" s="1"/>
  <c r="H58" i="21"/>
  <c r="H57" i="21" s="1"/>
  <c r="H56" i="21" s="1"/>
  <c r="D58" i="21"/>
  <c r="D57" i="21" s="1"/>
  <c r="D56" i="21" s="1"/>
  <c r="C58" i="21"/>
  <c r="C57" i="21" s="1"/>
  <c r="C56" i="21" s="1"/>
  <c r="R59" i="21"/>
  <c r="F58" i="21"/>
  <c r="F57" i="21" s="1"/>
  <c r="F56" i="21" s="1"/>
  <c r="R58" i="21"/>
  <c r="R57" i="21" s="1"/>
  <c r="R56" i="21" s="1"/>
  <c r="Q58" i="21"/>
  <c r="P58" i="21"/>
  <c r="O58" i="21"/>
  <c r="N58" i="21"/>
  <c r="M58" i="21"/>
  <c r="L58" i="21"/>
  <c r="L57" i="21" s="1"/>
  <c r="L56" i="21" s="1"/>
  <c r="K58" i="21"/>
  <c r="G58" i="21"/>
  <c r="E58" i="21"/>
  <c r="Q57" i="21"/>
  <c r="P57" i="21"/>
  <c r="O57" i="21"/>
  <c r="N57" i="21"/>
  <c r="M57" i="21"/>
  <c r="K57" i="21"/>
  <c r="G57" i="21"/>
  <c r="G56" i="21" s="1"/>
  <c r="E57" i="21"/>
  <c r="Q56" i="21"/>
  <c r="P56" i="21"/>
  <c r="O56" i="21"/>
  <c r="N56" i="21"/>
  <c r="M56" i="21"/>
  <c r="K56" i="21"/>
  <c r="R55" i="21"/>
  <c r="I55" i="21"/>
  <c r="H55" i="21"/>
  <c r="G55" i="21"/>
  <c r="F55" i="21"/>
  <c r="E55" i="21"/>
  <c r="D55" i="21"/>
  <c r="C55" i="21"/>
  <c r="R54" i="21"/>
  <c r="I52" i="21"/>
  <c r="I49" i="21" s="1"/>
  <c r="E52" i="21"/>
  <c r="E49" i="21" s="1"/>
  <c r="D52" i="21"/>
  <c r="C52" i="21"/>
  <c r="C49" i="21" s="1"/>
  <c r="R53" i="21"/>
  <c r="H52" i="21"/>
  <c r="H49" i="21" s="1"/>
  <c r="J53" i="21"/>
  <c r="R52" i="21"/>
  <c r="R49" i="21" s="1"/>
  <c r="Q52" i="21"/>
  <c r="P52" i="21"/>
  <c r="P49" i="21" s="1"/>
  <c r="P9" i="21" s="1"/>
  <c r="P64" i="21" s="1"/>
  <c r="O52" i="21"/>
  <c r="N52" i="21"/>
  <c r="M52" i="21"/>
  <c r="L52" i="21"/>
  <c r="L49" i="21" s="1"/>
  <c r="K52" i="21"/>
  <c r="G52" i="21"/>
  <c r="F52" i="21"/>
  <c r="F49" i="21" s="1"/>
  <c r="R51" i="21"/>
  <c r="R50" i="21"/>
  <c r="Q50" i="21"/>
  <c r="P50" i="21"/>
  <c r="O50" i="21"/>
  <c r="N50" i="21"/>
  <c r="M50" i="21"/>
  <c r="L50" i="21"/>
  <c r="K50" i="21"/>
  <c r="I50" i="21"/>
  <c r="H50" i="21"/>
  <c r="G50" i="21"/>
  <c r="F50" i="21"/>
  <c r="E50" i="21"/>
  <c r="D50" i="21"/>
  <c r="C50" i="21"/>
  <c r="Q49" i="21"/>
  <c r="O49" i="21"/>
  <c r="N49" i="21"/>
  <c r="M49" i="21"/>
  <c r="K49" i="21"/>
  <c r="R48" i="21"/>
  <c r="J48" i="21"/>
  <c r="R47" i="21"/>
  <c r="J47" i="21"/>
  <c r="R46" i="21"/>
  <c r="J46" i="21"/>
  <c r="S46" i="21" s="1"/>
  <c r="R45" i="21"/>
  <c r="J45" i="21"/>
  <c r="Q44" i="21"/>
  <c r="P44" i="21"/>
  <c r="O44" i="21"/>
  <c r="N44" i="21"/>
  <c r="M44" i="21"/>
  <c r="L44" i="21"/>
  <c r="K44" i="21"/>
  <c r="R44" i="21" s="1"/>
  <c r="I44" i="21"/>
  <c r="H44" i="21"/>
  <c r="G44" i="21"/>
  <c r="F44" i="21"/>
  <c r="E44" i="21"/>
  <c r="D44" i="21"/>
  <c r="C44" i="21"/>
  <c r="R43" i="21"/>
  <c r="J43" i="21"/>
  <c r="R42" i="21"/>
  <c r="J42" i="21"/>
  <c r="R41" i="21"/>
  <c r="J41" i="21"/>
  <c r="R40" i="21"/>
  <c r="J40" i="21"/>
  <c r="R39" i="21"/>
  <c r="J39" i="21"/>
  <c r="R38" i="21"/>
  <c r="Q38" i="21"/>
  <c r="P38" i="21"/>
  <c r="O38" i="21"/>
  <c r="N38" i="21"/>
  <c r="M38" i="21"/>
  <c r="L38" i="21"/>
  <c r="K38" i="21"/>
  <c r="I38" i="21"/>
  <c r="H38" i="21"/>
  <c r="G38" i="21"/>
  <c r="F38" i="21"/>
  <c r="E38" i="21"/>
  <c r="D38" i="21"/>
  <c r="C38" i="21"/>
  <c r="R37" i="21"/>
  <c r="J37" i="21"/>
  <c r="R36" i="21"/>
  <c r="J36" i="21"/>
  <c r="R35" i="21"/>
  <c r="J35" i="21"/>
  <c r="R34" i="21"/>
  <c r="J34" i="21"/>
  <c r="R33" i="21"/>
  <c r="J33" i="21"/>
  <c r="R32" i="21"/>
  <c r="J32" i="21"/>
  <c r="R31" i="21"/>
  <c r="J31" i="21"/>
  <c r="R30" i="21"/>
  <c r="J30" i="21"/>
  <c r="R29" i="21"/>
  <c r="Q29" i="21"/>
  <c r="P29" i="21"/>
  <c r="O29" i="21"/>
  <c r="N29" i="21"/>
  <c r="M29" i="21"/>
  <c r="L29" i="21"/>
  <c r="K29" i="21"/>
  <c r="I29" i="21"/>
  <c r="H29" i="21"/>
  <c r="G29" i="21"/>
  <c r="G26" i="21" s="1"/>
  <c r="F29" i="21"/>
  <c r="E29" i="21"/>
  <c r="D29" i="21"/>
  <c r="C29" i="21"/>
  <c r="R28" i="21"/>
  <c r="J28" i="21"/>
  <c r="R27" i="21"/>
  <c r="Q27" i="21"/>
  <c r="P27" i="21"/>
  <c r="O27" i="21"/>
  <c r="N27" i="21"/>
  <c r="M27" i="21"/>
  <c r="L27" i="21"/>
  <c r="K27" i="21"/>
  <c r="I27" i="21"/>
  <c r="I26" i="21" s="1"/>
  <c r="H27" i="21"/>
  <c r="G27" i="21"/>
  <c r="F27" i="21"/>
  <c r="E27" i="21"/>
  <c r="E26" i="21" s="1"/>
  <c r="D27" i="21"/>
  <c r="D26" i="21" s="1"/>
  <c r="C27" i="21"/>
  <c r="C26" i="21" s="1"/>
  <c r="R26" i="21"/>
  <c r="Q26" i="21"/>
  <c r="P26" i="21"/>
  <c r="O26" i="21"/>
  <c r="N26" i="21"/>
  <c r="M26" i="21"/>
  <c r="L26" i="21"/>
  <c r="K26" i="21"/>
  <c r="H26" i="21"/>
  <c r="H10" i="21" s="1"/>
  <c r="F26" i="21"/>
  <c r="R25" i="21"/>
  <c r="J25" i="21"/>
  <c r="R24" i="21"/>
  <c r="J24" i="21"/>
  <c r="R23" i="21"/>
  <c r="J23" i="21"/>
  <c r="R22" i="21"/>
  <c r="J22" i="21"/>
  <c r="R21" i="21"/>
  <c r="J21" i="21"/>
  <c r="R20" i="21"/>
  <c r="J20" i="21"/>
  <c r="R19" i="21"/>
  <c r="G17" i="21"/>
  <c r="G16" i="21" s="1"/>
  <c r="J19" i="21"/>
  <c r="R18" i="21"/>
  <c r="F17" i="21"/>
  <c r="F16" i="21" s="1"/>
  <c r="J18" i="21"/>
  <c r="R17" i="21"/>
  <c r="Q17" i="21"/>
  <c r="P17" i="21"/>
  <c r="O17" i="21"/>
  <c r="N17" i="21"/>
  <c r="M17" i="21"/>
  <c r="L17" i="21"/>
  <c r="K17" i="21"/>
  <c r="I17" i="21"/>
  <c r="H17" i="21"/>
  <c r="E17" i="21"/>
  <c r="D17" i="21"/>
  <c r="R16" i="21"/>
  <c r="Q16" i="21"/>
  <c r="Q10" i="21" s="1"/>
  <c r="Q9" i="21" s="1"/>
  <c r="Q64" i="21" s="1"/>
  <c r="P16" i="21"/>
  <c r="O16" i="21"/>
  <c r="N16" i="21"/>
  <c r="M16" i="21"/>
  <c r="L16" i="21"/>
  <c r="L10" i="21" s="1"/>
  <c r="K16" i="21"/>
  <c r="K10" i="21" s="1"/>
  <c r="K9" i="21" s="1"/>
  <c r="K64" i="21" s="1"/>
  <c r="I16" i="21"/>
  <c r="H16" i="21"/>
  <c r="E16" i="21"/>
  <c r="D16" i="21"/>
  <c r="R15" i="21"/>
  <c r="R11" i="21" s="1"/>
  <c r="R10" i="21" s="1"/>
  <c r="J15" i="21"/>
  <c r="R14" i="21"/>
  <c r="D11" i="21"/>
  <c r="R13" i="21"/>
  <c r="I11" i="21"/>
  <c r="E11" i="21"/>
  <c r="J13" i="21"/>
  <c r="R12" i="21"/>
  <c r="J12" i="21"/>
  <c r="Q11" i="21"/>
  <c r="P11" i="21"/>
  <c r="O11" i="21"/>
  <c r="N11" i="21"/>
  <c r="M11" i="21"/>
  <c r="L11" i="21"/>
  <c r="K11" i="21"/>
  <c r="H11" i="21"/>
  <c r="G11" i="21"/>
  <c r="F11" i="21"/>
  <c r="P10" i="21"/>
  <c r="O10" i="21"/>
  <c r="N10" i="21"/>
  <c r="N9" i="21" s="1"/>
  <c r="N64" i="21" s="1"/>
  <c r="M10" i="21"/>
  <c r="O9" i="21"/>
  <c r="O64" i="21" s="1"/>
  <c r="M9" i="21"/>
  <c r="M64" i="21" s="1"/>
  <c r="R15" i="24" l="1"/>
  <c r="R14" i="24" s="1"/>
  <c r="R8" i="24" s="1"/>
  <c r="N14" i="24"/>
  <c r="G57" i="24"/>
  <c r="P14" i="24"/>
  <c r="J60" i="24"/>
  <c r="D57" i="24"/>
  <c r="E57" i="24"/>
  <c r="I57" i="24"/>
  <c r="G50" i="24"/>
  <c r="G49" i="24" s="1"/>
  <c r="G43" i="24" s="1"/>
  <c r="G65" i="24" s="1"/>
  <c r="G67" i="24" s="1"/>
  <c r="O15" i="24"/>
  <c r="O14" i="24" s="1"/>
  <c r="O8" i="24" s="1"/>
  <c r="O30" i="24" s="1"/>
  <c r="O32" i="24" s="1"/>
  <c r="E50" i="24"/>
  <c r="F50" i="24"/>
  <c r="F49" i="24" s="1"/>
  <c r="F43" i="24" s="1"/>
  <c r="F65" i="24" s="1"/>
  <c r="F67" i="24" s="1"/>
  <c r="N8" i="24"/>
  <c r="N30" i="24" s="1"/>
  <c r="N32" i="24" s="1"/>
  <c r="F14" i="24"/>
  <c r="C14" i="24"/>
  <c r="E15" i="24"/>
  <c r="G15" i="24"/>
  <c r="G14" i="24" s="1"/>
  <c r="G8" i="24" s="1"/>
  <c r="G30" i="24" s="1"/>
  <c r="G32" i="24" s="1"/>
  <c r="D15" i="24"/>
  <c r="D14" i="24" s="1"/>
  <c r="D8" i="24" s="1"/>
  <c r="D30" i="24" s="1"/>
  <c r="D32" i="24" s="1"/>
  <c r="H8" i="24"/>
  <c r="H30" i="24" s="1"/>
  <c r="H32" i="24" s="1"/>
  <c r="I8" i="24"/>
  <c r="I30" i="24" s="1"/>
  <c r="I32" i="24" s="1"/>
  <c r="E44" i="23"/>
  <c r="D44" i="23"/>
  <c r="C45" i="23"/>
  <c r="C44" i="23" s="1"/>
  <c r="C9" i="23" s="1"/>
  <c r="I45" i="23"/>
  <c r="I44" i="23" s="1"/>
  <c r="E33" i="23"/>
  <c r="E32" i="23" s="1"/>
  <c r="I33" i="23"/>
  <c r="I32" i="23" s="1"/>
  <c r="H33" i="23"/>
  <c r="H32" i="23" s="1"/>
  <c r="F9" i="23"/>
  <c r="G9" i="23"/>
  <c r="G61" i="23" s="1"/>
  <c r="D10" i="23"/>
  <c r="E10" i="23"/>
  <c r="H11" i="23"/>
  <c r="H10" i="23" s="1"/>
  <c r="C11" i="23"/>
  <c r="C10" i="23" s="1"/>
  <c r="I11" i="23"/>
  <c r="I10" i="23" s="1"/>
  <c r="H8" i="22"/>
  <c r="H30" i="22" s="1"/>
  <c r="C8" i="22"/>
  <c r="C30" i="22" s="1"/>
  <c r="D8" i="22"/>
  <c r="D30" i="22" s="1"/>
  <c r="F8" i="22"/>
  <c r="F30" i="22" s="1"/>
  <c r="E19" i="22"/>
  <c r="E8" i="22" s="1"/>
  <c r="E30" i="22" s="1"/>
  <c r="I8" i="22"/>
  <c r="I30" i="22" s="1"/>
  <c r="F19" i="22"/>
  <c r="E56" i="21"/>
  <c r="G49" i="21"/>
  <c r="H9" i="21"/>
  <c r="H64" i="21" s="1"/>
  <c r="D49" i="21"/>
  <c r="E10" i="21"/>
  <c r="I10" i="21"/>
  <c r="I9" i="21" s="1"/>
  <c r="I64" i="21" s="1"/>
  <c r="F10" i="21"/>
  <c r="F9" i="21" s="1"/>
  <c r="F64" i="21" s="1"/>
  <c r="D10" i="21"/>
  <c r="G10" i="21"/>
  <c r="G9" i="21" s="1"/>
  <c r="G64" i="21" s="1"/>
  <c r="T19" i="21"/>
  <c r="S19" i="21"/>
  <c r="T30" i="21"/>
  <c r="S30" i="21"/>
  <c r="J29" i="21"/>
  <c r="T36" i="21"/>
  <c r="S36" i="21"/>
  <c r="T22" i="21"/>
  <c r="S22" i="21"/>
  <c r="T47" i="21"/>
  <c r="S47" i="21"/>
  <c r="S20" i="21"/>
  <c r="T20" i="21"/>
  <c r="T23" i="21"/>
  <c r="S23" i="21"/>
  <c r="S28" i="21"/>
  <c r="J27" i="21"/>
  <c r="T28" i="21"/>
  <c r="T33" i="21"/>
  <c r="S33" i="21"/>
  <c r="T39" i="21"/>
  <c r="S39" i="21"/>
  <c r="J38" i="21"/>
  <c r="S42" i="21"/>
  <c r="T42" i="21"/>
  <c r="T45" i="21"/>
  <c r="S45" i="21"/>
  <c r="J44" i="21"/>
  <c r="S48" i="21"/>
  <c r="T48" i="21"/>
  <c r="T53" i="21"/>
  <c r="S53" i="21"/>
  <c r="T25" i="21"/>
  <c r="S25" i="21"/>
  <c r="S12" i="21"/>
  <c r="T12" i="21"/>
  <c r="T15" i="21"/>
  <c r="S15" i="21"/>
  <c r="R9" i="21"/>
  <c r="R64" i="21" s="1"/>
  <c r="L9" i="21"/>
  <c r="L64" i="21" s="1"/>
  <c r="T37" i="21"/>
  <c r="S37" i="21"/>
  <c r="T41" i="21"/>
  <c r="S41" i="21"/>
  <c r="T13" i="21"/>
  <c r="S13" i="21"/>
  <c r="T21" i="21"/>
  <c r="S21" i="21"/>
  <c r="T24" i="21"/>
  <c r="S24" i="21"/>
  <c r="T31" i="21"/>
  <c r="S31" i="21"/>
  <c r="T34" i="21"/>
  <c r="S34" i="21"/>
  <c r="T40" i="21"/>
  <c r="S40" i="21"/>
  <c r="T43" i="21"/>
  <c r="S43" i="21"/>
  <c r="J17" i="21"/>
  <c r="T18" i="21"/>
  <c r="S18" i="21"/>
  <c r="T32" i="21"/>
  <c r="S32" i="21"/>
  <c r="S35" i="21"/>
  <c r="T35" i="21"/>
  <c r="J54" i="21"/>
  <c r="J52" i="21" s="1"/>
  <c r="T21" i="22"/>
  <c r="S21" i="22"/>
  <c r="J20" i="22"/>
  <c r="T22" i="23"/>
  <c r="S22" i="23"/>
  <c r="J51" i="21"/>
  <c r="T61" i="21"/>
  <c r="S61" i="21"/>
  <c r="T14" i="23"/>
  <c r="S14" i="23"/>
  <c r="J16" i="23"/>
  <c r="T17" i="23"/>
  <c r="S17" i="23"/>
  <c r="T20" i="23"/>
  <c r="S20" i="23"/>
  <c r="J19" i="23"/>
  <c r="T42" i="23"/>
  <c r="S42" i="23"/>
  <c r="C11" i="21"/>
  <c r="J55" i="21"/>
  <c r="J59" i="21"/>
  <c r="T15" i="22"/>
  <c r="S15" i="22"/>
  <c r="S18" i="22"/>
  <c r="T18" i="22"/>
  <c r="T23" i="22"/>
  <c r="S23" i="22"/>
  <c r="J22" i="22"/>
  <c r="S28" i="22"/>
  <c r="J27" i="22"/>
  <c r="T28" i="22"/>
  <c r="T23" i="23"/>
  <c r="S23" i="23"/>
  <c r="T36" i="23"/>
  <c r="S36" i="23"/>
  <c r="J35" i="23"/>
  <c r="J14" i="21"/>
  <c r="T62" i="21"/>
  <c r="S62" i="21"/>
  <c r="C17" i="21"/>
  <c r="C16" i="21" s="1"/>
  <c r="T63" i="21"/>
  <c r="S63" i="21"/>
  <c r="J10" i="22"/>
  <c r="T11" i="22"/>
  <c r="S11" i="22"/>
  <c r="S13" i="22"/>
  <c r="T13" i="22"/>
  <c r="T16" i="22"/>
  <c r="S16" i="22"/>
  <c r="T24" i="22"/>
  <c r="S24" i="22"/>
  <c r="R9" i="23"/>
  <c r="T21" i="23"/>
  <c r="S21" i="23"/>
  <c r="T29" i="22"/>
  <c r="S29" i="22"/>
  <c r="T13" i="23"/>
  <c r="S13" i="23"/>
  <c r="J12" i="23"/>
  <c r="S39" i="23"/>
  <c r="D41" i="23"/>
  <c r="D32" i="23" s="1"/>
  <c r="D9" i="23" s="1"/>
  <c r="D61" i="23" s="1"/>
  <c r="T48" i="23"/>
  <c r="S48" i="23"/>
  <c r="T53" i="23"/>
  <c r="S53" i="23"/>
  <c r="J58" i="23"/>
  <c r="T60" i="24"/>
  <c r="S60" i="24"/>
  <c r="J62" i="24"/>
  <c r="J51" i="23"/>
  <c r="F8" i="24"/>
  <c r="F30" i="24" s="1"/>
  <c r="F32" i="24" s="1"/>
  <c r="C54" i="24"/>
  <c r="J54" i="24" s="1"/>
  <c r="S19" i="24"/>
  <c r="T19" i="24" s="1"/>
  <c r="J14" i="22"/>
  <c r="J12" i="22" s="1"/>
  <c r="T54" i="23"/>
  <c r="S54" i="23"/>
  <c r="O61" i="23"/>
  <c r="R49" i="24"/>
  <c r="K43" i="24"/>
  <c r="K65" i="24" s="1"/>
  <c r="K67" i="24" s="1"/>
  <c r="J60" i="21"/>
  <c r="J26" i="23"/>
  <c r="J40" i="23"/>
  <c r="S40" i="23" s="1"/>
  <c r="J47" i="23"/>
  <c r="T52" i="23"/>
  <c r="S52" i="23"/>
  <c r="C26" i="24"/>
  <c r="C8" i="24" s="1"/>
  <c r="C30" i="24" s="1"/>
  <c r="J27" i="24"/>
  <c r="J26" i="24" s="1"/>
  <c r="O43" i="24"/>
  <c r="O65" i="24" s="1"/>
  <c r="O67" i="24" s="1"/>
  <c r="J31" i="23"/>
  <c r="S31" i="23" s="1"/>
  <c r="J43" i="23"/>
  <c r="S43" i="23" s="1"/>
  <c r="S50" i="23"/>
  <c r="J49" i="23"/>
  <c r="T50" i="23"/>
  <c r="Q61" i="23"/>
  <c r="J60" i="23"/>
  <c r="S60" i="23" s="1"/>
  <c r="C56" i="23"/>
  <c r="E14" i="24"/>
  <c r="E8" i="24" s="1"/>
  <c r="E30" i="24" s="1"/>
  <c r="E32" i="24" s="1"/>
  <c r="P43" i="24"/>
  <c r="P65" i="24" s="1"/>
  <c r="P67" i="24" s="1"/>
  <c r="R50" i="24"/>
  <c r="J27" i="23"/>
  <c r="S27" i="23" s="1"/>
  <c r="P61" i="23"/>
  <c r="K12" i="24"/>
  <c r="K11" i="24" s="1"/>
  <c r="K10" i="24" s="1"/>
  <c r="K9" i="24" s="1"/>
  <c r="K8" i="24" s="1"/>
  <c r="K30" i="24" s="1"/>
  <c r="R13" i="24"/>
  <c r="I48" i="24"/>
  <c r="I47" i="24" s="1"/>
  <c r="I46" i="24" s="1"/>
  <c r="I45" i="24" s="1"/>
  <c r="I44" i="24" s="1"/>
  <c r="Q12" i="24"/>
  <c r="Q11" i="24" s="1"/>
  <c r="Q10" i="24" s="1"/>
  <c r="Q9" i="24" s="1"/>
  <c r="Q8" i="24" s="1"/>
  <c r="Q30" i="24" s="1"/>
  <c r="C52" i="24"/>
  <c r="C51" i="24" s="1"/>
  <c r="C50" i="24" s="1"/>
  <c r="I51" i="24"/>
  <c r="I50" i="24" s="1"/>
  <c r="J63" i="24"/>
  <c r="J64" i="24"/>
  <c r="S64" i="24" s="1"/>
  <c r="J55" i="23"/>
  <c r="S55" i="23" s="1"/>
  <c r="R57" i="23"/>
  <c r="R56" i="23" s="1"/>
  <c r="K56" i="23"/>
  <c r="K61" i="23" s="1"/>
  <c r="J59" i="23"/>
  <c r="S59" i="23" s="1"/>
  <c r="J59" i="24"/>
  <c r="C57" i="24"/>
  <c r="M61" i="23"/>
  <c r="H51" i="24"/>
  <c r="H50" i="24" s="1"/>
  <c r="H49" i="24" s="1"/>
  <c r="H43" i="24" s="1"/>
  <c r="H65" i="24" s="1"/>
  <c r="H67" i="24" s="1"/>
  <c r="J21" i="24"/>
  <c r="J20" i="24" s="1"/>
  <c r="L22" i="24"/>
  <c r="L14" i="24" s="1"/>
  <c r="L8" i="24" s="1"/>
  <c r="L30" i="24" s="1"/>
  <c r="P27" i="24"/>
  <c r="P26" i="24" s="1"/>
  <c r="P8" i="24" s="1"/>
  <c r="P30" i="24" s="1"/>
  <c r="N61" i="23"/>
  <c r="F57" i="23"/>
  <c r="F56" i="23" s="1"/>
  <c r="J18" i="24"/>
  <c r="J17" i="24" s="1"/>
  <c r="J16" i="24" s="1"/>
  <c r="J56" i="24"/>
  <c r="C55" i="24"/>
  <c r="M22" i="24"/>
  <c r="M14" i="24" s="1"/>
  <c r="M8" i="24" s="1"/>
  <c r="M30" i="24" s="1"/>
  <c r="D53" i="24"/>
  <c r="D52" i="24" s="1"/>
  <c r="D51" i="24" s="1"/>
  <c r="D50" i="24" s="1"/>
  <c r="D49" i="24" s="1"/>
  <c r="D43" i="24" s="1"/>
  <c r="D65" i="24" s="1"/>
  <c r="D67" i="24" s="1"/>
  <c r="J58" i="24"/>
  <c r="J23" i="24"/>
  <c r="J22" i="24" s="1"/>
  <c r="R62" i="24"/>
  <c r="R61" i="24" s="1"/>
  <c r="E49" i="24" l="1"/>
  <c r="E43" i="24" s="1"/>
  <c r="E65" i="24" s="1"/>
  <c r="E67" i="24" s="1"/>
  <c r="I49" i="24"/>
  <c r="I43" i="24"/>
  <c r="I65" i="24" s="1"/>
  <c r="I67" i="24" s="1"/>
  <c r="J15" i="24"/>
  <c r="J14" i="24" s="1"/>
  <c r="J8" i="24" s="1"/>
  <c r="E9" i="23"/>
  <c r="E61" i="23" s="1"/>
  <c r="I9" i="23"/>
  <c r="I61" i="23" s="1"/>
  <c r="H9" i="23"/>
  <c r="H61" i="23" s="1"/>
  <c r="F61" i="23"/>
  <c r="E9" i="21"/>
  <c r="E64" i="21" s="1"/>
  <c r="D9" i="21"/>
  <c r="D64" i="21" s="1"/>
  <c r="L32" i="24"/>
  <c r="M32" i="24"/>
  <c r="T38" i="21"/>
  <c r="S38" i="21"/>
  <c r="S29" i="21"/>
  <c r="T29" i="21"/>
  <c r="R27" i="24"/>
  <c r="S59" i="24"/>
  <c r="T59" i="24"/>
  <c r="Q32" i="24"/>
  <c r="S26" i="23"/>
  <c r="J25" i="23"/>
  <c r="S22" i="24"/>
  <c r="T22" i="24" s="1"/>
  <c r="S18" i="24"/>
  <c r="T18" i="24" s="1"/>
  <c r="T14" i="21"/>
  <c r="S14" i="21"/>
  <c r="T22" i="22"/>
  <c r="S22" i="22"/>
  <c r="S51" i="21"/>
  <c r="T51" i="21"/>
  <c r="J50" i="21"/>
  <c r="T44" i="21"/>
  <c r="S44" i="21"/>
  <c r="J30" i="24"/>
  <c r="J32" i="24" s="1"/>
  <c r="C32" i="24"/>
  <c r="R61" i="23"/>
  <c r="J41" i="23"/>
  <c r="S60" i="21"/>
  <c r="T60" i="21"/>
  <c r="S23" i="24"/>
  <c r="T23" i="24" s="1"/>
  <c r="T62" i="24"/>
  <c r="S62" i="24"/>
  <c r="J61" i="24"/>
  <c r="S17" i="24"/>
  <c r="T17" i="24" s="1"/>
  <c r="T12" i="23"/>
  <c r="S12" i="23"/>
  <c r="S35" i="23"/>
  <c r="T35" i="23"/>
  <c r="J34" i="23"/>
  <c r="J58" i="21"/>
  <c r="S59" i="21"/>
  <c r="J15" i="23"/>
  <c r="T16" i="23"/>
  <c r="S16" i="23"/>
  <c r="S52" i="21"/>
  <c r="T52" i="21"/>
  <c r="P32" i="24"/>
  <c r="J53" i="24"/>
  <c r="T51" i="23"/>
  <c r="S51" i="23"/>
  <c r="T63" i="24"/>
  <c r="S63" i="24"/>
  <c r="S13" i="24"/>
  <c r="T13" i="24" s="1"/>
  <c r="J48" i="24"/>
  <c r="R67" i="24"/>
  <c r="J9" i="22"/>
  <c r="T10" i="22"/>
  <c r="S10" i="22"/>
  <c r="T55" i="21"/>
  <c r="S55" i="21"/>
  <c r="T19" i="23"/>
  <c r="S19" i="23"/>
  <c r="T54" i="21"/>
  <c r="S54" i="21"/>
  <c r="S20" i="24"/>
  <c r="T20" i="24" s="1"/>
  <c r="S21" i="24"/>
  <c r="T21" i="24" s="1"/>
  <c r="C49" i="24"/>
  <c r="C43" i="24" s="1"/>
  <c r="C65" i="24" s="1"/>
  <c r="C67" i="24" s="1"/>
  <c r="C61" i="23"/>
  <c r="J56" i="23"/>
  <c r="J38" i="23"/>
  <c r="J26" i="21"/>
  <c r="T27" i="21"/>
  <c r="S27" i="21"/>
  <c r="J57" i="24"/>
  <c r="T58" i="24"/>
  <c r="S58" i="24"/>
  <c r="J55" i="24"/>
  <c r="S56" i="24"/>
  <c r="T56" i="24"/>
  <c r="K32" i="24"/>
  <c r="T49" i="23"/>
  <c r="S49" i="23"/>
  <c r="J46" i="23"/>
  <c r="S47" i="23"/>
  <c r="T47" i="23"/>
  <c r="R43" i="24"/>
  <c r="R65" i="24" s="1"/>
  <c r="T14" i="22"/>
  <c r="S14" i="22"/>
  <c r="T54" i="24"/>
  <c r="S54" i="24"/>
  <c r="C10" i="21"/>
  <c r="C9" i="21" s="1"/>
  <c r="C64" i="21" s="1"/>
  <c r="S20" i="22"/>
  <c r="J19" i="22"/>
  <c r="T20" i="22"/>
  <c r="J16" i="21"/>
  <c r="T17" i="21"/>
  <c r="S17" i="21"/>
  <c r="J11" i="21"/>
  <c r="J57" i="23"/>
  <c r="S57" i="23" s="1"/>
  <c r="S58" i="23"/>
  <c r="T12" i="22"/>
  <c r="S12" i="22"/>
  <c r="J26" i="22"/>
  <c r="T27" i="22"/>
  <c r="S27" i="22"/>
  <c r="S19" i="22" l="1"/>
  <c r="T19" i="22"/>
  <c r="S12" i="24"/>
  <c r="T12" i="24" s="1"/>
  <c r="T15" i="23"/>
  <c r="S15" i="23"/>
  <c r="J11" i="23"/>
  <c r="T26" i="22"/>
  <c r="S26" i="22"/>
  <c r="T57" i="24"/>
  <c r="S57" i="24"/>
  <c r="J8" i="22"/>
  <c r="T9" i="22"/>
  <c r="S9" i="22"/>
  <c r="J57" i="21"/>
  <c r="T58" i="21"/>
  <c r="S58" i="21"/>
  <c r="J24" i="23"/>
  <c r="S24" i="23" s="1"/>
  <c r="S25" i="23"/>
  <c r="S27" i="24"/>
  <c r="T27" i="24" s="1"/>
  <c r="S26" i="24"/>
  <c r="T26" i="24" s="1"/>
  <c r="T38" i="23"/>
  <c r="S38" i="23"/>
  <c r="T53" i="24"/>
  <c r="S53" i="24"/>
  <c r="J52" i="24"/>
  <c r="S41" i="23"/>
  <c r="T41" i="23"/>
  <c r="S50" i="21"/>
  <c r="J49" i="21"/>
  <c r="T50" i="21"/>
  <c r="J10" i="21"/>
  <c r="T11" i="21"/>
  <c r="S11" i="21"/>
  <c r="T16" i="21"/>
  <c r="S16" i="21"/>
  <c r="J45" i="23"/>
  <c r="T46" i="23"/>
  <c r="S46" i="23"/>
  <c r="S34" i="23"/>
  <c r="T34" i="23"/>
  <c r="J33" i="23"/>
  <c r="T61" i="24"/>
  <c r="S61" i="24"/>
  <c r="S56" i="23"/>
  <c r="T55" i="24"/>
  <c r="S55" i="24"/>
  <c r="T26" i="21"/>
  <c r="S26" i="21"/>
  <c r="T48" i="24"/>
  <c r="S48" i="24"/>
  <c r="J47" i="24"/>
  <c r="S16" i="24"/>
  <c r="T16" i="24" s="1"/>
  <c r="T11" i="23" l="1"/>
  <c r="S11" i="23"/>
  <c r="J10" i="23"/>
  <c r="S14" i="24"/>
  <c r="T14" i="24" s="1"/>
  <c r="S15" i="24"/>
  <c r="T15" i="24" s="1"/>
  <c r="S47" i="24"/>
  <c r="T47" i="24"/>
  <c r="J46" i="24"/>
  <c r="J44" i="23"/>
  <c r="T45" i="23"/>
  <c r="S45" i="23"/>
  <c r="S33" i="23"/>
  <c r="T33" i="23"/>
  <c r="J32" i="23"/>
  <c r="T8" i="22"/>
  <c r="J30" i="22"/>
  <c r="S8" i="22"/>
  <c r="J56" i="21"/>
  <c r="T57" i="21"/>
  <c r="S57" i="21"/>
  <c r="S11" i="24"/>
  <c r="T11" i="24" s="1"/>
  <c r="S49" i="21"/>
  <c r="T49" i="21"/>
  <c r="T10" i="21"/>
  <c r="S10" i="21"/>
  <c r="T52" i="24"/>
  <c r="S52" i="24"/>
  <c r="J51" i="24"/>
  <c r="T30" i="22" l="1"/>
  <c r="S30" i="22"/>
  <c r="T10" i="23"/>
  <c r="S10" i="23"/>
  <c r="J9" i="23"/>
  <c r="T56" i="21"/>
  <c r="S56" i="21"/>
  <c r="S10" i="24"/>
  <c r="T10" i="24" s="1"/>
  <c r="T44" i="23"/>
  <c r="S44" i="23"/>
  <c r="S32" i="23"/>
  <c r="T32" i="23"/>
  <c r="S46" i="24"/>
  <c r="T46" i="24"/>
  <c r="J45" i="24"/>
  <c r="T51" i="24"/>
  <c r="S51" i="24"/>
  <c r="J50" i="24"/>
  <c r="J9" i="21"/>
  <c r="S45" i="24" l="1"/>
  <c r="J44" i="24"/>
  <c r="T45" i="24"/>
  <c r="T9" i="23"/>
  <c r="S9" i="23"/>
  <c r="J61" i="23"/>
  <c r="J64" i="21"/>
  <c r="T9" i="21"/>
  <c r="S9" i="21"/>
  <c r="S9" i="24"/>
  <c r="T9" i="24" s="1"/>
  <c r="T50" i="24"/>
  <c r="S50" i="24"/>
  <c r="J49" i="24"/>
  <c r="T64" i="21" l="1"/>
  <c r="S64" i="21"/>
  <c r="T61" i="23"/>
  <c r="S61" i="23"/>
  <c r="R30" i="24"/>
  <c r="S8" i="24"/>
  <c r="T8" i="24" s="1"/>
  <c r="T49" i="24"/>
  <c r="S49" i="24"/>
  <c r="S44" i="24"/>
  <c r="T44" i="24"/>
  <c r="J43" i="24"/>
  <c r="S43" i="24" l="1"/>
  <c r="J65" i="24"/>
  <c r="T43" i="24"/>
  <c r="S30" i="24"/>
  <c r="T30" i="24" s="1"/>
  <c r="R32" i="24"/>
  <c r="S32" i="24" s="1"/>
  <c r="T32" i="24" s="1"/>
  <c r="S65" i="24" l="1"/>
  <c r="T65" i="24"/>
  <c r="J67" i="24"/>
  <c r="S67" i="24" l="1"/>
  <c r="T67" i="24"/>
</calcChain>
</file>

<file path=xl/sharedStrings.xml><?xml version="1.0" encoding="utf-8"?>
<sst xmlns="http://schemas.openxmlformats.org/spreadsheetml/2006/main" count="451" uniqueCount="158">
  <si>
    <t>INGRESOS FISCALES COMPARADOS POR PARTIDAS, DIRECCION GENERAL DE IMPUESTOS INTERNOS</t>
  </si>
  <si>
    <t xml:space="preserve">(En millones RD$) </t>
  </si>
  <si>
    <t>PARTIDAS</t>
  </si>
  <si>
    <t>RECAUDADO 2026</t>
  </si>
  <si>
    <t>DIFERENCIA</t>
  </si>
  <si>
    <t xml:space="preserve">% ALCANZADO </t>
  </si>
  <si>
    <t>ENERO</t>
  </si>
  <si>
    <t>FEBRERO</t>
  </si>
  <si>
    <t>A) INGRESOS CORRIENTES</t>
  </si>
  <si>
    <t>I) IMPUESTOS</t>
  </si>
  <si>
    <t>1) IMPUESTOS SOBRE LOS INGRESOS</t>
  </si>
  <si>
    <t>- Impuestos Sobre la Renta de las Personas</t>
  </si>
  <si>
    <t>- Impuestos Sobre Los Ingresos de las Empresas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</si>
  <si>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</si>
  <si>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</si>
  <si>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</si>
  <si>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</si>
  <si>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</si>
  <si>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</si>
  <si>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</si>
  <si>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</si>
  <si>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las Sucesiones y Donaciones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</si>
  <si>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</si>
  <si>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</si>
  <si>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</si>
  <si>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</si>
  <si>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</si>
  <si>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Impuestos Transferencias de Bienes Industrializados y Servicios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</si>
  <si>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</si>
  <si>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</si>
  <si>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</si>
  <si>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Productos Derivados del Alcohol</t>
  </si>
  <si>
    <t>- Impuesto Selectivo a las Cervezas</t>
  </si>
  <si>
    <t>- Impuesto Selectivo al Tabaco y los Cigarrillos</t>
  </si>
  <si>
    <t>- Impuestos Selectivo a las Telecomunicaciones</t>
  </si>
  <si>
    <t>- Impuestos Selectivo a los Seguros</t>
  </si>
  <si>
    <t xml:space="preserve"> - Impuestos Sobre el Uso de Bienes y Licencias</t>
  </si>
  <si>
    <t>- 17% Registro de Propiedad de vehículo</t>
  </si>
  <si>
    <t>- Derecho de Circulación Vehículos de Motor</t>
  </si>
  <si>
    <t>- Imp.especifico Bancas de Apuestas de Loteria</t>
  </si>
  <si>
    <t xml:space="preserve">- Imp.especifico Bancas de Apuestas  deportivas  </t>
  </si>
  <si>
    <t>- Accesorios sobre Impuestos Internos a  Mercancías y  Servicios</t>
  </si>
  <si>
    <t>4) IMPUESTOS SOBRE EL COMERCIO Y LAS TRANSACCIONES/COMERCIO EXTERIOR</t>
  </si>
  <si>
    <t>- Salida de Pasajeros al Exterior por Aeropuertos</t>
  </si>
  <si>
    <t>5) IMPUESTOS ECOLOGICOS</t>
  </si>
  <si>
    <t>6)  IMPUESTOS DIVERSOS</t>
  </si>
  <si>
    <t>II) INGRESOS POR CONTRAPRESTACION</t>
  </si>
  <si>
    <t>- Ventas de Bienes y Servicios</t>
  </si>
  <si>
    <t>- Ventas de Mercancías del Estado</t>
  </si>
  <si>
    <t>- Ventas Servicios del Estado</t>
  </si>
  <si>
    <t>- Tasas</t>
  </si>
  <si>
    <t>- Tarjetas de Turismo</t>
  </si>
  <si>
    <t>- Derechos Administrativos</t>
  </si>
  <si>
    <t>III) OTROS INGRESOS</t>
  </si>
  <si>
    <t>- Rentas de la Propiedad</t>
  </si>
  <si>
    <t>- Arriendo de Activos Tangibles No Producidos</t>
  </si>
  <si>
    <t>- Regalia neta por fundicion- RNF</t>
  </si>
  <si>
    <t>C:\Documents and Settings\fperez\My Documents\Ingresos Mensuales 2004\Enero 2004.xls</t>
  </si>
  <si>
    <t>- Multas y Sanciones</t>
  </si>
  <si>
    <t>- Ingresos Diversos</t>
  </si>
  <si>
    <t>- Ingresos por diferencial del gas licuado de petróleo</t>
  </si>
  <si>
    <t xml:space="preserve">   TOTAL 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</si>
  <si>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</si>
  <si>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</si>
  <si>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 y los depósitos en exceso de la recaudadora.</t>
  </si>
  <si>
    <t>Las informaciones presentadas difieren de las presentadas en  Portal de Transparencia Fiscal,  ya que solo incluyen los ingresos presupuestarios.</t>
  </si>
  <si>
    <t>INGRESOS FISCALES COMPARADOS POR PARTIDAS, DIRECCION GENERAL DE ADUANAS</t>
  </si>
  <si>
    <t>1) IMPUESTOS INTERNOS SOBRE MERCANCIAS Y SERVICIOS</t>
  </si>
  <si>
    <t>- Impuesto Selectivo a las demás Mercancías</t>
  </si>
  <si>
    <t>- Impuesto adicional de RD$2.0 al consumo de gasoil y gasolina premium-regular</t>
  </si>
  <si>
    <t>2) IMPUESTOS SOBRE EL COMERCIO Y LAS TRANSACCIONES/COMERCIO EXTERIOR</t>
  </si>
  <si>
    <t>- Impuestos sobre las Importaciones</t>
  </si>
  <si>
    <t>- Impuestos Arancelarios</t>
  </si>
  <si>
    <t>- Otros Impuestos sobre el Comercio Exterior</t>
  </si>
  <si>
    <t>- Salida de Pasajeros por la Región Fronteriza</t>
  </si>
  <si>
    <t>II) TRANFERENCIAS CORRIENTES</t>
  </si>
  <si>
    <t>III) INGRESOS POR CONTRAPRESTACION</t>
  </si>
  <si>
    <t>IV) OTROS INGRESOS</t>
  </si>
  <si>
    <t>TOTAL</t>
  </si>
  <si>
    <t xml:space="preserve">(1) Cifras sujetas a rectificación.   Incluye los dólares convertidos a la tasa oficial. </t>
  </si>
  <si>
    <t xml:space="preserve">     Excluye depósitos en exceso de la DGA.</t>
  </si>
  <si>
    <t xml:space="preserve"> INGRESOS FISCALES COMPARADOS  POR PARTIDAS, TESORERÍA NACIONAL</t>
  </si>
  <si>
    <t xml:space="preserve">(En millones de RD$) </t>
  </si>
  <si>
    <t>RECAUDADO2026</t>
  </si>
  <si>
    <t>%</t>
  </si>
  <si>
    <t>- Impuesto para Contribuir al Desarrollo de las Telecomunicaciones</t>
  </si>
  <si>
    <t>- Impuesto por uso de servicio de las telecomunicaciones para el sistema de emergencia 9-1-1</t>
  </si>
  <si>
    <t>- Impuestos Sobre el Uso de Bienes y Licencias</t>
  </si>
  <si>
    <t>- Licencias para Portar Armas de Fuego</t>
  </si>
  <si>
    <t>Fondo General</t>
  </si>
  <si>
    <t>- Derechos Consulares</t>
  </si>
  <si>
    <t>II) CONTRIBUCIONES SOCIALES</t>
  </si>
  <si>
    <t>- Contribución Social</t>
  </si>
  <si>
    <t>- Contribuciones varias</t>
  </si>
  <si>
    <t xml:space="preserve">III) TRANSFERENCIAS </t>
  </si>
  <si>
    <t>- Transferencias Corrientes</t>
  </si>
  <si>
    <t xml:space="preserve"> -Del Sector Privado Interno</t>
  </si>
  <si>
    <t>- Del Gobierno Central</t>
  </si>
  <si>
    <t>- De Instituciones  Públicas Descentralizadas o Autónomas</t>
  </si>
  <si>
    <t>- De instituciones públicas de la seguridad social</t>
  </si>
  <si>
    <t xml:space="preserve">- De empresas públicas no financieras </t>
  </si>
  <si>
    <t xml:space="preserve">- De Instituciones Públicas Financieras No Monetarias </t>
  </si>
  <si>
    <t>IV) INGRESOS POR CONTRAPRESTACION</t>
  </si>
  <si>
    <t>- PROMESE</t>
  </si>
  <si>
    <t>- Fondo General</t>
  </si>
  <si>
    <t>- Otras Ventas</t>
  </si>
  <si>
    <t>- Otras Ventas de Servicios del Gobierno Central</t>
  </si>
  <si>
    <t>- Expedición y Renovación de Pasaportes</t>
  </si>
  <si>
    <t>V) OTROS INGRESOS</t>
  </si>
  <si>
    <t xml:space="preserve"> - Rentas de Propiedad</t>
  </si>
  <si>
    <t>- Dividendos por Inversiones Empresariales</t>
  </si>
  <si>
    <t>- Dividendos Banco de reservas</t>
  </si>
  <si>
    <t>-  Dividendos termoeléctrica punta catalina</t>
  </si>
  <si>
    <t xml:space="preserve">- Intereses </t>
  </si>
  <si>
    <t>- Intereses por Colocación de Inversiones Financieras</t>
  </si>
  <si>
    <t>- 2124 Fondo de Estabilización y Compensación de los Precios de los Combustibles (FECOPECO)</t>
  </si>
  <si>
    <t>- 2156-Fondo Especial de Bienes Decomisados y Extinguidos (FEBIDE) (LEY NO.60-23)</t>
  </si>
  <si>
    <t>B)  INGRESOS DE CAPITAL</t>
  </si>
  <si>
    <t>- Ventas de Activos No Financieros</t>
  </si>
  <si>
    <t>- Venta de  Activos Fijos</t>
  </si>
  <si>
    <t>- Ventas de Activos Intangibles</t>
  </si>
  <si>
    <t>- Transferencias Capital</t>
  </si>
  <si>
    <t xml:space="preserve">TOTAL </t>
  </si>
  <si>
    <r>
      <t xml:space="preserve">(1) Cifras sujetas a rectificación.  Incluye los dólares convertidos a la tasa oficial. </t>
    </r>
    <r>
      <rPr>
        <b/>
        <sz val="8"/>
        <color indexed="8"/>
        <rFont val="Gotham"/>
      </rPr>
      <t xml:space="preserve"> </t>
    </r>
  </si>
  <si>
    <t xml:space="preserve">     Excluye los Depósitos a Cargo del Estado, Fondos Especiales y de Terceros, ingresos de las instituciones centralizadas en la CUT no presupuestaria y los depósitos en exceso de las recaudadoras.</t>
  </si>
  <si>
    <t xml:space="preserve">Las informaciones presentadas difieren de las presentadas en  Portal de Transparencia Fiscal,  ya que solo incluyen los ingresos presupuestarios. </t>
  </si>
  <si>
    <t xml:space="preserve">(1) Cifras sujetas a rectificación.  Incluye los dólares convertidos a la tasa oficial.  </t>
  </si>
  <si>
    <t xml:space="preserve"> Incremento de disponibilidades (devolución de recursos a la CUT años anteriores)</t>
  </si>
  <si>
    <t>Recursos de Captación Directa de la Procuradoria General de la República ( multas de tránsito)</t>
  </si>
  <si>
    <t xml:space="preserve">- Otros registros contratos y cobros </t>
  </si>
  <si>
    <t>- Recursos de Captación Directa por Prestación de Servicios (MIVHED), Ley No.160-21</t>
  </si>
  <si>
    <t xml:space="preserve"> - Recursos de Captación Directa para el Fomento y Desarrollo del Gas Natural en el Parque vehicular</t>
  </si>
  <si>
    <t>- Ingresos de las Inst. Centralizadas en Servicios en la CUT</t>
  </si>
  <si>
    <t>- Ingresos de las Inst. Centralizadas en mercancías en la CUT</t>
  </si>
  <si>
    <t>- Recursos de captación directa del programa PROMESE CAL ( D. No. 308-97)</t>
  </si>
  <si>
    <t>- Recursos de Captación Directa del Ministerio de Interior y Policia</t>
  </si>
  <si>
    <t>Diferencia</t>
  </si>
  <si>
    <t>VARIACION</t>
  </si>
  <si>
    <t>(En millones de RD$)</t>
  </si>
  <si>
    <t xml:space="preserve"> INGRESOS FISCALES COMPARADOS  POR PARTIDAS, RECAUDACIONES DIRECTAS DE LAS INSTITUCIONES CENTRALIZADAS EN LA CUT</t>
  </si>
  <si>
    <t>- Recursos de Captación Directa de la Procuradoria General de la República ( multas de tránsito)</t>
  </si>
  <si>
    <t>Abs.</t>
  </si>
  <si>
    <t>MARZO</t>
  </si>
  <si>
    <t>FUENTE: Elaborado por la Direción de Política Tributaria (DPT) del Viceministerio de Política Fiscal del Ministerio de Hacienda y Economía, con los datos del Sistema Integrado de Gestión Financiera (SIGEF).</t>
  </si>
  <si>
    <t xml:space="preserve"> CUADRO No.1</t>
  </si>
  <si>
    <t>ABRIL</t>
  </si>
  <si>
    <t>CUADRO No.4</t>
  </si>
  <si>
    <t>MAYO</t>
  </si>
  <si>
    <t>JUNIO</t>
  </si>
  <si>
    <t>I</t>
  </si>
  <si>
    <t>ENERO-JULIO  2026/PRESUPUESTO REFORMULADO 2026</t>
  </si>
  <si>
    <t>PRESUPUESTO REFORMULADO 2026</t>
  </si>
  <si>
    <t>JULIO</t>
  </si>
  <si>
    <t xml:space="preserve"> CUADRO No.3</t>
  </si>
  <si>
    <t>ENERO-JULIO 2026/PRESUPUESTO 2026</t>
  </si>
  <si>
    <t>ENERO - JULIO  2026/PRESUPUESTO REFORMULADO  2026</t>
  </si>
  <si>
    <t>ENERO-JULIO 2025/2026</t>
  </si>
  <si>
    <t>ENERO - JULIO 2026/ PRESUPUESTO REFORMULADO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</si>
</sst>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_(* #,##0_);_(* \(#,##0\);_(* &quot;-&quot;??_);_(@_)"/>
    <numFmt numFmtId="167" formatCode="#,##0.0000_);\(#,##0.0000\)"/>
    <numFmt numFmtId="169" formatCode="_(* #,##0.0000_);_(* \(#,##0.0000\);_(* &quot;-&quot;??_);_(@_)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Gotham"/>
    </font>
    <font>
      <b/>
      <sz val="12"/>
      <color indexed="8"/>
      <name val="Gotham"/>
    </font>
    <font>
      <sz val="12"/>
      <name val="Gotham"/>
    </font>
    <font>
      <i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2"/>
      <name val="Courier"/>
      <family val="3"/>
    </font>
    <font>
      <sz val="10"/>
      <color indexed="8"/>
      <name val="Gotham"/>
    </font>
    <font>
      <b/>
      <sz val="10"/>
      <name val="Arial"/>
      <family val="2"/>
    </font>
    <font>
      <b/>
      <sz val="10"/>
      <name val="Gotham"/>
    </font>
    <font>
      <sz val="11"/>
      <name val="Arial"/>
      <family val="2"/>
    </font>
    <font>
      <u/>
      <sz val="7"/>
      <color indexed="12"/>
      <name val="Arial"/>
      <family val="2"/>
    </font>
    <font>
      <u/>
      <sz val="10"/>
      <color indexed="12"/>
      <name val="Arial"/>
      <family val="2"/>
    </font>
    <font>
      <b/>
      <u/>
      <sz val="7"/>
      <color indexed="12"/>
      <name val="Arial"/>
      <family val="2"/>
    </font>
    <font>
      <b/>
      <sz val="8"/>
      <name val="Gotham"/>
    </font>
    <font>
      <b/>
      <sz val="9"/>
      <color indexed="8"/>
      <name val="Gotham"/>
    </font>
    <font>
      <sz val="10"/>
      <name val="Gotham"/>
    </font>
    <font>
      <sz val="8"/>
      <color indexed="8"/>
      <name val="Gotham"/>
    </font>
    <font>
      <sz val="9"/>
      <color indexed="8"/>
      <name val="Gotham"/>
    </font>
    <font>
      <sz val="12"/>
      <name val="Arial"/>
      <family val="2"/>
    </font>
    <font>
      <b/>
      <sz val="9"/>
      <color theme="0"/>
      <name val="Gotham"/>
    </font>
    <font>
      <u/>
      <sz val="10"/>
      <color indexed="8"/>
      <name val="Gotham"/>
    </font>
    <font>
      <b/>
      <sz val="8"/>
      <color indexed="8"/>
      <name val="Gotham"/>
    </font>
    <font>
      <sz val="7"/>
      <name val="Gotham"/>
    </font>
    <font>
      <sz val="7"/>
      <color indexed="8"/>
      <name val="Gotham"/>
    </font>
    <font>
      <sz val="7"/>
      <name val="Arial"/>
      <family val="2"/>
    </font>
    <font>
      <sz val="10"/>
      <name val="Arial"/>
      <family val="2"/>
    </font>
    <font>
      <sz val="10"/>
      <color theme="5"/>
      <name val="Arial"/>
      <family val="2"/>
    </font>
    <font>
      <sz val="10"/>
      <name val="Arial"/>
      <family val="2"/>
    </font>
    <font>
      <b/>
      <i/>
      <sz val="11"/>
      <color indexed="8"/>
      <name val="Gotham"/>
    </font>
    <font>
      <b/>
      <sz val="11"/>
      <color indexed="8"/>
      <name val="Gotham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9" fontId="9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39" fontId="9" fillId="0" borderId="0"/>
    <xf numFmtId="0" fontId="29" fillId="0" borderId="0"/>
    <xf numFmtId="0" fontId="31" fillId="0" borderId="0"/>
  </cellStyleXfs>
  <cellXfs count="210">
    <xf numFmtId="0" fontId="0" fillId="0" borderId="0" xfId="0"/>
    <xf numFmtId="0" fontId="1" fillId="0" borderId="0" xfId="2"/>
    <xf numFmtId="0" fontId="2" fillId="0" borderId="0" xfId="2" applyFont="1"/>
    <xf numFmtId="164" fontId="1" fillId="0" borderId="0" xfId="1" applyNumberFormat="1" applyFont="1" applyFill="1" applyBorder="1"/>
    <xf numFmtId="164" fontId="1" fillId="0" borderId="0" xfId="1" applyNumberFormat="1"/>
    <xf numFmtId="43" fontId="1" fillId="0" borderId="0" xfId="1"/>
    <xf numFmtId="0" fontId="4" fillId="0" borderId="0" xfId="2" applyFont="1"/>
    <xf numFmtId="0" fontId="5" fillId="0" borderId="0" xfId="2" applyFont="1"/>
    <xf numFmtId="164" fontId="5" fillId="0" borderId="0" xfId="1" applyNumberFormat="1" applyFont="1" applyFill="1" applyBorder="1"/>
    <xf numFmtId="0" fontId="8" fillId="0" borderId="6" xfId="2" applyFont="1" applyBorder="1" applyAlignment="1">
      <alignment horizontal="left" vertical="center"/>
    </xf>
    <xf numFmtId="165" fontId="8" fillId="0" borderId="7" xfId="3" applyNumberFormat="1" applyFont="1" applyBorder="1"/>
    <xf numFmtId="165" fontId="1" fillId="0" borderId="0" xfId="2" applyNumberFormat="1"/>
    <xf numFmtId="0" fontId="8" fillId="0" borderId="8" xfId="4" applyFont="1" applyBorder="1"/>
    <xf numFmtId="165" fontId="8" fillId="0" borderId="8" xfId="4" applyNumberFormat="1" applyFont="1" applyBorder="1"/>
    <xf numFmtId="165" fontId="8" fillId="0" borderId="9" xfId="4" applyNumberFormat="1" applyFont="1" applyBorder="1"/>
    <xf numFmtId="49" fontId="10" fillId="0" borderId="8" xfId="5" applyNumberFormat="1" applyFont="1" applyBorder="1" applyAlignment="1">
      <alignment horizontal="left" indent="1"/>
    </xf>
    <xf numFmtId="165" fontId="10" fillId="0" borderId="8" xfId="4" applyNumberFormat="1" applyFont="1" applyBorder="1"/>
    <xf numFmtId="165" fontId="10" fillId="0" borderId="9" xfId="4" applyNumberFormat="1" applyFont="1" applyBorder="1"/>
    <xf numFmtId="49" fontId="8" fillId="0" borderId="8" xfId="4" applyNumberFormat="1" applyFont="1" applyBorder="1" applyAlignment="1">
      <alignment horizontal="left" indent="1"/>
    </xf>
    <xf numFmtId="49" fontId="10" fillId="0" borderId="8" xfId="5" applyNumberFormat="1" applyFont="1" applyBorder="1" applyAlignment="1">
      <alignment horizontal="left" indent="2"/>
    </xf>
    <xf numFmtId="49" fontId="10" fillId="0" borderId="8" xfId="2" applyNumberFormat="1" applyFont="1" applyBorder="1" applyAlignment="1">
      <alignment horizontal="left" indent="2"/>
    </xf>
    <xf numFmtId="49" fontId="10" fillId="0" borderId="8" xfId="4" applyNumberFormat="1" applyFont="1" applyBorder="1" applyAlignment="1">
      <alignment horizontal="left" indent="2"/>
    </xf>
    <xf numFmtId="0" fontId="8" fillId="0" borderId="8" xfId="4" applyFont="1" applyBorder="1" applyAlignment="1">
      <alignment horizontal="left" indent="1"/>
    </xf>
    <xf numFmtId="49" fontId="10" fillId="0" borderId="8" xfId="6" applyNumberFormat="1" applyFont="1" applyBorder="1" applyAlignment="1">
      <alignment horizontal="left" indent="2"/>
    </xf>
    <xf numFmtId="0" fontId="12" fillId="0" borderId="8" xfId="2" applyFont="1" applyBorder="1"/>
    <xf numFmtId="0" fontId="11" fillId="0" borderId="0" xfId="2" applyFont="1"/>
    <xf numFmtId="49" fontId="8" fillId="0" borderId="8" xfId="6" applyNumberFormat="1" applyFont="1" applyBorder="1" applyAlignment="1">
      <alignment horizontal="left" indent="1"/>
    </xf>
    <xf numFmtId="0" fontId="1" fillId="0" borderId="0" xfId="2" applyAlignment="1">
      <alignment vertical="center"/>
    </xf>
    <xf numFmtId="49" fontId="8" fillId="0" borderId="8" xfId="6" applyNumberFormat="1" applyFont="1" applyBorder="1" applyAlignment="1">
      <alignment horizontal="left"/>
    </xf>
    <xf numFmtId="0" fontId="13" fillId="0" borderId="0" xfId="2" applyFont="1"/>
    <xf numFmtId="43" fontId="13" fillId="0" borderId="0" xfId="1" applyFont="1"/>
    <xf numFmtId="0" fontId="14" fillId="0" borderId="0" xfId="2" applyFont="1"/>
    <xf numFmtId="0" fontId="16" fillId="0" borderId="0" xfId="7" applyFont="1" applyAlignment="1" applyProtection="1"/>
    <xf numFmtId="43" fontId="16" fillId="0" borderId="0" xfId="1" applyFont="1" applyAlignment="1" applyProtection="1"/>
    <xf numFmtId="0" fontId="7" fillId="2" borderId="5" xfId="4" applyFont="1" applyFill="1" applyBorder="1" applyAlignment="1">
      <alignment horizontal="left" vertical="center"/>
    </xf>
    <xf numFmtId="165" fontId="7" fillId="2" borderId="5" xfId="4" applyNumberFormat="1" applyFont="1" applyFill="1" applyBorder="1" applyAlignment="1">
      <alignment vertical="center"/>
    </xf>
    <xf numFmtId="165" fontId="8" fillId="0" borderId="0" xfId="4" applyNumberFormat="1" applyFont="1" applyAlignment="1">
      <alignment vertical="center"/>
    </xf>
    <xf numFmtId="164" fontId="8" fillId="0" borderId="0" xfId="1" applyNumberFormat="1" applyFont="1" applyFill="1" applyBorder="1" applyAlignment="1" applyProtection="1">
      <alignment vertical="center"/>
    </xf>
    <xf numFmtId="164" fontId="10" fillId="0" borderId="0" xfId="1" applyNumberFormat="1" applyFont="1" applyFill="1" applyBorder="1" applyAlignment="1" applyProtection="1">
      <alignment vertical="center"/>
    </xf>
    <xf numFmtId="165" fontId="19" fillId="0" borderId="0" xfId="2" applyNumberFormat="1" applyFont="1"/>
    <xf numFmtId="164" fontId="10" fillId="0" borderId="0" xfId="1" applyNumberFormat="1" applyFont="1" applyFill="1" applyBorder="1" applyProtection="1"/>
    <xf numFmtId="164" fontId="8" fillId="0" borderId="0" xfId="1" applyNumberFormat="1" applyFont="1" applyFill="1" applyBorder="1" applyProtection="1"/>
    <xf numFmtId="0" fontId="20" fillId="0" borderId="0" xfId="2" applyFont="1"/>
    <xf numFmtId="164" fontId="21" fillId="0" borderId="0" xfId="1" applyNumberFormat="1" applyFont="1" applyAlignment="1">
      <alignment horizontal="right"/>
    </xf>
    <xf numFmtId="164" fontId="19" fillId="0" borderId="0" xfId="1" applyNumberFormat="1" applyFont="1" applyFill="1" applyBorder="1"/>
    <xf numFmtId="0" fontId="20" fillId="0" borderId="0" xfId="2" applyFont="1" applyAlignment="1">
      <alignment horizontal="left" indent="1"/>
    </xf>
    <xf numFmtId="0" fontId="19" fillId="0" borderId="0" xfId="2" applyFont="1"/>
    <xf numFmtId="39" fontId="8" fillId="0" borderId="8" xfId="8" applyFont="1" applyBorder="1"/>
    <xf numFmtId="165" fontId="8" fillId="0" borderId="7" xfId="4" applyNumberFormat="1" applyFont="1" applyBorder="1" applyAlignment="1">
      <alignment horizontal="right" indent="1"/>
    </xf>
    <xf numFmtId="165" fontId="8" fillId="0" borderId="9" xfId="4" applyNumberFormat="1" applyFont="1" applyBorder="1" applyAlignment="1">
      <alignment horizontal="right" indent="1"/>
    </xf>
    <xf numFmtId="49" fontId="8" fillId="0" borderId="8" xfId="8" applyNumberFormat="1" applyFont="1" applyBorder="1"/>
    <xf numFmtId="165" fontId="8" fillId="0" borderId="8" xfId="4" applyNumberFormat="1" applyFont="1" applyBorder="1" applyAlignment="1">
      <alignment horizontal="right" indent="1"/>
    </xf>
    <xf numFmtId="49" fontId="8" fillId="0" borderId="8" xfId="8" applyNumberFormat="1" applyFont="1" applyBorder="1" applyAlignment="1">
      <alignment horizontal="left" indent="1"/>
    </xf>
    <xf numFmtId="0" fontId="19" fillId="0" borderId="8" xfId="4" applyFont="1" applyBorder="1" applyAlignment="1">
      <alignment horizontal="left" indent="2"/>
    </xf>
    <xf numFmtId="165" fontId="19" fillId="0" borderId="9" xfId="4" applyNumberFormat="1" applyFont="1" applyBorder="1" applyAlignment="1">
      <alignment horizontal="right" indent="1"/>
    </xf>
    <xf numFmtId="165" fontId="12" fillId="0" borderId="8" xfId="4" applyNumberFormat="1" applyFont="1" applyBorder="1" applyAlignment="1">
      <alignment horizontal="right" indent="1"/>
    </xf>
    <xf numFmtId="165" fontId="12" fillId="0" borderId="9" xfId="4" applyNumberFormat="1" applyFont="1" applyBorder="1" applyAlignment="1">
      <alignment horizontal="right" indent="1"/>
    </xf>
    <xf numFmtId="49" fontId="10" fillId="0" borderId="8" xfId="8" applyNumberFormat="1" applyFont="1" applyBorder="1" applyAlignment="1">
      <alignment horizontal="left" indent="2"/>
    </xf>
    <xf numFmtId="165" fontId="8" fillId="0" borderId="8" xfId="8" applyNumberFormat="1" applyFont="1" applyBorder="1" applyAlignment="1">
      <alignment horizontal="left" indent="1"/>
    </xf>
    <xf numFmtId="49" fontId="19" fillId="0" borderId="8" xfId="4" applyNumberFormat="1" applyFont="1" applyBorder="1" applyAlignment="1">
      <alignment horizontal="left" indent="2"/>
    </xf>
    <xf numFmtId="49" fontId="12" fillId="0" borderId="8" xfId="4" applyNumberFormat="1" applyFont="1" applyBorder="1" applyAlignment="1">
      <alignment horizontal="left"/>
    </xf>
    <xf numFmtId="39" fontId="8" fillId="0" borderId="8" xfId="8" applyFont="1" applyBorder="1" applyAlignment="1">
      <alignment horizontal="left" indent="1"/>
    </xf>
    <xf numFmtId="39" fontId="10" fillId="0" borderId="8" xfId="8" applyFont="1" applyBorder="1" applyAlignment="1">
      <alignment horizontal="left" indent="2"/>
    </xf>
    <xf numFmtId="165" fontId="7" fillId="2" borderId="5" xfId="4" applyNumberFormat="1" applyFont="1" applyFill="1" applyBorder="1" applyAlignment="1">
      <alignment horizontal="right" vertical="center" indent="1"/>
    </xf>
    <xf numFmtId="165" fontId="7" fillId="2" borderId="10" xfId="4" applyNumberFormat="1" applyFont="1" applyFill="1" applyBorder="1" applyAlignment="1">
      <alignment horizontal="right" vertical="center" indent="1"/>
    </xf>
    <xf numFmtId="0" fontId="23" fillId="2" borderId="5" xfId="4" applyFont="1" applyFill="1" applyBorder="1" applyAlignment="1">
      <alignment horizontal="center" vertical="center"/>
    </xf>
    <xf numFmtId="165" fontId="8" fillId="3" borderId="8" xfId="4" applyNumberFormat="1" applyFont="1" applyFill="1" applyBorder="1"/>
    <xf numFmtId="49" fontId="8" fillId="0" borderId="8" xfId="3" applyNumberFormat="1" applyFont="1" applyBorder="1" applyAlignment="1">
      <alignment horizontal="left"/>
    </xf>
    <xf numFmtId="49" fontId="10" fillId="0" borderId="8" xfId="3" applyNumberFormat="1" applyFont="1" applyBorder="1" applyAlignment="1">
      <alignment horizontal="left" indent="1"/>
    </xf>
    <xf numFmtId="49" fontId="8" fillId="0" borderId="8" xfId="3" applyNumberFormat="1" applyFont="1" applyBorder="1" applyAlignment="1">
      <alignment horizontal="left" indent="1"/>
    </xf>
    <xf numFmtId="49" fontId="10" fillId="3" borderId="8" xfId="4" applyNumberFormat="1" applyFont="1" applyFill="1" applyBorder="1" applyAlignment="1">
      <alignment horizontal="left" indent="2"/>
    </xf>
    <xf numFmtId="49" fontId="10" fillId="3" borderId="8" xfId="3" applyNumberFormat="1" applyFont="1" applyFill="1" applyBorder="1" applyAlignment="1">
      <alignment horizontal="left" indent="5"/>
    </xf>
    <xf numFmtId="164" fontId="8" fillId="0" borderId="9" xfId="1" applyNumberFormat="1" applyFont="1" applyBorder="1"/>
    <xf numFmtId="164" fontId="10" fillId="0" borderId="9" xfId="1" applyNumberFormat="1" applyFont="1" applyBorder="1"/>
    <xf numFmtId="165" fontId="12" fillId="0" borderId="8" xfId="4" applyNumberFormat="1" applyFont="1" applyBorder="1"/>
    <xf numFmtId="49" fontId="10" fillId="3" borderId="8" xfId="3" applyNumberFormat="1" applyFont="1" applyFill="1" applyBorder="1" applyAlignment="1">
      <alignment horizontal="left" indent="2"/>
    </xf>
    <xf numFmtId="165" fontId="8" fillId="0" borderId="0" xfId="4" applyNumberFormat="1" applyFont="1"/>
    <xf numFmtId="164" fontId="19" fillId="0" borderId="0" xfId="1" applyNumberFormat="1" applyFont="1" applyBorder="1"/>
    <xf numFmtId="164" fontId="26" fillId="0" borderId="0" xfId="1" applyNumberFormat="1" applyFont="1" applyFill="1" applyBorder="1"/>
    <xf numFmtId="164" fontId="10" fillId="3" borderId="0" xfId="1" applyNumberFormat="1" applyFont="1" applyFill="1" applyAlignment="1">
      <alignment vertical="center"/>
    </xf>
    <xf numFmtId="43" fontId="0" fillId="0" borderId="0" xfId="1" applyFont="1"/>
    <xf numFmtId="165" fontId="7" fillId="2" borderId="11" xfId="4" applyNumberFormat="1" applyFont="1" applyFill="1" applyBorder="1" applyAlignment="1">
      <alignment vertical="center"/>
    </xf>
    <xf numFmtId="43" fontId="8" fillId="0" borderId="8" xfId="1" applyFont="1" applyBorder="1" applyAlignment="1">
      <alignment vertical="center"/>
    </xf>
    <xf numFmtId="165" fontId="8" fillId="0" borderId="8" xfId="4" applyNumberFormat="1" applyFont="1" applyBorder="1" applyAlignment="1">
      <alignment vertical="center"/>
    </xf>
    <xf numFmtId="165" fontId="12" fillId="0" borderId="12" xfId="4" applyNumberFormat="1" applyFont="1" applyBorder="1" applyAlignment="1">
      <alignment vertical="center"/>
    </xf>
    <xf numFmtId="165" fontId="7" fillId="2" borderId="12" xfId="4" applyNumberFormat="1" applyFont="1" applyFill="1" applyBorder="1" applyAlignment="1">
      <alignment vertical="center"/>
    </xf>
    <xf numFmtId="165" fontId="19" fillId="0" borderId="8" xfId="4" applyNumberFormat="1" applyFont="1" applyBorder="1"/>
    <xf numFmtId="49" fontId="10" fillId="0" borderId="8" xfId="4" applyNumberFormat="1" applyFont="1" applyBorder="1" applyAlignment="1">
      <alignment horizontal="left" indent="5"/>
    </xf>
    <xf numFmtId="164" fontId="27" fillId="3" borderId="0" xfId="1" applyNumberFormat="1" applyFont="1" applyFill="1" applyAlignment="1">
      <alignment vertical="center"/>
    </xf>
    <xf numFmtId="164" fontId="28" fillId="0" borderId="0" xfId="1" applyNumberFormat="1" applyFont="1"/>
    <xf numFmtId="43" fontId="28" fillId="0" borderId="0" xfId="1" applyFont="1"/>
    <xf numFmtId="164" fontId="0" fillId="3" borderId="0" xfId="1" applyNumberFormat="1" applyFont="1" applyFill="1"/>
    <xf numFmtId="164" fontId="8" fillId="0" borderId="8" xfId="1" applyNumberFormat="1" applyFont="1" applyFill="1" applyBorder="1" applyProtection="1"/>
    <xf numFmtId="164" fontId="10" fillId="0" borderId="8" xfId="1" applyNumberFormat="1" applyFont="1" applyFill="1" applyBorder="1"/>
    <xf numFmtId="49" fontId="10" fillId="0" borderId="8" xfId="4" applyNumberFormat="1" applyFont="1" applyBorder="1" applyAlignment="1">
      <alignment horizontal="left" indent="3"/>
    </xf>
    <xf numFmtId="169" fontId="19" fillId="0" borderId="0" xfId="1" applyNumberFormat="1" applyFont="1" applyFill="1" applyBorder="1"/>
    <xf numFmtId="49" fontId="21" fillId="0" borderId="0" xfId="2" applyNumberFormat="1" applyFont="1"/>
    <xf numFmtId="166" fontId="10" fillId="3" borderId="0" xfId="1" applyNumberFormat="1" applyFont="1" applyFill="1" applyAlignment="1">
      <alignment vertical="center"/>
    </xf>
    <xf numFmtId="0" fontId="3" fillId="0" borderId="0" xfId="2" applyFont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 applyProtection="1">
      <alignment horizontal="center" vertical="center" wrapText="1"/>
    </xf>
    <xf numFmtId="164" fontId="7" fillId="2" borderId="4" xfId="1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165" fontId="17" fillId="0" borderId="0" xfId="2" applyNumberFormat="1" applyFont="1"/>
    <xf numFmtId="0" fontId="30" fillId="0" borderId="0" xfId="2" applyFont="1"/>
    <xf numFmtId="43" fontId="19" fillId="0" borderId="9" xfId="1" applyFont="1" applyBorder="1" applyAlignment="1">
      <alignment horizontal="right" indent="1"/>
    </xf>
    <xf numFmtId="167" fontId="19" fillId="0" borderId="0" xfId="2" applyNumberFormat="1" applyFont="1"/>
    <xf numFmtId="0" fontId="1" fillId="3" borderId="0" xfId="2" applyFill="1"/>
    <xf numFmtId="0" fontId="32" fillId="0" borderId="0" xfId="2" applyFont="1" applyAlignment="1">
      <alignment horizontal="center"/>
    </xf>
    <xf numFmtId="0" fontId="33" fillId="0" borderId="0" xfId="2" applyFont="1"/>
    <xf numFmtId="0" fontId="33" fillId="3" borderId="0" xfId="2" applyFont="1" applyFill="1"/>
    <xf numFmtId="0" fontId="33" fillId="0" borderId="0" xfId="2" applyFont="1" applyAlignment="1">
      <alignment horizontal="center"/>
    </xf>
    <xf numFmtId="0" fontId="22" fillId="0" borderId="0" xfId="2" applyFont="1"/>
    <xf numFmtId="0" fontId="7" fillId="2" borderId="8" xfId="2" applyFont="1" applyFill="1" applyBorder="1" applyAlignment="1">
      <alignment horizontal="center" vertical="center"/>
    </xf>
    <xf numFmtId="0" fontId="12" fillId="0" borderId="7" xfId="2" applyFont="1" applyBorder="1" applyAlignment="1">
      <alignment horizontal="left" vertical="center"/>
    </xf>
    <xf numFmtId="49" fontId="8" fillId="0" borderId="8" xfId="2" applyNumberFormat="1" applyFont="1" applyBorder="1"/>
    <xf numFmtId="49" fontId="8" fillId="0" borderId="8" xfId="2" applyNumberFormat="1" applyFont="1" applyBorder="1" applyAlignment="1">
      <alignment horizontal="left" indent="1"/>
    </xf>
    <xf numFmtId="0" fontId="10" fillId="0" borderId="8" xfId="2" applyFont="1" applyBorder="1" applyAlignment="1">
      <alignment horizontal="left" indent="2"/>
    </xf>
    <xf numFmtId="0" fontId="10" fillId="3" borderId="8" xfId="2" applyFont="1" applyFill="1" applyBorder="1" applyAlignment="1">
      <alignment horizontal="left" indent="2"/>
    </xf>
    <xf numFmtId="49" fontId="8" fillId="0" borderId="8" xfId="2" applyNumberFormat="1" applyFont="1" applyBorder="1" applyAlignment="1">
      <alignment horizontal="left" indent="2"/>
    </xf>
    <xf numFmtId="165" fontId="10" fillId="0" borderId="8" xfId="2" applyNumberFormat="1" applyFont="1" applyBorder="1" applyAlignment="1">
      <alignment horizontal="left" indent="4"/>
    </xf>
    <xf numFmtId="49" fontId="8" fillId="0" borderId="8" xfId="2" applyNumberFormat="1" applyFont="1" applyBorder="1" applyAlignment="1">
      <alignment horizontal="left"/>
    </xf>
    <xf numFmtId="49" fontId="8" fillId="0" borderId="8" xfId="2" applyNumberFormat="1" applyFont="1" applyBorder="1" applyAlignment="1">
      <alignment horizontal="left" indent="3"/>
    </xf>
    <xf numFmtId="49" fontId="10" fillId="3" borderId="8" xfId="2" applyNumberFormat="1" applyFont="1" applyFill="1" applyBorder="1" applyAlignment="1">
      <alignment horizontal="left" indent="4"/>
    </xf>
    <xf numFmtId="49" fontId="8" fillId="3" borderId="8" xfId="2" applyNumberFormat="1" applyFont="1" applyFill="1" applyBorder="1" applyAlignment="1">
      <alignment horizontal="left" indent="3"/>
    </xf>
    <xf numFmtId="49" fontId="8" fillId="3" borderId="8" xfId="2" applyNumberFormat="1" applyFont="1" applyFill="1" applyBorder="1" applyAlignment="1">
      <alignment horizontal="left"/>
    </xf>
    <xf numFmtId="49" fontId="8" fillId="3" borderId="8" xfId="2" applyNumberFormat="1" applyFont="1" applyFill="1" applyBorder="1"/>
    <xf numFmtId="49" fontId="8" fillId="3" borderId="8" xfId="2" applyNumberFormat="1" applyFont="1" applyFill="1" applyBorder="1" applyAlignment="1">
      <alignment horizontal="left" vertical="center" indent="1"/>
    </xf>
    <xf numFmtId="49" fontId="10" fillId="3" borderId="8" xfId="2" applyNumberFormat="1" applyFont="1" applyFill="1" applyBorder="1" applyAlignment="1">
      <alignment horizontal="left" indent="2"/>
    </xf>
    <xf numFmtId="49" fontId="8" fillId="3" borderId="8" xfId="2" applyNumberFormat="1" applyFont="1" applyFill="1" applyBorder="1" applyAlignment="1">
      <alignment horizontal="left" indent="1"/>
    </xf>
    <xf numFmtId="49" fontId="24" fillId="3" borderId="8" xfId="2" applyNumberFormat="1" applyFont="1" applyFill="1" applyBorder="1" applyAlignment="1">
      <alignment horizontal="left" indent="1"/>
    </xf>
    <xf numFmtId="49" fontId="10" fillId="0" borderId="8" xfId="2" applyNumberFormat="1" applyFont="1" applyBorder="1" applyAlignment="1">
      <alignment horizontal="left" indent="1"/>
    </xf>
    <xf numFmtId="49" fontId="7" fillId="2" borderId="5" xfId="2" applyNumberFormat="1" applyFont="1" applyFill="1" applyBorder="1" applyAlignment="1">
      <alignment horizontal="left" vertical="center"/>
    </xf>
    <xf numFmtId="165" fontId="10" fillId="0" borderId="0" xfId="2" applyNumberFormat="1" applyFont="1"/>
    <xf numFmtId="165" fontId="10" fillId="3" borderId="0" xfId="2" applyNumberFormat="1" applyFont="1" applyFill="1"/>
    <xf numFmtId="0" fontId="19" fillId="0" borderId="0" xfId="2" applyFont="1" applyAlignment="1">
      <alignment horizontal="center"/>
    </xf>
    <xf numFmtId="0" fontId="4" fillId="3" borderId="0" xfId="2" applyFont="1" applyFill="1"/>
    <xf numFmtId="0" fontId="7" fillId="2" borderId="15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center"/>
    </xf>
    <xf numFmtId="49" fontId="12" fillId="0" borderId="8" xfId="2" applyNumberFormat="1" applyFont="1" applyBorder="1" applyAlignment="1">
      <alignment horizontal="left" indent="3"/>
    </xf>
    <xf numFmtId="49" fontId="10" fillId="0" borderId="8" xfId="2" applyNumberFormat="1" applyFont="1" applyBorder="1" applyAlignment="1">
      <alignment horizontal="left" indent="3"/>
    </xf>
    <xf numFmtId="49" fontId="7" fillId="2" borderId="2" xfId="2" applyNumberFormat="1" applyFont="1" applyFill="1" applyBorder="1" applyAlignment="1">
      <alignment vertical="center"/>
    </xf>
    <xf numFmtId="49" fontId="8" fillId="0" borderId="8" xfId="2" applyNumberFormat="1" applyFont="1" applyBorder="1" applyAlignment="1">
      <alignment horizontal="left" vertical="center" wrapText="1"/>
    </xf>
    <xf numFmtId="49" fontId="7" fillId="2" borderId="16" xfId="2" applyNumberFormat="1" applyFont="1" applyFill="1" applyBorder="1" applyAlignment="1">
      <alignment vertical="center"/>
    </xf>
    <xf numFmtId="165" fontId="10" fillId="0" borderId="0" xfId="2" applyNumberFormat="1" applyFont="1" applyAlignment="1">
      <alignment vertical="center"/>
    </xf>
    <xf numFmtId="49" fontId="18" fillId="0" borderId="0" xfId="2" applyNumberFormat="1" applyFont="1"/>
    <xf numFmtId="165" fontId="10" fillId="3" borderId="0" xfId="2" applyNumberFormat="1" applyFont="1" applyFill="1" applyAlignment="1">
      <alignment vertical="center"/>
    </xf>
    <xf numFmtId="165" fontId="27" fillId="3" borderId="0" xfId="2" applyNumberFormat="1" applyFont="1" applyFill="1" applyAlignment="1">
      <alignment vertical="center"/>
    </xf>
    <xf numFmtId="164" fontId="26" fillId="3" borderId="0" xfId="2" applyNumberFormat="1" applyFont="1" applyFill="1"/>
    <xf numFmtId="165" fontId="27" fillId="0" borderId="0" xfId="2" applyNumberFormat="1" applyFont="1"/>
    <xf numFmtId="0" fontId="26" fillId="0" borderId="0" xfId="2" applyFont="1"/>
    <xf numFmtId="165" fontId="26" fillId="0" borderId="0" xfId="2" applyNumberFormat="1" applyFont="1"/>
    <xf numFmtId="165" fontId="27" fillId="0" borderId="0" xfId="2" applyNumberFormat="1" applyFont="1" applyAlignment="1">
      <alignment vertical="center"/>
    </xf>
    <xf numFmtId="0" fontId="8" fillId="0" borderId="13" xfId="2" applyFont="1" applyBorder="1" applyAlignment="1">
      <alignment horizontal="left" vertical="center"/>
    </xf>
    <xf numFmtId="49" fontId="12" fillId="0" borderId="8" xfId="2" applyNumberFormat="1" applyFont="1" applyBorder="1" applyAlignment="1">
      <alignment horizontal="left" indent="4"/>
    </xf>
    <xf numFmtId="49" fontId="10" fillId="0" borderId="8" xfId="2" applyNumberFormat="1" applyFont="1" applyBorder="1" applyAlignment="1">
      <alignment horizontal="left" indent="4"/>
    </xf>
    <xf numFmtId="49" fontId="10" fillId="0" borderId="8" xfId="2" applyNumberFormat="1" applyFont="1" applyBorder="1" applyAlignment="1">
      <alignment horizontal="left" indent="5"/>
    </xf>
    <xf numFmtId="49" fontId="7" fillId="2" borderId="11" xfId="2" applyNumberFormat="1" applyFont="1" applyFill="1" applyBorder="1" applyAlignment="1">
      <alignment vertical="center"/>
    </xf>
    <xf numFmtId="167" fontId="10" fillId="0" borderId="0" xfId="2" applyNumberFormat="1" applyFont="1" applyAlignment="1">
      <alignment vertical="center"/>
    </xf>
    <xf numFmtId="164" fontId="8" fillId="0" borderId="7" xfId="1" applyNumberFormat="1" applyFont="1" applyBorder="1"/>
    <xf numFmtId="164" fontId="8" fillId="0" borderId="7" xfId="1" applyNumberFormat="1" applyFont="1" applyFill="1" applyBorder="1"/>
    <xf numFmtId="164" fontId="8" fillId="0" borderId="7" xfId="1" applyNumberFormat="1" applyFont="1" applyFill="1" applyBorder="1" applyAlignment="1">
      <alignment horizontal="right" indent="1"/>
    </xf>
    <xf numFmtId="164" fontId="8" fillId="0" borderId="8" xfId="1" applyNumberFormat="1" applyFont="1" applyBorder="1"/>
    <xf numFmtId="164" fontId="8" fillId="0" borderId="9" xfId="1" applyNumberFormat="1" applyFont="1" applyFill="1" applyBorder="1" applyAlignment="1" applyProtection="1">
      <alignment horizontal="right" indent="1"/>
    </xf>
    <xf numFmtId="164" fontId="8" fillId="0" borderId="8" xfId="1" applyNumberFormat="1" applyFont="1" applyFill="1" applyBorder="1" applyAlignment="1" applyProtection="1">
      <alignment horizontal="right" indent="1"/>
    </xf>
    <xf numFmtId="164" fontId="8" fillId="0" borderId="8" xfId="1" applyNumberFormat="1" applyFont="1" applyFill="1" applyBorder="1" applyAlignment="1" applyProtection="1"/>
    <xf numFmtId="164" fontId="10" fillId="0" borderId="8" xfId="1" applyNumberFormat="1" applyFont="1" applyBorder="1"/>
    <xf numFmtId="164" fontId="10" fillId="0" borderId="8" xfId="1" applyNumberFormat="1" applyFont="1" applyFill="1" applyBorder="1" applyAlignment="1" applyProtection="1"/>
    <xf numFmtId="164" fontId="10" fillId="0" borderId="9" xfId="1" applyNumberFormat="1" applyFont="1" applyFill="1" applyBorder="1" applyAlignment="1" applyProtection="1">
      <alignment horizontal="right" indent="1"/>
    </xf>
    <xf numFmtId="164" fontId="10" fillId="0" borderId="8" xfId="1" applyNumberFormat="1" applyFont="1" applyFill="1" applyBorder="1" applyAlignment="1" applyProtection="1">
      <alignment horizontal="right" indent="1"/>
    </xf>
    <xf numFmtId="164" fontId="10" fillId="0" borderId="8" xfId="1" applyNumberFormat="1" applyFont="1" applyFill="1" applyBorder="1" applyProtection="1"/>
    <xf numFmtId="164" fontId="8" fillId="0" borderId="9" xfId="1" applyNumberFormat="1" applyFont="1" applyFill="1" applyBorder="1" applyProtection="1"/>
    <xf numFmtId="164" fontId="8" fillId="3" borderId="8" xfId="1" applyNumberFormat="1" applyFont="1" applyFill="1" applyBorder="1"/>
    <xf numFmtId="164" fontId="7" fillId="2" borderId="5" xfId="1" applyNumberFormat="1" applyFont="1" applyFill="1" applyBorder="1" applyAlignment="1">
      <alignment vertical="center"/>
    </xf>
    <xf numFmtId="164" fontId="7" fillId="2" borderId="5" xfId="1" applyNumberFormat="1" applyFont="1" applyFill="1" applyBorder="1" applyAlignment="1" applyProtection="1">
      <alignment horizontal="right" vertical="center" indent="1"/>
    </xf>
    <xf numFmtId="164" fontId="8" fillId="0" borderId="7" xfId="1" applyNumberFormat="1" applyFont="1" applyBorder="1" applyAlignment="1">
      <alignment horizontal="right" indent="1"/>
    </xf>
    <xf numFmtId="164" fontId="8" fillId="0" borderId="8" xfId="1" applyNumberFormat="1" applyFont="1" applyBorder="1" applyAlignment="1">
      <alignment horizontal="right" indent="1"/>
    </xf>
    <xf numFmtId="164" fontId="8" fillId="0" borderId="9" xfId="1" applyNumberFormat="1" applyFont="1" applyBorder="1" applyAlignment="1">
      <alignment horizontal="right" indent="1"/>
    </xf>
    <xf numFmtId="164" fontId="19" fillId="0" borderId="8" xfId="1" applyNumberFormat="1" applyFont="1" applyBorder="1" applyAlignment="1">
      <alignment horizontal="right"/>
    </xf>
    <xf numFmtId="164" fontId="19" fillId="0" borderId="9" xfId="1" applyNumberFormat="1" applyFont="1" applyBorder="1" applyAlignment="1">
      <alignment horizontal="right"/>
    </xf>
    <xf numFmtId="164" fontId="19" fillId="0" borderId="9" xfId="1" applyNumberFormat="1" applyFont="1" applyBorder="1" applyAlignment="1">
      <alignment horizontal="right" indent="1"/>
    </xf>
    <xf numFmtId="164" fontId="12" fillId="0" borderId="8" xfId="1" applyNumberFormat="1" applyFont="1" applyBorder="1" applyAlignment="1">
      <alignment horizontal="right"/>
    </xf>
    <xf numFmtId="164" fontId="12" fillId="0" borderId="8" xfId="1" applyNumberFormat="1" applyFont="1" applyBorder="1" applyAlignment="1">
      <alignment horizontal="right" indent="1"/>
    </xf>
    <xf numFmtId="164" fontId="12" fillId="0" borderId="9" xfId="1" applyNumberFormat="1" applyFont="1" applyBorder="1" applyAlignment="1">
      <alignment horizontal="right"/>
    </xf>
    <xf numFmtId="164" fontId="12" fillId="0" borderId="9" xfId="1" applyNumberFormat="1" applyFont="1" applyBorder="1" applyAlignment="1">
      <alignment horizontal="right" indent="1"/>
    </xf>
    <xf numFmtId="164" fontId="7" fillId="2" borderId="5" xfId="1" applyNumberFormat="1" applyFont="1" applyFill="1" applyBorder="1" applyAlignment="1">
      <alignment horizontal="right" vertical="center" indent="1"/>
    </xf>
    <xf numFmtId="164" fontId="8" fillId="3" borderId="9" xfId="1" applyNumberFormat="1" applyFont="1" applyFill="1" applyBorder="1"/>
    <xf numFmtId="164" fontId="10" fillId="3" borderId="9" xfId="1" applyNumberFormat="1" applyFont="1" applyFill="1" applyBorder="1"/>
    <xf numFmtId="164" fontId="10" fillId="0" borderId="9" xfId="1" applyNumberFormat="1" applyFont="1" applyFill="1" applyBorder="1" applyProtection="1"/>
    <xf numFmtId="164" fontId="10" fillId="3" borderId="8" xfId="1" applyNumberFormat="1" applyFont="1" applyFill="1" applyBorder="1"/>
    <xf numFmtId="164" fontId="19" fillId="0" borderId="8" xfId="1" applyNumberFormat="1" applyFont="1" applyBorder="1"/>
    <xf numFmtId="164" fontId="12" fillId="0" borderId="8" xfId="1" applyNumberFormat="1" applyFont="1" applyBorder="1"/>
    <xf numFmtId="164" fontId="24" fillId="0" borderId="8" xfId="1" applyNumberFormat="1" applyFont="1" applyBorder="1"/>
    <xf numFmtId="164" fontId="24" fillId="3" borderId="8" xfId="1" applyNumberFormat="1" applyFont="1" applyFill="1" applyBorder="1"/>
    <xf numFmtId="164" fontId="7" fillId="2" borderId="10" xfId="1" applyNumberFormat="1" applyFont="1" applyFill="1" applyBorder="1" applyAlignment="1">
      <alignment vertical="center"/>
    </xf>
    <xf numFmtId="164" fontId="8" fillId="0" borderId="17" xfId="1" applyNumberFormat="1" applyFont="1" applyBorder="1"/>
    <xf numFmtId="164" fontId="7" fillId="2" borderId="12" xfId="1" applyNumberFormat="1" applyFont="1" applyFill="1" applyBorder="1" applyAlignment="1">
      <alignment vertical="center"/>
    </xf>
    <xf numFmtId="164" fontId="7" fillId="2" borderId="15" xfId="1" applyNumberFormat="1" applyFont="1" applyFill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8" fillId="0" borderId="8" xfId="1" applyNumberFormat="1" applyFont="1" applyBorder="1" applyAlignment="1">
      <alignment vertical="center"/>
    </xf>
  </cellXfs>
  <cellStyles count="11">
    <cellStyle name="Hipervínculo" xfId="7" builtinId="8"/>
    <cellStyle name="Millares" xfId="1" builtinId="3"/>
    <cellStyle name="Normal" xfId="0" builtinId="0"/>
    <cellStyle name="Normal 10 2" xfId="2" xr:uid="{1AAB2135-40A5-4A96-8581-845D50BC5C77}"/>
    <cellStyle name="Normal 2" xfId="9" xr:uid="{398C03AA-812A-4220-97AA-2281392C27FE}"/>
    <cellStyle name="Normal 2 2 2 2" xfId="3" xr:uid="{B5DDA088-C611-4D65-9C86-4F0E8555CD57}"/>
    <cellStyle name="Normal 3" xfId="10" xr:uid="{D8DCB65E-EB1E-46E0-9A50-E262C9CC76AC}"/>
    <cellStyle name="Normal 3 6" xfId="6" xr:uid="{4A937186-29B1-4766-9653-6961CC52BAEB}"/>
    <cellStyle name="Normal_COMPARACION 2002-2001 2" xfId="4" xr:uid="{F3BD7B66-B8C3-46A4-A0E4-22F92E079D34}"/>
    <cellStyle name="Normal_Hoja4" xfId="5" xr:uid="{8BFC5208-623D-4CD6-990C-BC09279F9AE0}"/>
    <cellStyle name="Normal_Hoja6" xfId="8" xr:uid="{386E911A-037A-464D-8236-94B5B4E3E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Sector%20Files/DR%20Fiscal%20File%20Update%2006-26-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l_pf\mis%20document\documentos%20de%20trabajo\ARCHIVOS%20DE%20TRABAJO%20DE%20%20EXCEL\SEMANALES\TASAIN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baez/AppData/Local/Microsoft/Windows/INetCache/Content.Outlook/HTMLJ493/Marco%20Macro%20Commoditties%20-%20Fix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996100\Desktop\My%20Documents\Archivos%20de%20Excel\Archivo%20Monetario%204%20de%20ene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ARCHIVOS%20VARIOS%20IPC\BOLETIN\BOLETIN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perez/Desktop/2022/PRESUPUESTO%202023/SEPTIEMBRE/Copia%20de%20Proyeccion%20Ingresos%20CUT%202023%20-%202026%20Envio%20a%20Presupuesto%20AL%2012%20Agosto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sadfs1\Estudios%20Economicos\Users\irodriguez\AppData\Local\Microsoft\Windows\INetCache\Content.Outlook\VK55HVD4\REC16-04-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aez\AppData\Local\Microsoft\Windows\INetCache\Content.Outlook\U0Q4O4LI\Ingresos%20Enero-Julio%202026_%20(002).xlsb" TargetMode="External"/><Relationship Id="rId1" Type="http://schemas.openxmlformats.org/officeDocument/2006/relationships/externalLinkPath" Target="file:///C:\Users\sabaez\AppData\Local\Microsoft\Windows\INetCache\Content.Outlook\U0Q4O4LI\Ingresos%20Enero-Julio%202026_%20(002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EDSSARMRED97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definedNames>
      <definedName name="[Macros Import].qbop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INT2"/>
      <sheetName val="shared 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asd" sheetId="49"/>
      <definedName name="OnShow" sheetId="49"/>
      <definedName name="spnf" sheetId="49"/>
      <definedName name="will" sheetId="4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 Publicas detalle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COLECTURIA"/>
      <sheetName val="RESUMEN ACUM. CONCEPTO"/>
      <sheetName val="BCC"/>
    </sheetNames>
    <sheetDataSet>
      <sheetData sheetId="0">
        <row r="8">
          <cell r="C8" t="str">
            <v>16 DE ABRIL DEL 2021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ero 2025-2026"/>
      <sheetName val="FINANCIERO (2026 Est. 2026)"/>
      <sheetName val="PP (2)"/>
      <sheetName val="PP"/>
      <sheetName val="PP (EST)"/>
      <sheetName val="DGII"/>
      <sheetName val="DGII (EST)"/>
      <sheetName val="DGA"/>
      <sheetName val="DGA (EST)"/>
      <sheetName val="TESORERIA "/>
      <sheetName val="TESORERIA (EST)"/>
      <sheetName val="cut presupuestaria"/>
      <sheetName val="2026 (REC)"/>
      <sheetName val="2026 (RESUMEN)"/>
      <sheetName val="2026 REC- EST "/>
      <sheetName val="2026 REC-EST RES"/>
    </sheetNames>
    <sheetDataSet>
      <sheetData sheetId="0"/>
      <sheetData sheetId="1"/>
      <sheetData sheetId="2"/>
      <sheetData sheetId="3">
        <row r="61"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94">
          <cell r="J94">
            <v>583.69999999999993</v>
          </cell>
        </row>
      </sheetData>
      <sheetData sheetId="4"/>
      <sheetData sheetId="5">
        <row r="55"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</sheetData>
      <sheetData sheetId="6"/>
      <sheetData sheetId="7"/>
      <sheetData sheetId="8"/>
      <sheetData sheetId="9">
        <row r="52"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K53">
            <v>15.2</v>
          </cell>
          <cell r="L53">
            <v>477.3</v>
          </cell>
          <cell r="M53">
            <v>332.7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MO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635-01D2-4FE5-84F8-BDE9E64CC280}">
  <dimension ref="A1:GK69"/>
  <sheetViews>
    <sheetView showGridLines="0" topLeftCell="B1" zoomScaleNormal="100" workbookViewId="0">
      <selection activeCell="I1" sqref="I1"/>
    </sheetView>
  </sheetViews>
  <sheetFormatPr baseColWidth="10" defaultColWidth="11.42578125" defaultRowHeight="12.75" x14ac:dyDescent="0.2"/>
  <cols>
    <col min="1" max="1" width="0.85546875" style="1" customWidth="1"/>
    <col min="2" max="2" width="79" style="1" customWidth="1"/>
    <col min="3" max="3" width="13" style="1" bestFit="1" customWidth="1"/>
    <col min="4" max="4" width="11.140625" style="1" customWidth="1"/>
    <col min="5" max="5" width="11.5703125" style="1" bestFit="1" customWidth="1"/>
    <col min="6" max="7" width="11.140625" style="1" customWidth="1"/>
    <col min="8" max="8" width="11.5703125" style="1" bestFit="1" customWidth="1"/>
    <col min="9" max="9" width="12.85546875" style="1" bestFit="1" customWidth="1"/>
    <col min="10" max="10" width="13.7109375" style="1" customWidth="1"/>
    <col min="11" max="16" width="12.7109375" style="4" customWidth="1"/>
    <col min="17" max="17" width="11.7109375" style="4" bestFit="1" customWidth="1"/>
    <col min="18" max="18" width="17.28515625" style="4" customWidth="1"/>
    <col min="19" max="19" width="14" style="4" customWidth="1"/>
    <col min="20" max="20" width="15.140625" style="4" bestFit="1" customWidth="1"/>
    <col min="21" max="21" width="17.85546875" style="4" bestFit="1" customWidth="1"/>
    <col min="22" max="23" width="11.42578125" style="1"/>
    <col min="24" max="25" width="11.42578125" style="5"/>
    <col min="26" max="16384" width="11.42578125" style="1"/>
  </cols>
  <sheetData>
    <row r="1" spans="1:20" ht="7.15" customHeight="1" x14ac:dyDescent="0.2">
      <c r="A1" s="1" t="s">
        <v>149</v>
      </c>
      <c r="B1" s="2"/>
      <c r="C1" s="2"/>
      <c r="D1" s="2"/>
      <c r="E1" s="2"/>
      <c r="F1" s="2"/>
      <c r="G1" s="2"/>
      <c r="H1" s="2"/>
      <c r="I1" s="2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B2" s="103" t="s">
        <v>144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13.5" customHeight="1" x14ac:dyDescent="0.2">
      <c r="B3" s="6"/>
      <c r="C3" s="6"/>
      <c r="D3" s="6"/>
      <c r="E3" s="6"/>
      <c r="F3" s="6"/>
      <c r="G3" s="6"/>
      <c r="H3" s="6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9.5" customHeight="1" x14ac:dyDescent="0.2">
      <c r="B4" s="104" t="s">
        <v>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1:20" ht="15.75" customHeight="1" x14ac:dyDescent="0.2">
      <c r="B5" s="105" t="s">
        <v>150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1:20" ht="14.25" x14ac:dyDescent="0.2">
      <c r="B6" s="105" t="s">
        <v>1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1:20" ht="28.5" customHeight="1" x14ac:dyDescent="0.2">
      <c r="B7" s="108" t="s">
        <v>2</v>
      </c>
      <c r="C7" s="106">
        <v>2026</v>
      </c>
      <c r="D7" s="107"/>
      <c r="E7" s="107"/>
      <c r="F7" s="107"/>
      <c r="G7" s="107"/>
      <c r="H7" s="107"/>
      <c r="I7" s="107"/>
      <c r="J7" s="99" t="s">
        <v>3</v>
      </c>
      <c r="K7" s="106">
        <v>2026</v>
      </c>
      <c r="L7" s="107"/>
      <c r="M7" s="107"/>
      <c r="N7" s="107"/>
      <c r="O7" s="107"/>
      <c r="P7" s="107"/>
      <c r="Q7" s="107"/>
      <c r="R7" s="99" t="s">
        <v>151</v>
      </c>
      <c r="S7" s="108" t="s">
        <v>4</v>
      </c>
      <c r="T7" s="99" t="s">
        <v>5</v>
      </c>
    </row>
    <row r="8" spans="1:20" ht="36.75" customHeight="1" thickBot="1" x14ac:dyDescent="0.25">
      <c r="B8" s="109"/>
      <c r="C8" s="110" t="s">
        <v>6</v>
      </c>
      <c r="D8" s="110" t="s">
        <v>7</v>
      </c>
      <c r="E8" s="110" t="s">
        <v>142</v>
      </c>
      <c r="F8" s="110" t="s">
        <v>145</v>
      </c>
      <c r="G8" s="110" t="s">
        <v>147</v>
      </c>
      <c r="H8" s="110" t="s">
        <v>148</v>
      </c>
      <c r="I8" s="110" t="s">
        <v>152</v>
      </c>
      <c r="J8" s="100"/>
      <c r="K8" s="110" t="s">
        <v>6</v>
      </c>
      <c r="L8" s="110" t="s">
        <v>7</v>
      </c>
      <c r="M8" s="110" t="s">
        <v>142</v>
      </c>
      <c r="N8" s="110" t="s">
        <v>145</v>
      </c>
      <c r="O8" s="110" t="s">
        <v>147</v>
      </c>
      <c r="P8" s="110" t="s">
        <v>148</v>
      </c>
      <c r="Q8" s="110" t="s">
        <v>152</v>
      </c>
      <c r="R8" s="100"/>
      <c r="S8" s="109"/>
      <c r="T8" s="100"/>
    </row>
    <row r="9" spans="1:20" ht="24" customHeight="1" thickTop="1" x14ac:dyDescent="0.2">
      <c r="B9" s="9" t="s">
        <v>8</v>
      </c>
      <c r="C9" s="169">
        <f t="shared" ref="C9:R9" si="0">+C10+C49+C56</f>
        <v>94688.9</v>
      </c>
      <c r="D9" s="169">
        <f t="shared" si="0"/>
        <v>72088.999999999985</v>
      </c>
      <c r="E9" s="169">
        <f>+E10+E49+E56</f>
        <v>78094.200000000012</v>
      </c>
      <c r="F9" s="169">
        <f>+F10+F49+F56</f>
        <v>116481.39999999998</v>
      </c>
      <c r="G9" s="169">
        <f>+G10+G49+G56</f>
        <v>78703.5</v>
      </c>
      <c r="H9" s="169">
        <f>+H10+H49+H56</f>
        <v>75212.400000000009</v>
      </c>
      <c r="I9" s="169">
        <f t="shared" si="0"/>
        <v>81306.599999999991</v>
      </c>
      <c r="J9" s="169">
        <f t="shared" si="0"/>
        <v>596576</v>
      </c>
      <c r="K9" s="170">
        <f t="shared" si="0"/>
        <v>94688.925075789972</v>
      </c>
      <c r="L9" s="170">
        <f t="shared" si="0"/>
        <v>72089.023893939986</v>
      </c>
      <c r="M9" s="170">
        <f>+M10+M49+M56</f>
        <v>78094.187162509988</v>
      </c>
      <c r="N9" s="170">
        <f>+N10+N49+N56</f>
        <v>116482.45825078998</v>
      </c>
      <c r="O9" s="170">
        <f>+O10+O49+O56</f>
        <v>78703.056318889998</v>
      </c>
      <c r="P9" s="170">
        <f>+P10+P49+P56</f>
        <v>75209.347903939997</v>
      </c>
      <c r="Q9" s="170">
        <f t="shared" si="0"/>
        <v>79643.964866673414</v>
      </c>
      <c r="R9" s="171">
        <f t="shared" si="0"/>
        <v>594910.96347253339</v>
      </c>
      <c r="S9" s="171">
        <f t="shared" ref="S9:S64" si="1">+J9-R9</f>
        <v>1665.036527466611</v>
      </c>
      <c r="T9" s="171">
        <f t="shared" ref="T9:T45" si="2">+J9/R9*100</f>
        <v>100.27987995342156</v>
      </c>
    </row>
    <row r="10" spans="1:20" ht="18" customHeight="1" x14ac:dyDescent="0.2">
      <c r="B10" s="12" t="s">
        <v>9</v>
      </c>
      <c r="C10" s="172">
        <f t="shared" ref="C10:R10" si="3">+C11+C16+C26+C44+C47+C48</f>
        <v>93018.5</v>
      </c>
      <c r="D10" s="172">
        <f t="shared" si="3"/>
        <v>70526.099999999991</v>
      </c>
      <c r="E10" s="172">
        <f t="shared" si="3"/>
        <v>76676.900000000009</v>
      </c>
      <c r="F10" s="172">
        <f t="shared" si="3"/>
        <v>114780.99999999999</v>
      </c>
      <c r="G10" s="172">
        <f t="shared" si="3"/>
        <v>77288.3</v>
      </c>
      <c r="H10" s="172">
        <f>+H11+H16+H26+H44+H47+H48</f>
        <v>74009.200000000012</v>
      </c>
      <c r="I10" s="172">
        <f t="shared" si="3"/>
        <v>79440.5</v>
      </c>
      <c r="J10" s="172">
        <f t="shared" si="3"/>
        <v>585740.5</v>
      </c>
      <c r="K10" s="92">
        <f t="shared" si="3"/>
        <v>93018.527129609982</v>
      </c>
      <c r="L10" s="92">
        <f t="shared" si="3"/>
        <v>70526.107600699994</v>
      </c>
      <c r="M10" s="92">
        <f t="shared" si="3"/>
        <v>76676.85114531999</v>
      </c>
      <c r="N10" s="92">
        <f t="shared" si="3"/>
        <v>114782.03495944999</v>
      </c>
      <c r="O10" s="92">
        <f t="shared" si="3"/>
        <v>77290.499408579999</v>
      </c>
      <c r="P10" s="92">
        <f>+P11+P16+P26+P44+P47+P48</f>
        <v>74006.191825119997</v>
      </c>
      <c r="Q10" s="92">
        <f t="shared" si="3"/>
        <v>77925.344403825264</v>
      </c>
      <c r="R10" s="173">
        <f t="shared" si="3"/>
        <v>584225.55647260533</v>
      </c>
      <c r="S10" s="173">
        <f t="shared" si="1"/>
        <v>1514.9435273946729</v>
      </c>
      <c r="T10" s="174">
        <f t="shared" si="2"/>
        <v>100.25930798654915</v>
      </c>
    </row>
    <row r="11" spans="1:20" ht="18" customHeight="1" x14ac:dyDescent="0.2">
      <c r="B11" s="12" t="s">
        <v>10</v>
      </c>
      <c r="C11" s="172">
        <f t="shared" ref="C11:R11" si="4">SUM(C12:C15)</f>
        <v>46065.899999999994</v>
      </c>
      <c r="D11" s="172">
        <f t="shared" si="4"/>
        <v>31904.499999999996</v>
      </c>
      <c r="E11" s="172">
        <f t="shared" si="4"/>
        <v>32519.399999999998</v>
      </c>
      <c r="F11" s="172">
        <f t="shared" si="4"/>
        <v>66322.7</v>
      </c>
      <c r="G11" s="172">
        <f t="shared" si="4"/>
        <v>36928</v>
      </c>
      <c r="H11" s="172">
        <f>SUM(H12:H15)</f>
        <v>32603.999999999996</v>
      </c>
      <c r="I11" s="172">
        <f t="shared" si="4"/>
        <v>36175.600000000006</v>
      </c>
      <c r="J11" s="72">
        <f t="shared" si="4"/>
        <v>282520.10000000003</v>
      </c>
      <c r="K11" s="175">
        <f t="shared" si="4"/>
        <v>46065.866293049992</v>
      </c>
      <c r="L11" s="175">
        <f t="shared" si="4"/>
        <v>31904.526524880002</v>
      </c>
      <c r="M11" s="175">
        <f t="shared" si="4"/>
        <v>32519.414206879999</v>
      </c>
      <c r="N11" s="175">
        <f t="shared" si="4"/>
        <v>66323.899893619993</v>
      </c>
      <c r="O11" s="175">
        <f t="shared" si="4"/>
        <v>36927.979633819996</v>
      </c>
      <c r="P11" s="175">
        <f>SUM(P12:P15)</f>
        <v>32601.279243779998</v>
      </c>
      <c r="Q11" s="175">
        <f t="shared" si="4"/>
        <v>35152.742531627919</v>
      </c>
      <c r="R11" s="173">
        <f t="shared" si="4"/>
        <v>281495.70832765789</v>
      </c>
      <c r="S11" s="173">
        <f t="shared" si="1"/>
        <v>1024.3916723421426</v>
      </c>
      <c r="T11" s="174">
        <f t="shared" si="2"/>
        <v>100.36391022741624</v>
      </c>
    </row>
    <row r="12" spans="1:20" ht="18" customHeight="1" x14ac:dyDescent="0.2">
      <c r="B12" s="15" t="s">
        <v>11</v>
      </c>
      <c r="C12" s="176">
        <v>14639.4</v>
      </c>
      <c r="D12" s="176">
        <v>13164.3</v>
      </c>
      <c r="E12" s="176">
        <v>12944.5</v>
      </c>
      <c r="F12" s="176">
        <v>13316.5</v>
      </c>
      <c r="G12" s="176">
        <v>14631.1</v>
      </c>
      <c r="H12" s="176">
        <v>12024.5</v>
      </c>
      <c r="I12" s="176">
        <v>10963.2</v>
      </c>
      <c r="J12" s="73">
        <f>SUM(C12:I12)</f>
        <v>91683.5</v>
      </c>
      <c r="K12" s="177">
        <v>14639.405141649997</v>
      </c>
      <c r="L12" s="177">
        <v>13164.33133945</v>
      </c>
      <c r="M12" s="177">
        <v>12944.470245819999</v>
      </c>
      <c r="N12" s="177">
        <v>13317.73599741</v>
      </c>
      <c r="O12" s="177">
        <v>14627.02092062</v>
      </c>
      <c r="P12" s="177">
        <v>12024.393210329999</v>
      </c>
      <c r="Q12" s="177">
        <v>11020.144745277054</v>
      </c>
      <c r="R12" s="178">
        <f>SUM(K12:Q12)</f>
        <v>91737.501600557051</v>
      </c>
      <c r="S12" s="178">
        <f t="shared" si="1"/>
        <v>-54.001600557050551</v>
      </c>
      <c r="T12" s="179">
        <f t="shared" si="2"/>
        <v>99.941134650917149</v>
      </c>
    </row>
    <row r="13" spans="1:20" ht="18" customHeight="1" x14ac:dyDescent="0.2">
      <c r="B13" s="15" t="s">
        <v>12</v>
      </c>
      <c r="C13" s="176">
        <v>23577.1</v>
      </c>
      <c r="D13" s="176">
        <v>14421.4</v>
      </c>
      <c r="E13" s="176">
        <v>15295.6</v>
      </c>
      <c r="F13" s="176">
        <v>45167.5</v>
      </c>
      <c r="G13" s="176">
        <v>13275.4</v>
      </c>
      <c r="H13" s="176">
        <v>14857.6</v>
      </c>
      <c r="I13" s="176">
        <v>20164</v>
      </c>
      <c r="J13" s="73">
        <f>SUM(C13:I13)</f>
        <v>146758.6</v>
      </c>
      <c r="K13" s="177">
        <v>23577.131954889999</v>
      </c>
      <c r="L13" s="177">
        <v>14421.363629910002</v>
      </c>
      <c r="M13" s="177">
        <v>15295.633138500001</v>
      </c>
      <c r="N13" s="177">
        <v>45167.455072119999</v>
      </c>
      <c r="O13" s="177">
        <v>13275.350453569999</v>
      </c>
      <c r="P13" s="177">
        <v>14855.02962781</v>
      </c>
      <c r="Q13" s="177">
        <v>19179.821353843432</v>
      </c>
      <c r="R13" s="178">
        <f>SUM(K13:Q13)</f>
        <v>145771.78523064344</v>
      </c>
      <c r="S13" s="178">
        <f t="shared" si="1"/>
        <v>986.81476935656974</v>
      </c>
      <c r="T13" s="179">
        <f t="shared" si="2"/>
        <v>100.67695869114534</v>
      </c>
    </row>
    <row r="14" spans="1:20" ht="18" customHeight="1" x14ac:dyDescent="0.2">
      <c r="B14" s="15" t="s">
        <v>13</v>
      </c>
      <c r="C14" s="176">
        <v>7638.2</v>
      </c>
      <c r="D14" s="176">
        <v>4102.3</v>
      </c>
      <c r="E14" s="176">
        <v>3946.7</v>
      </c>
      <c r="F14" s="176">
        <v>7484.3</v>
      </c>
      <c r="G14" s="176">
        <v>8672.6</v>
      </c>
      <c r="H14" s="176">
        <v>5400.1</v>
      </c>
      <c r="I14" s="176">
        <v>4737.1000000000004</v>
      </c>
      <c r="J14" s="73">
        <f>SUM(C14:I14)</f>
        <v>41981.299999999996</v>
      </c>
      <c r="K14" s="177">
        <v>7638.1693587500004</v>
      </c>
      <c r="L14" s="177">
        <v>4102.3277667000002</v>
      </c>
      <c r="M14" s="177">
        <v>3946.73428964</v>
      </c>
      <c r="N14" s="177">
        <v>7484.2815456999997</v>
      </c>
      <c r="O14" s="177">
        <v>8672.633219450001</v>
      </c>
      <c r="P14" s="177">
        <v>5400.1015740699995</v>
      </c>
      <c r="Q14" s="177">
        <v>4669.0402777286517</v>
      </c>
      <c r="R14" s="178">
        <f>SUM(K14:Q14)</f>
        <v>41913.288032038654</v>
      </c>
      <c r="S14" s="178">
        <f t="shared" si="1"/>
        <v>68.011967961341725</v>
      </c>
      <c r="T14" s="179">
        <f t="shared" si="2"/>
        <v>100.16226827136386</v>
      </c>
    </row>
    <row r="15" spans="1:20" ht="18" customHeight="1" x14ac:dyDescent="0.2">
      <c r="B15" s="15" t="s">
        <v>14</v>
      </c>
      <c r="C15" s="176">
        <v>211.2</v>
      </c>
      <c r="D15" s="176">
        <v>216.5</v>
      </c>
      <c r="E15" s="176">
        <v>332.6</v>
      </c>
      <c r="F15" s="176">
        <v>354.4</v>
      </c>
      <c r="G15" s="176">
        <v>348.9</v>
      </c>
      <c r="H15" s="176">
        <v>321.8</v>
      </c>
      <c r="I15" s="176">
        <v>311.3</v>
      </c>
      <c r="J15" s="73">
        <f>SUM(C15:I15)</f>
        <v>2096.6999999999998</v>
      </c>
      <c r="K15" s="177">
        <v>211.15983775999999</v>
      </c>
      <c r="L15" s="177">
        <v>216.50378881999998</v>
      </c>
      <c r="M15" s="177">
        <v>332.57653291999998</v>
      </c>
      <c r="N15" s="177">
        <v>354.42727839000003</v>
      </c>
      <c r="O15" s="177">
        <v>352.97504018000001</v>
      </c>
      <c r="P15" s="177">
        <v>321.75483156999996</v>
      </c>
      <c r="Q15" s="177">
        <v>283.73615477878371</v>
      </c>
      <c r="R15" s="178">
        <f>SUM(K15:Q15)</f>
        <v>2073.1334644187837</v>
      </c>
      <c r="S15" s="178">
        <f t="shared" si="1"/>
        <v>23.566535581216158</v>
      </c>
      <c r="T15" s="179">
        <f t="shared" si="2"/>
        <v>101.13675920946186</v>
      </c>
    </row>
    <row r="16" spans="1:20" ht="18" customHeight="1" x14ac:dyDescent="0.2">
      <c r="B16" s="12" t="s">
        <v>15</v>
      </c>
      <c r="C16" s="172">
        <f t="shared" ref="C16:R16" si="5">+C17+C25</f>
        <v>3864.2000000000003</v>
      </c>
      <c r="D16" s="172">
        <f t="shared" si="5"/>
        <v>4037.4000000000005</v>
      </c>
      <c r="E16" s="172">
        <f t="shared" si="5"/>
        <v>8092.0999999999985</v>
      </c>
      <c r="F16" s="172">
        <f t="shared" si="5"/>
        <v>9662.4</v>
      </c>
      <c r="G16" s="172">
        <f t="shared" si="5"/>
        <v>5228.8</v>
      </c>
      <c r="H16" s="172">
        <f>+H17+H25</f>
        <v>4328.0999999999995</v>
      </c>
      <c r="I16" s="172">
        <f t="shared" si="5"/>
        <v>5460.5999999999995</v>
      </c>
      <c r="J16" s="72">
        <f t="shared" si="5"/>
        <v>40673.599999999999</v>
      </c>
      <c r="K16" s="92">
        <f t="shared" si="5"/>
        <v>3864.2112448400003</v>
      </c>
      <c r="L16" s="92">
        <f t="shared" si="5"/>
        <v>4037.3581787400003</v>
      </c>
      <c r="M16" s="92">
        <f t="shared" si="5"/>
        <v>8092.0578447800008</v>
      </c>
      <c r="N16" s="92">
        <f t="shared" si="5"/>
        <v>9662.4244918700006</v>
      </c>
      <c r="O16" s="92">
        <f t="shared" si="5"/>
        <v>5228.3589862499994</v>
      </c>
      <c r="P16" s="92">
        <f>+P17+P25</f>
        <v>4327.8651582400007</v>
      </c>
      <c r="Q16" s="92">
        <f t="shared" si="5"/>
        <v>5442.2764200570737</v>
      </c>
      <c r="R16" s="173">
        <f t="shared" si="5"/>
        <v>40654.552324777069</v>
      </c>
      <c r="S16" s="173">
        <f t="shared" si="1"/>
        <v>19.047675222929684</v>
      </c>
      <c r="T16" s="174">
        <f t="shared" si="2"/>
        <v>100.04685250269334</v>
      </c>
    </row>
    <row r="17" spans="2:20" ht="18" customHeight="1" x14ac:dyDescent="0.2">
      <c r="B17" s="18" t="s">
        <v>16</v>
      </c>
      <c r="C17" s="172">
        <f t="shared" ref="C17:R17" si="6">SUM(C18:C24)</f>
        <v>3657.2000000000003</v>
      </c>
      <c r="D17" s="172">
        <f t="shared" si="6"/>
        <v>3801.6000000000004</v>
      </c>
      <c r="E17" s="172">
        <f t="shared" si="6"/>
        <v>7673.3999999999987</v>
      </c>
      <c r="F17" s="172">
        <f t="shared" si="6"/>
        <v>9236.1999999999989</v>
      </c>
      <c r="G17" s="172">
        <f t="shared" si="6"/>
        <v>4804.8</v>
      </c>
      <c r="H17" s="172">
        <f>SUM(H18:H24)</f>
        <v>4037.3999999999996</v>
      </c>
      <c r="I17" s="172">
        <f t="shared" si="6"/>
        <v>5232.9999999999991</v>
      </c>
      <c r="J17" s="72">
        <f t="shared" si="6"/>
        <v>38443.599999999999</v>
      </c>
      <c r="K17" s="92">
        <f t="shared" si="6"/>
        <v>3657.2135460300001</v>
      </c>
      <c r="L17" s="92">
        <f t="shared" si="6"/>
        <v>3801.5344905300003</v>
      </c>
      <c r="M17" s="92">
        <f t="shared" si="6"/>
        <v>7673.3690876100009</v>
      </c>
      <c r="N17" s="92">
        <f t="shared" si="6"/>
        <v>9236.1691389099997</v>
      </c>
      <c r="O17" s="92">
        <f t="shared" si="6"/>
        <v>4804.4185618099991</v>
      </c>
      <c r="P17" s="92">
        <f>SUM(P18:P24)</f>
        <v>4037.1454442300005</v>
      </c>
      <c r="Q17" s="92">
        <f t="shared" si="6"/>
        <v>5201.9353671092176</v>
      </c>
      <c r="R17" s="173">
        <f t="shared" si="6"/>
        <v>38411.785636229215</v>
      </c>
      <c r="S17" s="173">
        <f t="shared" si="1"/>
        <v>31.81436377078353</v>
      </c>
      <c r="T17" s="174">
        <f t="shared" si="2"/>
        <v>100.08282448535996</v>
      </c>
    </row>
    <row r="18" spans="2:20" ht="18" customHeight="1" x14ac:dyDescent="0.2">
      <c r="B18" s="19" t="s">
        <v>17</v>
      </c>
      <c r="C18" s="176">
        <v>135.80000000000001</v>
      </c>
      <c r="D18" s="176">
        <v>560.5</v>
      </c>
      <c r="E18" s="176">
        <v>2488.1999999999998</v>
      </c>
      <c r="F18" s="176">
        <v>289.39999999999998</v>
      </c>
      <c r="G18" s="176">
        <v>215.5</v>
      </c>
      <c r="H18" s="176">
        <v>189.6</v>
      </c>
      <c r="I18" s="176">
        <v>198.8</v>
      </c>
      <c r="J18" s="73">
        <f t="shared" ref="J18:J25" si="7">SUM(C18:I18)</f>
        <v>4077.8</v>
      </c>
      <c r="K18" s="180">
        <v>135.79153822000001</v>
      </c>
      <c r="L18" s="180">
        <v>560.48309614999994</v>
      </c>
      <c r="M18" s="180">
        <v>2488.22644356</v>
      </c>
      <c r="N18" s="180">
        <v>289.42259157999996</v>
      </c>
      <c r="O18" s="180">
        <v>215.50281709000001</v>
      </c>
      <c r="P18" s="180">
        <v>189.41348099999999</v>
      </c>
      <c r="Q18" s="180">
        <v>123.564483804627</v>
      </c>
      <c r="R18" s="178">
        <f t="shared" ref="R18:R25" si="8">SUM(K18:Q18)</f>
        <v>4002.4044514046268</v>
      </c>
      <c r="S18" s="178">
        <f t="shared" si="1"/>
        <v>75.395548595373384</v>
      </c>
      <c r="T18" s="179">
        <f t="shared" si="2"/>
        <v>101.88375636472504</v>
      </c>
    </row>
    <row r="19" spans="2:20" ht="18" customHeight="1" x14ac:dyDescent="0.2">
      <c r="B19" s="19" t="s">
        <v>18</v>
      </c>
      <c r="C19" s="176">
        <v>274.3</v>
      </c>
      <c r="D19" s="176">
        <v>171.2</v>
      </c>
      <c r="E19" s="176">
        <v>312.89999999999998</v>
      </c>
      <c r="F19" s="176">
        <v>4931.8</v>
      </c>
      <c r="G19" s="176">
        <v>439.4</v>
      </c>
      <c r="H19" s="176">
        <v>335.2</v>
      </c>
      <c r="I19" s="176">
        <v>358.3</v>
      </c>
      <c r="J19" s="73">
        <f t="shared" si="7"/>
        <v>6823.0999999999995</v>
      </c>
      <c r="K19" s="180">
        <v>274.28600075000003</v>
      </c>
      <c r="L19" s="180">
        <v>171.17888725</v>
      </c>
      <c r="M19" s="180">
        <v>312.90742648000003</v>
      </c>
      <c r="N19" s="180">
        <v>4931.8221383700002</v>
      </c>
      <c r="O19" s="180">
        <v>439.03049382</v>
      </c>
      <c r="P19" s="180">
        <v>335.17623049000002</v>
      </c>
      <c r="Q19" s="180">
        <v>332.60725412233398</v>
      </c>
      <c r="R19" s="178">
        <f t="shared" si="8"/>
        <v>6797.0084312823346</v>
      </c>
      <c r="S19" s="178">
        <f t="shared" si="1"/>
        <v>26.091568717664813</v>
      </c>
      <c r="T19" s="179">
        <f t="shared" si="2"/>
        <v>100.38386841772305</v>
      </c>
    </row>
    <row r="20" spans="2:20" ht="18" customHeight="1" x14ac:dyDescent="0.2">
      <c r="B20" s="19" t="s">
        <v>19</v>
      </c>
      <c r="C20" s="176">
        <v>1009.3</v>
      </c>
      <c r="D20" s="176">
        <v>1381.9</v>
      </c>
      <c r="E20" s="176">
        <v>1574.1</v>
      </c>
      <c r="F20" s="176">
        <v>1444.7</v>
      </c>
      <c r="G20" s="176">
        <v>1337.8</v>
      </c>
      <c r="H20" s="176">
        <v>1434.5</v>
      </c>
      <c r="I20" s="176">
        <v>1613</v>
      </c>
      <c r="J20" s="73">
        <f t="shared" si="7"/>
        <v>9795.2999999999993</v>
      </c>
      <c r="K20" s="180">
        <v>1009.3527130800001</v>
      </c>
      <c r="L20" s="180">
        <v>1381.9127227500001</v>
      </c>
      <c r="M20" s="180">
        <v>1574.05882819</v>
      </c>
      <c r="N20" s="180">
        <v>1444.6871568699999</v>
      </c>
      <c r="O20" s="180">
        <v>1337.8097580899998</v>
      </c>
      <c r="P20" s="180">
        <v>1434.48909273</v>
      </c>
      <c r="Q20" s="180">
        <v>1418.2525593825942</v>
      </c>
      <c r="R20" s="178">
        <f t="shared" si="8"/>
        <v>9600.5628310925931</v>
      </c>
      <c r="S20" s="178">
        <f t="shared" si="1"/>
        <v>194.73716890740616</v>
      </c>
      <c r="T20" s="179">
        <f t="shared" si="2"/>
        <v>102.02839325499467</v>
      </c>
    </row>
    <row r="21" spans="2:20" ht="18" customHeight="1" x14ac:dyDescent="0.2">
      <c r="B21" s="19" t="s">
        <v>20</v>
      </c>
      <c r="C21" s="176">
        <v>221.8</v>
      </c>
      <c r="D21" s="176">
        <v>246</v>
      </c>
      <c r="E21" s="176">
        <v>250.2</v>
      </c>
      <c r="F21" s="176">
        <v>162.4</v>
      </c>
      <c r="G21" s="176">
        <v>187.4</v>
      </c>
      <c r="H21" s="176">
        <v>217.9</v>
      </c>
      <c r="I21" s="176">
        <v>224.4</v>
      </c>
      <c r="J21" s="73">
        <f t="shared" si="7"/>
        <v>1510.1000000000001</v>
      </c>
      <c r="K21" s="180">
        <v>221.79411184</v>
      </c>
      <c r="L21" s="180">
        <v>246.03993621000001</v>
      </c>
      <c r="M21" s="180">
        <v>250.22878613999998</v>
      </c>
      <c r="N21" s="180">
        <v>162.36320606999999</v>
      </c>
      <c r="O21" s="180">
        <v>187.34021258999999</v>
      </c>
      <c r="P21" s="180">
        <v>217.92510569999999</v>
      </c>
      <c r="Q21" s="180">
        <v>246.54843795441289</v>
      </c>
      <c r="R21" s="178">
        <f t="shared" si="8"/>
        <v>1532.2397965044129</v>
      </c>
      <c r="S21" s="178">
        <f t="shared" si="1"/>
        <v>-22.139796504412743</v>
      </c>
      <c r="T21" s="179">
        <f t="shared" si="2"/>
        <v>98.555069738110078</v>
      </c>
    </row>
    <row r="22" spans="2:20" ht="18" customHeight="1" x14ac:dyDescent="0.2">
      <c r="B22" s="19" t="s">
        <v>21</v>
      </c>
      <c r="C22" s="176">
        <v>112.7</v>
      </c>
      <c r="D22" s="176">
        <v>108</v>
      </c>
      <c r="E22" s="176">
        <v>127.9</v>
      </c>
      <c r="F22" s="176">
        <v>654.9</v>
      </c>
      <c r="G22" s="176">
        <v>364.6</v>
      </c>
      <c r="H22" s="176">
        <v>117.5</v>
      </c>
      <c r="I22" s="176">
        <v>175.7</v>
      </c>
      <c r="J22" s="73">
        <f t="shared" si="7"/>
        <v>1661.3</v>
      </c>
      <c r="K22" s="180">
        <v>112.68594439</v>
      </c>
      <c r="L22" s="180">
        <v>107.97689531</v>
      </c>
      <c r="M22" s="180">
        <v>127.87917075</v>
      </c>
      <c r="N22" s="180">
        <v>654.86162242</v>
      </c>
      <c r="O22" s="180">
        <v>364.56320348000003</v>
      </c>
      <c r="P22" s="180">
        <v>117.50506188</v>
      </c>
      <c r="Q22" s="180">
        <v>102.08720762726901</v>
      </c>
      <c r="R22" s="178">
        <f t="shared" si="8"/>
        <v>1587.5591058572691</v>
      </c>
      <c r="S22" s="178">
        <f t="shared" si="1"/>
        <v>73.740894142730895</v>
      </c>
      <c r="T22" s="179">
        <f t="shared" si="2"/>
        <v>104.64492275409876</v>
      </c>
    </row>
    <row r="23" spans="2:20" ht="18" customHeight="1" x14ac:dyDescent="0.2">
      <c r="B23" s="20" t="s">
        <v>22</v>
      </c>
      <c r="C23" s="176">
        <v>1880.2</v>
      </c>
      <c r="D23" s="176">
        <v>1254</v>
      </c>
      <c r="E23" s="176">
        <v>2099.9</v>
      </c>
      <c r="F23" s="176">
        <v>1639.8</v>
      </c>
      <c r="G23" s="176">
        <v>2098.3000000000002</v>
      </c>
      <c r="H23" s="176">
        <v>1688.6</v>
      </c>
      <c r="I23" s="176">
        <v>2622.1</v>
      </c>
      <c r="J23" s="73">
        <f t="shared" si="7"/>
        <v>13282.900000000001</v>
      </c>
      <c r="K23" s="180">
        <v>1880.23106379</v>
      </c>
      <c r="L23" s="180">
        <v>1253.9542637899999</v>
      </c>
      <c r="M23" s="180">
        <v>2099.8535015399998</v>
      </c>
      <c r="N23" s="180">
        <v>1639.8221644100001</v>
      </c>
      <c r="O23" s="180">
        <v>2098.3287222399999</v>
      </c>
      <c r="P23" s="180">
        <v>1688.56346665</v>
      </c>
      <c r="Q23" s="180">
        <v>2824.0519642075824</v>
      </c>
      <c r="R23" s="178">
        <f t="shared" si="8"/>
        <v>13484.805146627583</v>
      </c>
      <c r="S23" s="178">
        <f t="shared" si="1"/>
        <v>-201.90514662758142</v>
      </c>
      <c r="T23" s="179">
        <f t="shared" si="2"/>
        <v>98.502721066918227</v>
      </c>
    </row>
    <row r="24" spans="2:20" ht="18" customHeight="1" x14ac:dyDescent="0.2">
      <c r="B24" s="20" t="s">
        <v>23</v>
      </c>
      <c r="C24" s="176">
        <v>23.1</v>
      </c>
      <c r="D24" s="176">
        <v>80</v>
      </c>
      <c r="E24" s="176">
        <v>820.2</v>
      </c>
      <c r="F24" s="176">
        <v>113.2</v>
      </c>
      <c r="G24" s="176">
        <v>161.80000000000001</v>
      </c>
      <c r="H24" s="176">
        <v>54.1</v>
      </c>
      <c r="I24" s="176">
        <v>40.700000000000003</v>
      </c>
      <c r="J24" s="73">
        <f t="shared" si="7"/>
        <v>1293.0999999999999</v>
      </c>
      <c r="K24" s="176">
        <v>23.072173960000001</v>
      </c>
      <c r="L24" s="176">
        <v>79.988689069999992</v>
      </c>
      <c r="M24" s="176">
        <v>820.21493095000005</v>
      </c>
      <c r="N24" s="176">
        <v>113.19025918999999</v>
      </c>
      <c r="O24" s="176">
        <v>161.8433545</v>
      </c>
      <c r="P24" s="176">
        <v>54.073005780000003</v>
      </c>
      <c r="Q24" s="176">
        <v>154.82346001039863</v>
      </c>
      <c r="R24" s="178">
        <f t="shared" si="8"/>
        <v>1407.2058734603984</v>
      </c>
      <c r="S24" s="178">
        <f t="shared" si="1"/>
        <v>-114.10587346039847</v>
      </c>
      <c r="T24" s="179">
        <f t="shared" si="2"/>
        <v>91.891316287658341</v>
      </c>
    </row>
    <row r="25" spans="2:20" ht="18" customHeight="1" x14ac:dyDescent="0.2">
      <c r="B25" s="18" t="s">
        <v>24</v>
      </c>
      <c r="C25" s="172">
        <v>207</v>
      </c>
      <c r="D25" s="172">
        <v>235.8</v>
      </c>
      <c r="E25" s="172">
        <v>418.7</v>
      </c>
      <c r="F25" s="172">
        <v>426.2</v>
      </c>
      <c r="G25" s="172">
        <v>424</v>
      </c>
      <c r="H25" s="172">
        <v>290.7</v>
      </c>
      <c r="I25" s="172">
        <v>227.6</v>
      </c>
      <c r="J25" s="72">
        <f t="shared" si="7"/>
        <v>2230</v>
      </c>
      <c r="K25" s="175">
        <v>206.99769881</v>
      </c>
      <c r="L25" s="175">
        <v>235.82368821</v>
      </c>
      <c r="M25" s="175">
        <v>418.68875717000003</v>
      </c>
      <c r="N25" s="175">
        <v>426.25535296000004</v>
      </c>
      <c r="O25" s="175">
        <v>423.94042443999996</v>
      </c>
      <c r="P25" s="175">
        <v>290.71971401000002</v>
      </c>
      <c r="Q25" s="175">
        <v>240.34105294785627</v>
      </c>
      <c r="R25" s="173">
        <f t="shared" si="8"/>
        <v>2242.7666885478566</v>
      </c>
      <c r="S25" s="173">
        <f t="shared" si="1"/>
        <v>-12.766688547856575</v>
      </c>
      <c r="T25" s="174">
        <f t="shared" si="2"/>
        <v>99.430761629685037</v>
      </c>
    </row>
    <row r="26" spans="2:20" ht="18" customHeight="1" x14ac:dyDescent="0.2">
      <c r="B26" s="12" t="s">
        <v>25</v>
      </c>
      <c r="C26" s="172">
        <f t="shared" ref="C26:R26" si="9">+C27+C29+C38+C43</f>
        <v>41783.300000000003</v>
      </c>
      <c r="D26" s="172">
        <f t="shared" si="9"/>
        <v>33328.299999999996</v>
      </c>
      <c r="E26" s="172">
        <f t="shared" si="9"/>
        <v>34816.6</v>
      </c>
      <c r="F26" s="172">
        <f t="shared" si="9"/>
        <v>37494.200000000004</v>
      </c>
      <c r="G26" s="172">
        <f t="shared" si="9"/>
        <v>34097.099999999991</v>
      </c>
      <c r="H26" s="172">
        <f>+H27+H29+H38+H43</f>
        <v>36017.5</v>
      </c>
      <c r="I26" s="172">
        <f t="shared" si="9"/>
        <v>36768.899999999994</v>
      </c>
      <c r="J26" s="72">
        <f t="shared" si="9"/>
        <v>254305.90000000002</v>
      </c>
      <c r="K26" s="92">
        <f t="shared" si="9"/>
        <v>41783.339638849997</v>
      </c>
      <c r="L26" s="92">
        <f t="shared" si="9"/>
        <v>33328.330281080001</v>
      </c>
      <c r="M26" s="92">
        <f t="shared" si="9"/>
        <v>34816.596162649999</v>
      </c>
      <c r="N26" s="92">
        <f t="shared" si="9"/>
        <v>37494.050357160006</v>
      </c>
      <c r="O26" s="92">
        <f t="shared" si="9"/>
        <v>34097.129906139999</v>
      </c>
      <c r="P26" s="92">
        <f>+P27+P29+P38+P43</f>
        <v>36017.457963500005</v>
      </c>
      <c r="Q26" s="92">
        <f t="shared" si="9"/>
        <v>35982.813193704766</v>
      </c>
      <c r="R26" s="173">
        <f t="shared" si="9"/>
        <v>253519.7175030848</v>
      </c>
      <c r="S26" s="173">
        <f t="shared" si="1"/>
        <v>786.18249691522215</v>
      </c>
      <c r="T26" s="174">
        <f t="shared" si="2"/>
        <v>100.31010704203143</v>
      </c>
    </row>
    <row r="27" spans="2:20" ht="18" customHeight="1" x14ac:dyDescent="0.2">
      <c r="B27" s="18" t="s">
        <v>26</v>
      </c>
      <c r="C27" s="172">
        <f t="shared" ref="C27:R27" si="10">+C28</f>
        <v>25142.6</v>
      </c>
      <c r="D27" s="172">
        <f t="shared" si="10"/>
        <v>19222.099999999999</v>
      </c>
      <c r="E27" s="172">
        <f t="shared" si="10"/>
        <v>19870.7</v>
      </c>
      <c r="F27" s="172">
        <f t="shared" si="10"/>
        <v>21420</v>
      </c>
      <c r="G27" s="172">
        <f t="shared" si="10"/>
        <v>19543.7</v>
      </c>
      <c r="H27" s="172">
        <f t="shared" si="10"/>
        <v>20901</v>
      </c>
      <c r="I27" s="172">
        <f t="shared" si="10"/>
        <v>20124.400000000001</v>
      </c>
      <c r="J27" s="72">
        <f t="shared" si="10"/>
        <v>146224.5</v>
      </c>
      <c r="K27" s="92">
        <f t="shared" si="10"/>
        <v>25142.62932493</v>
      </c>
      <c r="L27" s="92">
        <f t="shared" si="10"/>
        <v>19222.13462461</v>
      </c>
      <c r="M27" s="92">
        <f t="shared" si="10"/>
        <v>19870.71399846</v>
      </c>
      <c r="N27" s="92">
        <f t="shared" si="10"/>
        <v>21419.95026315</v>
      </c>
      <c r="O27" s="92">
        <f t="shared" si="10"/>
        <v>19543.654004119999</v>
      </c>
      <c r="P27" s="92">
        <f t="shared" si="10"/>
        <v>20900.962717270002</v>
      </c>
      <c r="Q27" s="92">
        <f t="shared" si="10"/>
        <v>19619.828982802199</v>
      </c>
      <c r="R27" s="173">
        <f t="shared" si="10"/>
        <v>145719.87391534221</v>
      </c>
      <c r="S27" s="173">
        <f t="shared" si="1"/>
        <v>504.6260846577934</v>
      </c>
      <c r="T27" s="174">
        <f t="shared" si="2"/>
        <v>100.34629873818788</v>
      </c>
    </row>
    <row r="28" spans="2:20" ht="18" customHeight="1" x14ac:dyDescent="0.2">
      <c r="B28" s="21" t="s">
        <v>27</v>
      </c>
      <c r="C28" s="176">
        <v>25142.6</v>
      </c>
      <c r="D28" s="176">
        <v>19222.099999999999</v>
      </c>
      <c r="E28" s="176">
        <v>19870.7</v>
      </c>
      <c r="F28" s="176">
        <v>21420</v>
      </c>
      <c r="G28" s="176">
        <v>19543.7</v>
      </c>
      <c r="H28" s="176">
        <v>20901</v>
      </c>
      <c r="I28" s="176">
        <v>20124.400000000001</v>
      </c>
      <c r="J28" s="73">
        <f>SUM(C28:I28)</f>
        <v>146224.5</v>
      </c>
      <c r="K28" s="180">
        <v>25142.62932493</v>
      </c>
      <c r="L28" s="180">
        <v>19222.13462461</v>
      </c>
      <c r="M28" s="180">
        <v>19870.71399846</v>
      </c>
      <c r="N28" s="180">
        <v>21419.95026315</v>
      </c>
      <c r="O28" s="180">
        <v>19543.654004119999</v>
      </c>
      <c r="P28" s="180">
        <v>20900.962717270002</v>
      </c>
      <c r="Q28" s="180">
        <v>19619.828982802199</v>
      </c>
      <c r="R28" s="178">
        <f>SUM(K28:Q28)</f>
        <v>145719.87391534221</v>
      </c>
      <c r="S28" s="178">
        <f t="shared" si="1"/>
        <v>504.6260846577934</v>
      </c>
      <c r="T28" s="179">
        <f t="shared" si="2"/>
        <v>100.34629873818788</v>
      </c>
    </row>
    <row r="29" spans="2:20" ht="18" customHeight="1" x14ac:dyDescent="0.2">
      <c r="B29" s="22" t="s">
        <v>28</v>
      </c>
      <c r="C29" s="172">
        <f t="shared" ref="C29:R29" si="11">SUM(C30:C37)</f>
        <v>13935.400000000003</v>
      </c>
      <c r="D29" s="172">
        <f t="shared" si="11"/>
        <v>11132.7</v>
      </c>
      <c r="E29" s="172">
        <f t="shared" si="11"/>
        <v>11572.2</v>
      </c>
      <c r="F29" s="172">
        <f t="shared" si="11"/>
        <v>13828.499999999998</v>
      </c>
      <c r="G29" s="172">
        <f t="shared" si="11"/>
        <v>12203.499999999998</v>
      </c>
      <c r="H29" s="172">
        <f>SUM(H30:H37)</f>
        <v>12671.2</v>
      </c>
      <c r="I29" s="172">
        <f t="shared" si="11"/>
        <v>14245.8</v>
      </c>
      <c r="J29" s="72">
        <f t="shared" si="11"/>
        <v>89589.300000000017</v>
      </c>
      <c r="K29" s="92">
        <f t="shared" si="11"/>
        <v>13935.388303479998</v>
      </c>
      <c r="L29" s="92">
        <f t="shared" si="11"/>
        <v>11132.714694100001</v>
      </c>
      <c r="M29" s="92">
        <f t="shared" si="11"/>
        <v>11572.209456590001</v>
      </c>
      <c r="N29" s="92">
        <f t="shared" si="11"/>
        <v>13828.458000629998</v>
      </c>
      <c r="O29" s="92">
        <f t="shared" si="11"/>
        <v>12203.515231649999</v>
      </c>
      <c r="P29" s="92">
        <f>SUM(P30:P37)</f>
        <v>12671.171756580001</v>
      </c>
      <c r="Q29" s="92">
        <f t="shared" si="11"/>
        <v>14050.895608492094</v>
      </c>
      <c r="R29" s="173">
        <f t="shared" si="11"/>
        <v>89394.353051522092</v>
      </c>
      <c r="S29" s="173">
        <f t="shared" si="1"/>
        <v>194.94694847792562</v>
      </c>
      <c r="T29" s="174">
        <f t="shared" si="2"/>
        <v>100.21807523833812</v>
      </c>
    </row>
    <row r="30" spans="2:20" ht="18" customHeight="1" x14ac:dyDescent="0.2">
      <c r="B30" s="21" t="s">
        <v>29</v>
      </c>
      <c r="C30" s="176">
        <v>4536.8999999999996</v>
      </c>
      <c r="D30" s="176">
        <v>4168.1000000000004</v>
      </c>
      <c r="E30" s="176">
        <v>4356.5</v>
      </c>
      <c r="F30" s="176">
        <v>4999.8</v>
      </c>
      <c r="G30" s="176">
        <v>4267</v>
      </c>
      <c r="H30" s="176">
        <v>4200.5</v>
      </c>
      <c r="I30" s="176">
        <v>5280.6</v>
      </c>
      <c r="J30" s="73">
        <f t="shared" ref="J30:J37" si="12">SUM(C30:I30)</f>
        <v>31809.4</v>
      </c>
      <c r="K30" s="180">
        <v>4536.8854241499994</v>
      </c>
      <c r="L30" s="180">
        <v>4168.1395648999996</v>
      </c>
      <c r="M30" s="180">
        <v>4356.4690778900003</v>
      </c>
      <c r="N30" s="180">
        <v>4999.7858229499998</v>
      </c>
      <c r="O30" s="180">
        <v>4266.9760028199998</v>
      </c>
      <c r="P30" s="180">
        <v>4200.5160461400001</v>
      </c>
      <c r="Q30" s="180">
        <v>5075.6709498075861</v>
      </c>
      <c r="R30" s="178">
        <f t="shared" ref="R30:R37" si="13">SUM(K30:Q30)</f>
        <v>31604.442888657588</v>
      </c>
      <c r="S30" s="178">
        <f t="shared" si="1"/>
        <v>204.95711134241355</v>
      </c>
      <c r="T30" s="179">
        <f t="shared" si="2"/>
        <v>100.64850727495649</v>
      </c>
    </row>
    <row r="31" spans="2:20" ht="18" customHeight="1" x14ac:dyDescent="0.2">
      <c r="B31" s="21" t="s">
        <v>30</v>
      </c>
      <c r="C31" s="176">
        <v>2734.1</v>
      </c>
      <c r="D31" s="176">
        <v>2668.5</v>
      </c>
      <c r="E31" s="176">
        <v>2838.7</v>
      </c>
      <c r="F31" s="176">
        <v>3809.5</v>
      </c>
      <c r="G31" s="176">
        <v>3203.4</v>
      </c>
      <c r="H31" s="176">
        <v>3196.9</v>
      </c>
      <c r="I31" s="176">
        <v>3916.5</v>
      </c>
      <c r="J31" s="73">
        <f t="shared" si="12"/>
        <v>22367.599999999999</v>
      </c>
      <c r="K31" s="180">
        <v>2734.1035656100003</v>
      </c>
      <c r="L31" s="180">
        <v>2668.5137645500004</v>
      </c>
      <c r="M31" s="180">
        <v>2838.6428873499999</v>
      </c>
      <c r="N31" s="180">
        <v>3809.52877846</v>
      </c>
      <c r="O31" s="180">
        <v>3203.40958194</v>
      </c>
      <c r="P31" s="180">
        <v>3196.88747569</v>
      </c>
      <c r="Q31" s="180">
        <v>3879.8348612223745</v>
      </c>
      <c r="R31" s="178">
        <f t="shared" si="13"/>
        <v>22330.920914822374</v>
      </c>
      <c r="S31" s="178">
        <f t="shared" si="1"/>
        <v>36.679085177624074</v>
      </c>
      <c r="T31" s="179">
        <f t="shared" si="2"/>
        <v>100.16425245209335</v>
      </c>
    </row>
    <row r="32" spans="2:20" ht="18" customHeight="1" x14ac:dyDescent="0.2">
      <c r="B32" s="21" t="s">
        <v>31</v>
      </c>
      <c r="C32" s="176">
        <v>1376.2</v>
      </c>
      <c r="D32" s="176">
        <v>500.3</v>
      </c>
      <c r="E32" s="176">
        <v>579.9</v>
      </c>
      <c r="F32" s="176">
        <v>725.4</v>
      </c>
      <c r="G32" s="176">
        <v>588</v>
      </c>
      <c r="H32" s="176">
        <v>910.6</v>
      </c>
      <c r="I32" s="176">
        <v>473.8</v>
      </c>
      <c r="J32" s="73">
        <f t="shared" si="12"/>
        <v>5154.2000000000007</v>
      </c>
      <c r="K32" s="180">
        <v>1376.1989602799999</v>
      </c>
      <c r="L32" s="180">
        <v>500.31180832000007</v>
      </c>
      <c r="M32" s="180">
        <v>579.94362028</v>
      </c>
      <c r="N32" s="180">
        <v>725.41516067999999</v>
      </c>
      <c r="O32" s="180">
        <v>588.04331669999999</v>
      </c>
      <c r="P32" s="180">
        <v>910.63264076000007</v>
      </c>
      <c r="Q32" s="180">
        <v>508.11994888130522</v>
      </c>
      <c r="R32" s="178">
        <f t="shared" si="13"/>
        <v>5188.6654559013059</v>
      </c>
      <c r="S32" s="178">
        <f t="shared" si="1"/>
        <v>-34.465455901305177</v>
      </c>
      <c r="T32" s="179">
        <f t="shared" si="2"/>
        <v>99.335754902792843</v>
      </c>
    </row>
    <row r="33" spans="1:20" ht="18" customHeight="1" x14ac:dyDescent="0.2">
      <c r="B33" s="21" t="s">
        <v>32</v>
      </c>
      <c r="C33" s="176">
        <v>2761.6</v>
      </c>
      <c r="D33" s="176">
        <v>1788.1</v>
      </c>
      <c r="E33" s="176">
        <v>1689.4</v>
      </c>
      <c r="F33" s="176">
        <v>2016.7</v>
      </c>
      <c r="G33" s="176">
        <v>1734.8</v>
      </c>
      <c r="H33" s="176">
        <v>1996.5</v>
      </c>
      <c r="I33" s="176">
        <v>2219.8000000000002</v>
      </c>
      <c r="J33" s="73">
        <f t="shared" si="12"/>
        <v>14206.900000000001</v>
      </c>
      <c r="K33" s="180">
        <v>2761.5818135300001</v>
      </c>
      <c r="L33" s="180">
        <v>1788.0741257300001</v>
      </c>
      <c r="M33" s="180">
        <v>1689.4041278499999</v>
      </c>
      <c r="N33" s="180">
        <v>2016.7135984400002</v>
      </c>
      <c r="O33" s="180">
        <v>1734.78866253</v>
      </c>
      <c r="P33" s="180">
        <v>1996.4639129000002</v>
      </c>
      <c r="Q33" s="180">
        <v>2239.4078075672433</v>
      </c>
      <c r="R33" s="178">
        <f t="shared" si="13"/>
        <v>14226.434048547246</v>
      </c>
      <c r="S33" s="178">
        <f t="shared" si="1"/>
        <v>-19.534048547244311</v>
      </c>
      <c r="T33" s="179">
        <f t="shared" si="2"/>
        <v>99.862691884132133</v>
      </c>
    </row>
    <row r="34" spans="1:20" ht="18" customHeight="1" x14ac:dyDescent="0.2">
      <c r="B34" s="21" t="s">
        <v>33</v>
      </c>
      <c r="C34" s="176">
        <v>43.7</v>
      </c>
      <c r="D34" s="176">
        <v>26.9</v>
      </c>
      <c r="E34" s="176">
        <v>31.7</v>
      </c>
      <c r="F34" s="176">
        <v>71.3</v>
      </c>
      <c r="G34" s="176">
        <v>22.3</v>
      </c>
      <c r="H34" s="176">
        <v>26.2</v>
      </c>
      <c r="I34" s="176">
        <v>31</v>
      </c>
      <c r="J34" s="73">
        <f t="shared" si="12"/>
        <v>253.1</v>
      </c>
      <c r="K34" s="180">
        <v>43.708090689999999</v>
      </c>
      <c r="L34" s="180">
        <v>26.940857510000001</v>
      </c>
      <c r="M34" s="180">
        <v>31.661930329999997</v>
      </c>
      <c r="N34" s="180">
        <v>71.259134760000009</v>
      </c>
      <c r="O34" s="180">
        <v>22.266089709999999</v>
      </c>
      <c r="P34" s="180">
        <v>26.189261730000002</v>
      </c>
      <c r="Q34" s="180">
        <v>56.681314099300856</v>
      </c>
      <c r="R34" s="178">
        <f t="shared" si="13"/>
        <v>278.70667882930087</v>
      </c>
      <c r="S34" s="178">
        <f t="shared" si="1"/>
        <v>-25.606678829300876</v>
      </c>
      <c r="T34" s="179">
        <f t="shared" si="2"/>
        <v>90.81231962690633</v>
      </c>
    </row>
    <row r="35" spans="1:20" ht="18" customHeight="1" x14ac:dyDescent="0.2">
      <c r="B35" s="21" t="s">
        <v>34</v>
      </c>
      <c r="C35" s="176">
        <v>848.7</v>
      </c>
      <c r="D35" s="176">
        <v>818.1</v>
      </c>
      <c r="E35" s="176">
        <v>829.2</v>
      </c>
      <c r="F35" s="176">
        <v>836.4</v>
      </c>
      <c r="G35" s="176">
        <v>816.3</v>
      </c>
      <c r="H35" s="176">
        <v>839.5</v>
      </c>
      <c r="I35" s="176">
        <v>840.8</v>
      </c>
      <c r="J35" s="73">
        <f t="shared" si="12"/>
        <v>5829</v>
      </c>
      <c r="K35" s="177">
        <v>848.74155020000001</v>
      </c>
      <c r="L35" s="177">
        <v>818.07034564000003</v>
      </c>
      <c r="M35" s="177">
        <v>829.23089739</v>
      </c>
      <c r="N35" s="177">
        <v>836.43833094000001</v>
      </c>
      <c r="O35" s="177">
        <v>816.30414340999994</v>
      </c>
      <c r="P35" s="177">
        <v>839.47837225000001</v>
      </c>
      <c r="Q35" s="177">
        <v>841.79551570071396</v>
      </c>
      <c r="R35" s="178">
        <f t="shared" si="13"/>
        <v>5830.0591555307128</v>
      </c>
      <c r="S35" s="178">
        <f t="shared" si="1"/>
        <v>-1.0591555307128147</v>
      </c>
      <c r="T35" s="179">
        <f t="shared" si="2"/>
        <v>99.981832851049063</v>
      </c>
    </row>
    <row r="36" spans="1:20" ht="18" customHeight="1" x14ac:dyDescent="0.2">
      <c r="B36" s="21" t="s">
        <v>35</v>
      </c>
      <c r="C36" s="176">
        <v>1579.7</v>
      </c>
      <c r="D36" s="176">
        <v>1159.0999999999999</v>
      </c>
      <c r="E36" s="176">
        <v>1227</v>
      </c>
      <c r="F36" s="176">
        <v>1353.9</v>
      </c>
      <c r="G36" s="176">
        <v>1559.6</v>
      </c>
      <c r="H36" s="176">
        <v>1444.5</v>
      </c>
      <c r="I36" s="176">
        <v>1438.3</v>
      </c>
      <c r="J36" s="73">
        <f t="shared" si="12"/>
        <v>9762.1</v>
      </c>
      <c r="K36" s="177">
        <v>1579.6859680099999</v>
      </c>
      <c r="L36" s="177">
        <v>1159.13972745</v>
      </c>
      <c r="M36" s="177">
        <v>1227.0273055</v>
      </c>
      <c r="N36" s="177">
        <v>1353.8949703699998</v>
      </c>
      <c r="O36" s="177">
        <v>1559.5685935399999</v>
      </c>
      <c r="P36" s="177">
        <v>1444.5464650399999</v>
      </c>
      <c r="Q36" s="177">
        <v>1445.5475196575799</v>
      </c>
      <c r="R36" s="178">
        <f t="shared" si="13"/>
        <v>9769.4105495675794</v>
      </c>
      <c r="S36" s="178">
        <f t="shared" si="1"/>
        <v>-7.3105495675790735</v>
      </c>
      <c r="T36" s="179">
        <f t="shared" si="2"/>
        <v>99.925168979945227</v>
      </c>
    </row>
    <row r="37" spans="1:20" ht="18" customHeight="1" x14ac:dyDescent="0.2">
      <c r="B37" s="21" t="s">
        <v>23</v>
      </c>
      <c r="C37" s="176">
        <v>54.5</v>
      </c>
      <c r="D37" s="176">
        <v>3.6</v>
      </c>
      <c r="E37" s="176">
        <v>19.8</v>
      </c>
      <c r="F37" s="176">
        <v>15.5</v>
      </c>
      <c r="G37" s="176">
        <v>12.1</v>
      </c>
      <c r="H37" s="176">
        <v>56.5</v>
      </c>
      <c r="I37" s="176">
        <v>45</v>
      </c>
      <c r="J37" s="73">
        <f t="shared" si="12"/>
        <v>207</v>
      </c>
      <c r="K37" s="176">
        <v>54.482931009999994</v>
      </c>
      <c r="L37" s="176">
        <v>3.5245000000000002</v>
      </c>
      <c r="M37" s="176">
        <v>19.829609999999999</v>
      </c>
      <c r="N37" s="176">
        <v>15.42220403</v>
      </c>
      <c r="O37" s="176">
        <v>12.158841000000001</v>
      </c>
      <c r="P37" s="176">
        <v>56.457582070000001</v>
      </c>
      <c r="Q37" s="176">
        <v>3.8376915559888447</v>
      </c>
      <c r="R37" s="178">
        <f t="shared" si="13"/>
        <v>165.71335966598883</v>
      </c>
      <c r="S37" s="178">
        <f t="shared" si="1"/>
        <v>41.286640334011167</v>
      </c>
      <c r="T37" s="179">
        <f t="shared" si="2"/>
        <v>124.91449115341598</v>
      </c>
    </row>
    <row r="38" spans="1:20" ht="18" customHeight="1" x14ac:dyDescent="0.2">
      <c r="B38" s="22" t="s">
        <v>36</v>
      </c>
      <c r="C38" s="172">
        <f t="shared" ref="C38:R38" si="14">SUM(C39:C42)</f>
        <v>2518.3000000000002</v>
      </c>
      <c r="D38" s="172">
        <f t="shared" si="14"/>
        <v>2782.4</v>
      </c>
      <c r="E38" s="172">
        <f t="shared" si="14"/>
        <v>3121</v>
      </c>
      <c r="F38" s="172">
        <f t="shared" si="14"/>
        <v>2024.8999999999999</v>
      </c>
      <c r="G38" s="172">
        <f t="shared" si="14"/>
        <v>2049.6999999999998</v>
      </c>
      <c r="H38" s="172">
        <f>SUM(H39:H42)</f>
        <v>2241</v>
      </c>
      <c r="I38" s="172">
        <f t="shared" si="14"/>
        <v>2218.5999999999995</v>
      </c>
      <c r="J38" s="72">
        <f t="shared" si="14"/>
        <v>16955.900000000001</v>
      </c>
      <c r="K38" s="92">
        <f t="shared" si="14"/>
        <v>2518.2751888499997</v>
      </c>
      <c r="L38" s="92">
        <f t="shared" si="14"/>
        <v>2782.4100212200001</v>
      </c>
      <c r="M38" s="92">
        <f t="shared" si="14"/>
        <v>3120.97741008</v>
      </c>
      <c r="N38" s="92">
        <f t="shared" si="14"/>
        <v>2024.8878958100001</v>
      </c>
      <c r="O38" s="92">
        <f t="shared" si="14"/>
        <v>2049.74570515</v>
      </c>
      <c r="P38" s="92">
        <f>SUM(P39:P42)</f>
        <v>2240.9736966399996</v>
      </c>
      <c r="Q38" s="92">
        <f t="shared" si="14"/>
        <v>2115.3317832648158</v>
      </c>
      <c r="R38" s="173">
        <f t="shared" si="14"/>
        <v>16852.601701014813</v>
      </c>
      <c r="S38" s="173">
        <f t="shared" si="1"/>
        <v>103.29829898518801</v>
      </c>
      <c r="T38" s="174">
        <f t="shared" si="2"/>
        <v>100.61295164282538</v>
      </c>
    </row>
    <row r="39" spans="1:20" ht="18" customHeight="1" x14ac:dyDescent="0.2">
      <c r="B39" s="23" t="s">
        <v>37</v>
      </c>
      <c r="C39" s="176">
        <v>1675.5</v>
      </c>
      <c r="D39" s="176">
        <v>2030.3</v>
      </c>
      <c r="E39" s="176">
        <v>2038.1</v>
      </c>
      <c r="F39" s="176">
        <v>1715.1</v>
      </c>
      <c r="G39" s="176">
        <v>1837.2</v>
      </c>
      <c r="H39" s="176">
        <v>2008.3</v>
      </c>
      <c r="I39" s="176">
        <v>2019</v>
      </c>
      <c r="J39" s="73">
        <f>SUM(C39:I39)</f>
        <v>13323.5</v>
      </c>
      <c r="K39" s="180">
        <v>1675.5311380799999</v>
      </c>
      <c r="L39" s="180">
        <v>2030.3095749700001</v>
      </c>
      <c r="M39" s="180">
        <v>2038.07309633</v>
      </c>
      <c r="N39" s="180">
        <v>1715.0969576500001</v>
      </c>
      <c r="O39" s="180">
        <v>1837.23031098</v>
      </c>
      <c r="P39" s="180">
        <v>2008.27632922</v>
      </c>
      <c r="Q39" s="180">
        <v>1900.5394897256999</v>
      </c>
      <c r="R39" s="178">
        <f t="shared" ref="R39:R48" si="15">SUM(K39:Q39)</f>
        <v>13205.056896955699</v>
      </c>
      <c r="S39" s="178">
        <f t="shared" si="1"/>
        <v>118.4431030443011</v>
      </c>
      <c r="T39" s="179">
        <f t="shared" si="2"/>
        <v>100.89695261420349</v>
      </c>
    </row>
    <row r="40" spans="1:20" ht="18" customHeight="1" x14ac:dyDescent="0.2">
      <c r="B40" s="23" t="s">
        <v>38</v>
      </c>
      <c r="C40" s="176">
        <v>703.4</v>
      </c>
      <c r="D40" s="176">
        <v>614.5</v>
      </c>
      <c r="E40" s="176">
        <v>936.6</v>
      </c>
      <c r="F40" s="176">
        <v>163.19999999999999</v>
      </c>
      <c r="G40" s="176">
        <v>66.5</v>
      </c>
      <c r="H40" s="176">
        <v>86.5</v>
      </c>
      <c r="I40" s="176">
        <v>52.7</v>
      </c>
      <c r="J40" s="73">
        <f>SUM(C40:I40)</f>
        <v>2623.3999999999996</v>
      </c>
      <c r="K40" s="180">
        <v>703.42139999999995</v>
      </c>
      <c r="L40" s="180">
        <v>614.495</v>
      </c>
      <c r="M40" s="180">
        <v>936.64497500000004</v>
      </c>
      <c r="N40" s="180">
        <v>163.119</v>
      </c>
      <c r="O40" s="180">
        <v>66.54195</v>
      </c>
      <c r="P40" s="180">
        <v>86.438524999999998</v>
      </c>
      <c r="Q40" s="180">
        <v>63.977269281195177</v>
      </c>
      <c r="R40" s="178">
        <f t="shared" si="15"/>
        <v>2634.6381192811955</v>
      </c>
      <c r="S40" s="178">
        <f t="shared" si="1"/>
        <v>-11.23811928119585</v>
      </c>
      <c r="T40" s="179">
        <f t="shared" si="2"/>
        <v>99.573447328536275</v>
      </c>
    </row>
    <row r="41" spans="1:20" ht="18" customHeight="1" x14ac:dyDescent="0.2">
      <c r="B41" s="21" t="s">
        <v>39</v>
      </c>
      <c r="C41" s="176">
        <v>106</v>
      </c>
      <c r="D41" s="176">
        <v>104.1</v>
      </c>
      <c r="E41" s="176">
        <v>109.9</v>
      </c>
      <c r="F41" s="176">
        <v>110.6</v>
      </c>
      <c r="G41" s="176">
        <v>109.5</v>
      </c>
      <c r="H41" s="176">
        <v>110</v>
      </c>
      <c r="I41" s="176">
        <v>108.2</v>
      </c>
      <c r="J41" s="73">
        <f>SUM(C41:I41)</f>
        <v>758.30000000000007</v>
      </c>
      <c r="K41" s="180">
        <v>105.94868176999999</v>
      </c>
      <c r="L41" s="180">
        <v>104.13348001999999</v>
      </c>
      <c r="M41" s="180">
        <v>109.90692391</v>
      </c>
      <c r="N41" s="180">
        <v>110.6419587</v>
      </c>
      <c r="O41" s="180">
        <v>109.45191367</v>
      </c>
      <c r="P41" s="180">
        <v>110.03542673999999</v>
      </c>
      <c r="Q41" s="180">
        <v>112.96230420488419</v>
      </c>
      <c r="R41" s="178">
        <f t="shared" si="15"/>
        <v>763.08068901488411</v>
      </c>
      <c r="S41" s="178">
        <f t="shared" si="1"/>
        <v>-4.7806890148840466</v>
      </c>
      <c r="T41" s="179">
        <f t="shared" si="2"/>
        <v>99.373501507284146</v>
      </c>
    </row>
    <row r="42" spans="1:20" ht="18" customHeight="1" x14ac:dyDescent="0.2">
      <c r="B42" s="21" t="s">
        <v>40</v>
      </c>
      <c r="C42" s="176">
        <v>33.4</v>
      </c>
      <c r="D42" s="176">
        <v>33.5</v>
      </c>
      <c r="E42" s="176">
        <v>36.4</v>
      </c>
      <c r="F42" s="176">
        <v>36</v>
      </c>
      <c r="G42" s="176">
        <v>36.5</v>
      </c>
      <c r="H42" s="176">
        <v>36.200000000000003</v>
      </c>
      <c r="I42" s="176">
        <v>38.700000000000003</v>
      </c>
      <c r="J42" s="73">
        <f>SUM(C42:I42)</f>
        <v>250.7</v>
      </c>
      <c r="K42" s="180">
        <v>33.373969000000002</v>
      </c>
      <c r="L42" s="180">
        <v>33.47196623</v>
      </c>
      <c r="M42" s="180">
        <v>36.352414840000002</v>
      </c>
      <c r="N42" s="180">
        <v>36.02997946</v>
      </c>
      <c r="O42" s="180">
        <v>36.521530499999997</v>
      </c>
      <c r="P42" s="180">
        <v>36.223415680000002</v>
      </c>
      <c r="Q42" s="180">
        <v>37.852720053036805</v>
      </c>
      <c r="R42" s="178">
        <f t="shared" si="15"/>
        <v>249.82599576303681</v>
      </c>
      <c r="S42" s="178">
        <f t="shared" si="1"/>
        <v>0.87400423696317375</v>
      </c>
      <c r="T42" s="179">
        <f t="shared" si="2"/>
        <v>100.3498451929687</v>
      </c>
    </row>
    <row r="43" spans="1:20" ht="18" customHeight="1" x14ac:dyDescent="0.2">
      <c r="B43" s="18" t="s">
        <v>41</v>
      </c>
      <c r="C43" s="172">
        <v>187</v>
      </c>
      <c r="D43" s="172">
        <v>191.1</v>
      </c>
      <c r="E43" s="172">
        <v>252.7</v>
      </c>
      <c r="F43" s="172">
        <v>220.8</v>
      </c>
      <c r="G43" s="172">
        <v>300.2</v>
      </c>
      <c r="H43" s="172">
        <v>204.3</v>
      </c>
      <c r="I43" s="172">
        <v>180.1</v>
      </c>
      <c r="J43" s="72">
        <f>SUM(C43:I43)</f>
        <v>1536.1999999999998</v>
      </c>
      <c r="K43" s="181">
        <v>187.04682159000004</v>
      </c>
      <c r="L43" s="181">
        <v>191.07094115000001</v>
      </c>
      <c r="M43" s="181">
        <v>252.69529752000005</v>
      </c>
      <c r="N43" s="181">
        <v>220.75419757</v>
      </c>
      <c r="O43" s="181">
        <v>300.21496522000001</v>
      </c>
      <c r="P43" s="181">
        <v>204.34979301000001</v>
      </c>
      <c r="Q43" s="181">
        <v>196.75681914566158</v>
      </c>
      <c r="R43" s="173">
        <f t="shared" si="15"/>
        <v>1552.8888352056617</v>
      </c>
      <c r="S43" s="173">
        <f t="shared" si="1"/>
        <v>-16.688835205661917</v>
      </c>
      <c r="T43" s="179">
        <f t="shared" si="2"/>
        <v>98.925303935007577</v>
      </c>
    </row>
    <row r="44" spans="1:20" ht="18" customHeight="1" x14ac:dyDescent="0.2">
      <c r="B44" s="24" t="s">
        <v>42</v>
      </c>
      <c r="C44" s="172">
        <f t="shared" ref="C44:J44" si="16">SUM(C45:C46)</f>
        <v>1183.8</v>
      </c>
      <c r="D44" s="172">
        <f t="shared" si="16"/>
        <v>1117.7</v>
      </c>
      <c r="E44" s="172">
        <f t="shared" si="16"/>
        <v>1100.0999999999999</v>
      </c>
      <c r="F44" s="172">
        <f t="shared" si="16"/>
        <v>1180.8</v>
      </c>
      <c r="G44" s="172">
        <f>SUM(G45:G46)</f>
        <v>901.2</v>
      </c>
      <c r="H44" s="172">
        <f>SUM(H45:H46)</f>
        <v>917.8</v>
      </c>
      <c r="I44" s="172">
        <f t="shared" si="16"/>
        <v>891.2</v>
      </c>
      <c r="J44" s="72">
        <f t="shared" si="16"/>
        <v>7292.5999999999995</v>
      </c>
      <c r="K44" s="181">
        <f t="shared" ref="K44:Q44" si="17">+K45+K46</f>
        <v>1183.8604456400001</v>
      </c>
      <c r="L44" s="181">
        <f t="shared" si="17"/>
        <v>1117.69011471</v>
      </c>
      <c r="M44" s="181">
        <f t="shared" si="17"/>
        <v>1100.1004038399999</v>
      </c>
      <c r="N44" s="181">
        <f t="shared" si="17"/>
        <v>1180.8454466600001</v>
      </c>
      <c r="O44" s="181">
        <f t="shared" si="17"/>
        <v>903.87030716999993</v>
      </c>
      <c r="P44" s="181">
        <f>+P45+P46</f>
        <v>917.82309142999998</v>
      </c>
      <c r="Q44" s="181">
        <f t="shared" si="17"/>
        <v>1231.31240790628</v>
      </c>
      <c r="R44" s="173">
        <f t="shared" si="15"/>
        <v>7635.5022173562811</v>
      </c>
      <c r="S44" s="173">
        <f t="shared" si="1"/>
        <v>-342.90221735628165</v>
      </c>
      <c r="T44" s="174">
        <f t="shared" si="2"/>
        <v>95.509107225758768</v>
      </c>
    </row>
    <row r="45" spans="1:20" ht="18" customHeight="1" x14ac:dyDescent="0.2">
      <c r="B45" s="21" t="s">
        <v>43</v>
      </c>
      <c r="C45" s="176">
        <v>1183.8</v>
      </c>
      <c r="D45" s="176">
        <v>1117.7</v>
      </c>
      <c r="E45" s="176">
        <v>1100.0999999999999</v>
      </c>
      <c r="F45" s="176">
        <v>1180.8</v>
      </c>
      <c r="G45" s="176">
        <v>901.2</v>
      </c>
      <c r="H45" s="176">
        <v>917.8</v>
      </c>
      <c r="I45" s="176">
        <v>891.2</v>
      </c>
      <c r="J45" s="73">
        <f>SUM(C45:I45)</f>
        <v>7292.5999999999995</v>
      </c>
      <c r="K45" s="180">
        <v>1183.8604456400001</v>
      </c>
      <c r="L45" s="180">
        <v>1117.69011471</v>
      </c>
      <c r="M45" s="180">
        <v>1100.1004038399999</v>
      </c>
      <c r="N45" s="180">
        <v>1180.8454466600001</v>
      </c>
      <c r="O45" s="180">
        <v>903.87030716999993</v>
      </c>
      <c r="P45" s="180">
        <v>917.82309142999998</v>
      </c>
      <c r="Q45" s="180">
        <v>1231.31240790628</v>
      </c>
      <c r="R45" s="178">
        <f t="shared" si="15"/>
        <v>7635.5022173562811</v>
      </c>
      <c r="S45" s="178">
        <f t="shared" si="1"/>
        <v>-342.90221735628165</v>
      </c>
      <c r="T45" s="179">
        <f t="shared" si="2"/>
        <v>95.509107225758768</v>
      </c>
    </row>
    <row r="46" spans="1:20" ht="18" customHeight="1" x14ac:dyDescent="0.2">
      <c r="B46" s="21" t="s">
        <v>23</v>
      </c>
      <c r="C46" s="176">
        <v>0</v>
      </c>
      <c r="D46" s="176">
        <v>0</v>
      </c>
      <c r="E46" s="176">
        <v>0</v>
      </c>
      <c r="F46" s="176">
        <v>0</v>
      </c>
      <c r="G46" s="176">
        <v>0</v>
      </c>
      <c r="H46" s="176">
        <v>0</v>
      </c>
      <c r="I46" s="176">
        <v>0</v>
      </c>
      <c r="J46" s="73">
        <f>SUM(C46:I46)</f>
        <v>0</v>
      </c>
      <c r="K46" s="176">
        <v>0</v>
      </c>
      <c r="L46" s="176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8">
        <f t="shared" si="15"/>
        <v>0</v>
      </c>
      <c r="S46" s="178">
        <f t="shared" si="1"/>
        <v>0</v>
      </c>
      <c r="T46" s="179">
        <v>0</v>
      </c>
    </row>
    <row r="47" spans="1:20" ht="18" customHeight="1" x14ac:dyDescent="0.2">
      <c r="B47" s="24" t="s">
        <v>44</v>
      </c>
      <c r="C47" s="172">
        <v>121.2</v>
      </c>
      <c r="D47" s="172">
        <v>138.1</v>
      </c>
      <c r="E47" s="172">
        <v>148.30000000000001</v>
      </c>
      <c r="F47" s="172">
        <v>120.7</v>
      </c>
      <c r="G47" s="172">
        <v>133.1</v>
      </c>
      <c r="H47" s="172">
        <v>140.80000000000001</v>
      </c>
      <c r="I47" s="172">
        <v>143.9</v>
      </c>
      <c r="J47" s="72">
        <f>SUM(C47:I47)</f>
        <v>946.1</v>
      </c>
      <c r="K47" s="92">
        <v>121.19510915000001</v>
      </c>
      <c r="L47" s="92">
        <v>138.07243081000001</v>
      </c>
      <c r="M47" s="92">
        <v>148.32494599</v>
      </c>
      <c r="N47" s="92">
        <v>120.67596318000001</v>
      </c>
      <c r="O47" s="92">
        <v>133.00888053</v>
      </c>
      <c r="P47" s="92">
        <v>140.71295646999999</v>
      </c>
      <c r="Q47" s="92">
        <v>115.960168194441</v>
      </c>
      <c r="R47" s="173">
        <f t="shared" si="15"/>
        <v>917.95045432444113</v>
      </c>
      <c r="S47" s="173">
        <f t="shared" si="1"/>
        <v>28.149545675558898</v>
      </c>
      <c r="T47" s="174">
        <f t="shared" ref="T47:T55" si="18">+J47/R47*100</f>
        <v>103.06656481762681</v>
      </c>
    </row>
    <row r="48" spans="1:20" ht="18" customHeight="1" x14ac:dyDescent="0.2">
      <c r="A48" s="25"/>
      <c r="B48" s="24" t="s">
        <v>45</v>
      </c>
      <c r="C48" s="172">
        <v>0.1</v>
      </c>
      <c r="D48" s="172">
        <v>0.1</v>
      </c>
      <c r="E48" s="172">
        <v>0.4</v>
      </c>
      <c r="F48" s="172">
        <v>0.2</v>
      </c>
      <c r="G48" s="172">
        <v>0.1</v>
      </c>
      <c r="H48" s="172">
        <v>1</v>
      </c>
      <c r="I48" s="172">
        <v>0.3</v>
      </c>
      <c r="J48" s="72">
        <f>SUM(C48:I48)</f>
        <v>2.1999999999999997</v>
      </c>
      <c r="K48" s="92">
        <v>5.4398080000000001E-2</v>
      </c>
      <c r="L48" s="92">
        <v>0.13007047999999999</v>
      </c>
      <c r="M48" s="92">
        <v>0.35758118</v>
      </c>
      <c r="N48" s="92">
        <v>0.13880695999999998</v>
      </c>
      <c r="O48" s="92">
        <v>0.15169467</v>
      </c>
      <c r="P48" s="92">
        <v>1.0534117000000001</v>
      </c>
      <c r="Q48" s="92">
        <v>0.23968233478658066</v>
      </c>
      <c r="R48" s="173">
        <f t="shared" si="15"/>
        <v>2.1256454047865807</v>
      </c>
      <c r="S48" s="173">
        <f t="shared" si="1"/>
        <v>7.4354595213419028E-2</v>
      </c>
      <c r="T48" s="174">
        <f t="shared" si="18"/>
        <v>103.4979773694138</v>
      </c>
    </row>
    <row r="49" spans="1:193" ht="18" customHeight="1" x14ac:dyDescent="0.2">
      <c r="B49" s="12" t="s">
        <v>46</v>
      </c>
      <c r="C49" s="172">
        <f t="shared" ref="C49:Q49" si="19">+C50+C52+C55</f>
        <v>507.4</v>
      </c>
      <c r="D49" s="172">
        <f t="shared" si="19"/>
        <v>605.90000000000009</v>
      </c>
      <c r="E49" s="172">
        <f t="shared" si="19"/>
        <v>574.79999999999995</v>
      </c>
      <c r="F49" s="172">
        <f t="shared" si="19"/>
        <v>576.70000000000005</v>
      </c>
      <c r="G49" s="172">
        <f t="shared" si="19"/>
        <v>496.9</v>
      </c>
      <c r="H49" s="172">
        <f t="shared" si="19"/>
        <v>446.7</v>
      </c>
      <c r="I49" s="172">
        <f t="shared" si="19"/>
        <v>431.4</v>
      </c>
      <c r="J49" s="72">
        <f t="shared" si="19"/>
        <v>3639.7999999999997</v>
      </c>
      <c r="K49" s="72">
        <f t="shared" si="19"/>
        <v>507.37663032000006</v>
      </c>
      <c r="L49" s="72">
        <f t="shared" si="19"/>
        <v>605.88111629000002</v>
      </c>
      <c r="M49" s="72">
        <f t="shared" si="19"/>
        <v>574.78526293000004</v>
      </c>
      <c r="N49" s="72">
        <f t="shared" si="19"/>
        <v>576.70473504000006</v>
      </c>
      <c r="O49" s="72">
        <f t="shared" si="19"/>
        <v>494.36039655000002</v>
      </c>
      <c r="P49" s="72">
        <f t="shared" si="19"/>
        <v>446.68656815999998</v>
      </c>
      <c r="Q49" s="72">
        <f t="shared" si="19"/>
        <v>424.49091766314564</v>
      </c>
      <c r="R49" s="173">
        <f>+R50+R52+R55</f>
        <v>3630.2856269531458</v>
      </c>
      <c r="S49" s="173">
        <f t="shared" si="1"/>
        <v>9.5143730468539616</v>
      </c>
      <c r="T49" s="174">
        <f t="shared" si="18"/>
        <v>100.26208331862965</v>
      </c>
      <c r="V49" s="11"/>
    </row>
    <row r="50" spans="1:193" ht="18" customHeight="1" x14ac:dyDescent="0.2">
      <c r="B50" s="26" t="s">
        <v>47</v>
      </c>
      <c r="C50" s="172">
        <f>+C51</f>
        <v>0.5</v>
      </c>
      <c r="D50" s="172">
        <f t="shared" ref="D50:R50" si="20">+D51</f>
        <v>0.6</v>
      </c>
      <c r="E50" s="172">
        <f t="shared" si="20"/>
        <v>2.2999999999999998</v>
      </c>
      <c r="F50" s="172">
        <f t="shared" si="20"/>
        <v>1</v>
      </c>
      <c r="G50" s="172">
        <f t="shared" si="20"/>
        <v>29.2</v>
      </c>
      <c r="H50" s="172">
        <f t="shared" si="20"/>
        <v>1.1000000000000001</v>
      </c>
      <c r="I50" s="172">
        <f t="shared" si="20"/>
        <v>0.9</v>
      </c>
      <c r="J50" s="172">
        <f t="shared" si="20"/>
        <v>35.6</v>
      </c>
      <c r="K50" s="172">
        <f t="shared" si="20"/>
        <v>0.47117155999999999</v>
      </c>
      <c r="L50" s="172">
        <f t="shared" si="20"/>
        <v>0.56166000000000005</v>
      </c>
      <c r="M50" s="172">
        <f t="shared" si="20"/>
        <v>2.3080365499999997</v>
      </c>
      <c r="N50" s="172">
        <f t="shared" si="20"/>
        <v>1.0217733900000001</v>
      </c>
      <c r="O50" s="172">
        <f t="shared" si="20"/>
        <v>29.179874820000002</v>
      </c>
      <c r="P50" s="172">
        <f t="shared" si="20"/>
        <v>1.04316619</v>
      </c>
      <c r="Q50" s="172">
        <f t="shared" si="20"/>
        <v>0.17386089829519955</v>
      </c>
      <c r="R50" s="173">
        <f t="shared" si="20"/>
        <v>34.759543408295208</v>
      </c>
      <c r="S50" s="174">
        <f t="shared" si="1"/>
        <v>0.84045659170479325</v>
      </c>
      <c r="T50" s="174">
        <f t="shared" si="18"/>
        <v>102.4179160866199</v>
      </c>
      <c r="V50" s="11"/>
    </row>
    <row r="51" spans="1:193" ht="18" customHeight="1" x14ac:dyDescent="0.2">
      <c r="B51" s="23" t="s">
        <v>48</v>
      </c>
      <c r="C51" s="176">
        <v>0.5</v>
      </c>
      <c r="D51" s="176">
        <v>0.6</v>
      </c>
      <c r="E51" s="176">
        <v>2.2999999999999998</v>
      </c>
      <c r="F51" s="176">
        <v>1</v>
      </c>
      <c r="G51" s="176">
        <v>29.2</v>
      </c>
      <c r="H51" s="176">
        <v>1.1000000000000001</v>
      </c>
      <c r="I51" s="176">
        <v>0.9</v>
      </c>
      <c r="J51" s="73">
        <f>SUM(C51:I51)</f>
        <v>35.6</v>
      </c>
      <c r="K51" s="176">
        <v>0.47117155999999999</v>
      </c>
      <c r="L51" s="176">
        <v>0.56166000000000005</v>
      </c>
      <c r="M51" s="176">
        <v>2.3080365499999997</v>
      </c>
      <c r="N51" s="176">
        <v>1.0217733900000001</v>
      </c>
      <c r="O51" s="176">
        <v>29.179874820000002</v>
      </c>
      <c r="P51" s="176">
        <v>1.04316619</v>
      </c>
      <c r="Q51" s="176">
        <v>0.17386089829519955</v>
      </c>
      <c r="R51" s="179">
        <f>SUM(K51:Q51)</f>
        <v>34.759543408295208</v>
      </c>
      <c r="S51" s="179">
        <f t="shared" si="1"/>
        <v>0.84045659170479325</v>
      </c>
      <c r="T51" s="179">
        <f t="shared" si="18"/>
        <v>102.4179160866199</v>
      </c>
      <c r="V51" s="11"/>
    </row>
    <row r="52" spans="1:193" ht="18" customHeight="1" x14ac:dyDescent="0.2">
      <c r="B52" s="26" t="s">
        <v>50</v>
      </c>
      <c r="C52" s="172">
        <f t="shared" ref="C52:R52" si="21">+C53+C54</f>
        <v>506.9</v>
      </c>
      <c r="D52" s="172">
        <f t="shared" si="21"/>
        <v>605.30000000000007</v>
      </c>
      <c r="E52" s="172">
        <f t="shared" si="21"/>
        <v>572.5</v>
      </c>
      <c r="F52" s="172">
        <f t="shared" si="21"/>
        <v>575.70000000000005</v>
      </c>
      <c r="G52" s="172">
        <f t="shared" si="21"/>
        <v>467.7</v>
      </c>
      <c r="H52" s="172">
        <f>+H53+H54</f>
        <v>445.59999999999997</v>
      </c>
      <c r="I52" s="172">
        <f t="shared" si="21"/>
        <v>430.5</v>
      </c>
      <c r="J52" s="72">
        <f t="shared" si="21"/>
        <v>3604.2</v>
      </c>
      <c r="K52" s="92">
        <f t="shared" si="21"/>
        <v>506.87750563000003</v>
      </c>
      <c r="L52" s="92">
        <f t="shared" si="21"/>
        <v>605.29447975000005</v>
      </c>
      <c r="M52" s="92">
        <f t="shared" si="21"/>
        <v>572.47277553000004</v>
      </c>
      <c r="N52" s="92">
        <f t="shared" si="21"/>
        <v>575.64884605999998</v>
      </c>
      <c r="O52" s="92">
        <f t="shared" si="21"/>
        <v>465.14330555999999</v>
      </c>
      <c r="P52" s="92">
        <f>+P53+P54</f>
        <v>445.61660489999997</v>
      </c>
      <c r="Q52" s="92">
        <f t="shared" si="21"/>
        <v>424.31705676485046</v>
      </c>
      <c r="R52" s="173">
        <f t="shared" si="21"/>
        <v>3595.3705741948506</v>
      </c>
      <c r="S52" s="173">
        <f t="shared" si="1"/>
        <v>8.8294258051491852</v>
      </c>
      <c r="T52" s="174">
        <f t="shared" si="18"/>
        <v>100.24557762886866</v>
      </c>
      <c r="V52" s="11"/>
    </row>
    <row r="53" spans="1:193" ht="18" customHeight="1" x14ac:dyDescent="0.2">
      <c r="A53" s="27"/>
      <c r="B53" s="21" t="s">
        <v>51</v>
      </c>
      <c r="C53" s="176">
        <v>504.9</v>
      </c>
      <c r="D53" s="176">
        <v>603.1</v>
      </c>
      <c r="E53" s="176">
        <v>569.9</v>
      </c>
      <c r="F53" s="176">
        <v>573.5</v>
      </c>
      <c r="G53" s="176">
        <v>465.5</v>
      </c>
      <c r="H53" s="176">
        <v>443.2</v>
      </c>
      <c r="I53" s="176">
        <v>428</v>
      </c>
      <c r="J53" s="73">
        <f>SUM(C53:I53)</f>
        <v>3588.1</v>
      </c>
      <c r="K53" s="180">
        <v>504.88001099000002</v>
      </c>
      <c r="L53" s="180">
        <v>603.05365711000002</v>
      </c>
      <c r="M53" s="180">
        <v>569.92175639000004</v>
      </c>
      <c r="N53" s="180">
        <v>573.44218605999993</v>
      </c>
      <c r="O53" s="180">
        <v>462.88049355999999</v>
      </c>
      <c r="P53" s="180">
        <v>443.16357058999995</v>
      </c>
      <c r="Q53" s="180">
        <v>421.124165750077</v>
      </c>
      <c r="R53" s="178">
        <f>SUM(K53:Q53)</f>
        <v>3578.4658404500769</v>
      </c>
      <c r="S53" s="178">
        <f t="shared" si="1"/>
        <v>9.6341595499229697</v>
      </c>
      <c r="T53" s="179">
        <f t="shared" si="18"/>
        <v>100.26922597502596</v>
      </c>
      <c r="V53" s="11"/>
    </row>
    <row r="54" spans="1:193" ht="18" customHeight="1" x14ac:dyDescent="0.2">
      <c r="B54" s="21" t="s">
        <v>23</v>
      </c>
      <c r="C54" s="176">
        <v>2</v>
      </c>
      <c r="D54" s="176">
        <v>2.2000000000000002</v>
      </c>
      <c r="E54" s="176">
        <v>2.6</v>
      </c>
      <c r="F54" s="176">
        <v>2.2000000000000002</v>
      </c>
      <c r="G54" s="176">
        <v>2.2000000000000002</v>
      </c>
      <c r="H54" s="176">
        <v>2.4</v>
      </c>
      <c r="I54" s="176">
        <v>2.5</v>
      </c>
      <c r="J54" s="73">
        <f>SUM(C54:I54)</f>
        <v>16.100000000000001</v>
      </c>
      <c r="K54" s="180">
        <v>1.99749464</v>
      </c>
      <c r="L54" s="180">
        <v>2.2408226400000002</v>
      </c>
      <c r="M54" s="180">
        <v>2.5510191400000002</v>
      </c>
      <c r="N54" s="180">
        <v>2.2066599999999998</v>
      </c>
      <c r="O54" s="180">
        <v>2.2628119999999998</v>
      </c>
      <c r="P54" s="180">
        <v>2.4530343100000001</v>
      </c>
      <c r="Q54" s="180">
        <v>3.1928910147734881</v>
      </c>
      <c r="R54" s="178">
        <f>SUM(K54:Q54)</f>
        <v>16.904733744773488</v>
      </c>
      <c r="S54" s="178">
        <f t="shared" si="1"/>
        <v>-0.80473374477348614</v>
      </c>
      <c r="T54" s="179">
        <f t="shared" si="18"/>
        <v>95.239595270039146</v>
      </c>
      <c r="V54" s="11"/>
    </row>
    <row r="55" spans="1:193" ht="18" customHeight="1" x14ac:dyDescent="0.2">
      <c r="B55" s="26" t="s">
        <v>52</v>
      </c>
      <c r="C55" s="172">
        <f>+[41]DGII!K55</f>
        <v>0</v>
      </c>
      <c r="D55" s="172">
        <f>+[41]DGII!L55</f>
        <v>0</v>
      </c>
      <c r="E55" s="172">
        <f>+[41]DGII!M55</f>
        <v>0</v>
      </c>
      <c r="F55" s="172">
        <f>+[41]DGII!N55</f>
        <v>0</v>
      </c>
      <c r="G55" s="172">
        <f>+[41]DGII!O55</f>
        <v>0</v>
      </c>
      <c r="H55" s="172">
        <f>+[41]DGII!P55</f>
        <v>0</v>
      </c>
      <c r="I55" s="172">
        <f>+[41]DGII!Q55</f>
        <v>0</v>
      </c>
      <c r="J55" s="72">
        <f>SUM(C55:I55)</f>
        <v>0</v>
      </c>
      <c r="K55" s="182">
        <v>2.795313E-2</v>
      </c>
      <c r="L55" s="182">
        <v>2.4976540000000002E-2</v>
      </c>
      <c r="M55" s="182">
        <v>4.4508500000000001E-3</v>
      </c>
      <c r="N55" s="182">
        <v>3.4115590000000001E-2</v>
      </c>
      <c r="O55" s="182">
        <v>3.721617E-2</v>
      </c>
      <c r="P55" s="182">
        <v>2.6797069999999999E-2</v>
      </c>
      <c r="Q55" s="182">
        <v>0</v>
      </c>
      <c r="R55" s="173">
        <f>SUM(K55:Q55)</f>
        <v>0.15550934999999999</v>
      </c>
      <c r="S55" s="173">
        <f t="shared" si="1"/>
        <v>-0.15550934999999999</v>
      </c>
      <c r="T55" s="179">
        <f t="shared" si="18"/>
        <v>0</v>
      </c>
      <c r="V55" s="11"/>
    </row>
    <row r="56" spans="1:193" ht="18" customHeight="1" x14ac:dyDescent="0.2">
      <c r="B56" s="28" t="s">
        <v>53</v>
      </c>
      <c r="C56" s="172">
        <f t="shared" ref="C56:R56" si="22">+C57+C61+C62</f>
        <v>1163</v>
      </c>
      <c r="D56" s="172">
        <f t="shared" si="22"/>
        <v>957</v>
      </c>
      <c r="E56" s="172">
        <f t="shared" si="22"/>
        <v>842.5</v>
      </c>
      <c r="F56" s="172">
        <f t="shared" si="22"/>
        <v>1123.7</v>
      </c>
      <c r="G56" s="172">
        <f>+G57+G61+G62</f>
        <v>918.30000000000007</v>
      </c>
      <c r="H56" s="172">
        <f>+H57+H61+H62</f>
        <v>756.5</v>
      </c>
      <c r="I56" s="172">
        <f t="shared" si="22"/>
        <v>1434.7</v>
      </c>
      <c r="J56" s="72">
        <f t="shared" si="22"/>
        <v>7195.7000000000007</v>
      </c>
      <c r="K56" s="92">
        <f t="shared" si="22"/>
        <v>1163.02131586</v>
      </c>
      <c r="L56" s="92">
        <f t="shared" si="22"/>
        <v>957.03517695000005</v>
      </c>
      <c r="M56" s="92">
        <f t="shared" si="22"/>
        <v>842.55075425999985</v>
      </c>
      <c r="N56" s="92">
        <f t="shared" si="22"/>
        <v>1123.7185563</v>
      </c>
      <c r="O56" s="92">
        <f>+O57+O61+O62</f>
        <v>918.19651376000002</v>
      </c>
      <c r="P56" s="92">
        <f>+P57+P61+P62</f>
        <v>756.46951066000008</v>
      </c>
      <c r="Q56" s="92">
        <f t="shared" si="22"/>
        <v>1294.1295451849969</v>
      </c>
      <c r="R56" s="173">
        <f t="shared" si="22"/>
        <v>7055.121372974997</v>
      </c>
      <c r="S56" s="173">
        <f t="shared" si="1"/>
        <v>140.5786270250037</v>
      </c>
      <c r="T56" s="173">
        <f>+J56/R56*100</f>
        <v>101.9925755999535</v>
      </c>
      <c r="V56" s="11"/>
    </row>
    <row r="57" spans="1:193" s="29" customFormat="1" ht="18" customHeight="1" x14ac:dyDescent="0.2">
      <c r="B57" s="28" t="s">
        <v>54</v>
      </c>
      <c r="C57" s="172">
        <f t="shared" ref="C57:R57" si="23">+C58</f>
        <v>266.3</v>
      </c>
      <c r="D57" s="172">
        <f t="shared" si="23"/>
        <v>0</v>
      </c>
      <c r="E57" s="172">
        <f t="shared" si="23"/>
        <v>31.2</v>
      </c>
      <c r="F57" s="172">
        <f t="shared" si="23"/>
        <v>119</v>
      </c>
      <c r="G57" s="172">
        <f t="shared" si="23"/>
        <v>93.5</v>
      </c>
      <c r="H57" s="172">
        <f t="shared" si="23"/>
        <v>94.1</v>
      </c>
      <c r="I57" s="172">
        <f t="shared" si="23"/>
        <v>322</v>
      </c>
      <c r="J57" s="72">
        <f t="shared" si="23"/>
        <v>926.1</v>
      </c>
      <c r="K57" s="92">
        <f t="shared" si="23"/>
        <v>266.32500363000003</v>
      </c>
      <c r="L57" s="92">
        <f t="shared" si="23"/>
        <v>5.6544800000000008E-3</v>
      </c>
      <c r="M57" s="92">
        <f t="shared" si="23"/>
        <v>31.181271779999999</v>
      </c>
      <c r="N57" s="92">
        <f t="shared" si="23"/>
        <v>118.95777169</v>
      </c>
      <c r="O57" s="92">
        <f t="shared" si="23"/>
        <v>93.484005940000003</v>
      </c>
      <c r="P57" s="92">
        <f t="shared" si="23"/>
        <v>94.123620750000001</v>
      </c>
      <c r="Q57" s="92">
        <f t="shared" si="23"/>
        <v>246.03111010216497</v>
      </c>
      <c r="R57" s="173">
        <f t="shared" si="23"/>
        <v>850.10843837216498</v>
      </c>
      <c r="S57" s="173">
        <f t="shared" si="1"/>
        <v>75.99156162783504</v>
      </c>
      <c r="T57" s="173">
        <f>+J57/R57*100</f>
        <v>108.93904332644291</v>
      </c>
      <c r="U57" s="4"/>
      <c r="V57" s="11"/>
      <c r="X57" s="30"/>
      <c r="Y57" s="30"/>
    </row>
    <row r="58" spans="1:193" ht="18" customHeight="1" x14ac:dyDescent="0.2">
      <c r="B58" s="26" t="s">
        <v>55</v>
      </c>
      <c r="C58" s="172">
        <f t="shared" ref="C58:R58" si="24">+C59+C60</f>
        <v>266.3</v>
      </c>
      <c r="D58" s="172">
        <f t="shared" si="24"/>
        <v>0</v>
      </c>
      <c r="E58" s="172">
        <f t="shared" si="24"/>
        <v>31.2</v>
      </c>
      <c r="F58" s="172">
        <f t="shared" si="24"/>
        <v>119</v>
      </c>
      <c r="G58" s="172">
        <f t="shared" si="24"/>
        <v>93.5</v>
      </c>
      <c r="H58" s="172">
        <f>+H59+H60</f>
        <v>94.1</v>
      </c>
      <c r="I58" s="172">
        <f t="shared" si="24"/>
        <v>322</v>
      </c>
      <c r="J58" s="72">
        <f t="shared" si="24"/>
        <v>926.1</v>
      </c>
      <c r="K58" s="92">
        <f t="shared" si="24"/>
        <v>266.32500363000003</v>
      </c>
      <c r="L58" s="92">
        <f t="shared" si="24"/>
        <v>5.6544800000000008E-3</v>
      </c>
      <c r="M58" s="92">
        <f t="shared" si="24"/>
        <v>31.181271779999999</v>
      </c>
      <c r="N58" s="92">
        <f t="shared" si="24"/>
        <v>118.95777169</v>
      </c>
      <c r="O58" s="92">
        <f t="shared" si="24"/>
        <v>93.484005940000003</v>
      </c>
      <c r="P58" s="92">
        <f>+P59+P60</f>
        <v>94.123620750000001</v>
      </c>
      <c r="Q58" s="92">
        <f t="shared" si="24"/>
        <v>246.03111010216497</v>
      </c>
      <c r="R58" s="173">
        <f t="shared" si="24"/>
        <v>850.10843837216498</v>
      </c>
      <c r="S58" s="173">
        <f t="shared" si="1"/>
        <v>75.99156162783504</v>
      </c>
      <c r="T58" s="173">
        <f>+J58/R58*100</f>
        <v>108.93904332644291</v>
      </c>
      <c r="V58" s="11"/>
    </row>
    <row r="59" spans="1:193" s="31" customFormat="1" ht="18" customHeight="1" x14ac:dyDescent="0.2">
      <c r="B59" s="21" t="s">
        <v>56</v>
      </c>
      <c r="C59" s="176">
        <v>266.3</v>
      </c>
      <c r="D59" s="176">
        <v>0</v>
      </c>
      <c r="E59" s="176">
        <v>31.2</v>
      </c>
      <c r="F59" s="176">
        <v>119</v>
      </c>
      <c r="G59" s="176">
        <v>93.5</v>
      </c>
      <c r="H59" s="176">
        <v>94.1</v>
      </c>
      <c r="I59" s="176">
        <v>322</v>
      </c>
      <c r="J59" s="73">
        <f>SUM(C59:I59)</f>
        <v>926.1</v>
      </c>
      <c r="K59" s="176">
        <v>266.31025913000002</v>
      </c>
      <c r="L59" s="176">
        <v>0</v>
      </c>
      <c r="M59" s="176">
        <v>31.15321513</v>
      </c>
      <c r="N59" s="176">
        <v>118.95178554</v>
      </c>
      <c r="O59" s="176">
        <v>93.483948769999998</v>
      </c>
      <c r="P59" s="176">
        <v>94.117970670000005</v>
      </c>
      <c r="Q59" s="176">
        <v>246.02383853012793</v>
      </c>
      <c r="R59" s="178">
        <f>SUM(K59:Q59)</f>
        <v>850.04101777012795</v>
      </c>
      <c r="S59" s="178">
        <f t="shared" si="1"/>
        <v>76.058982229872072</v>
      </c>
      <c r="T59" s="173">
        <v>0</v>
      </c>
      <c r="U59" s="4"/>
      <c r="V59" s="11"/>
      <c r="W59" s="32"/>
      <c r="X59" s="33"/>
      <c r="Y59" s="33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 t="s">
        <v>57</v>
      </c>
      <c r="BI59" s="32" t="s">
        <v>57</v>
      </c>
      <c r="BJ59" s="32" t="s">
        <v>57</v>
      </c>
      <c r="BK59" s="32" t="s">
        <v>57</v>
      </c>
      <c r="BL59" s="32" t="s">
        <v>57</v>
      </c>
      <c r="BM59" s="32" t="s">
        <v>57</v>
      </c>
      <c r="BN59" s="32" t="s">
        <v>57</v>
      </c>
      <c r="BO59" s="32" t="s">
        <v>57</v>
      </c>
      <c r="BP59" s="32" t="s">
        <v>57</v>
      </c>
      <c r="BQ59" s="32" t="s">
        <v>57</v>
      </c>
      <c r="BR59" s="32" t="s">
        <v>57</v>
      </c>
      <c r="BS59" s="32" t="s">
        <v>57</v>
      </c>
      <c r="BT59" s="32" t="s">
        <v>57</v>
      </c>
      <c r="BU59" s="32" t="s">
        <v>57</v>
      </c>
      <c r="BV59" s="32" t="s">
        <v>57</v>
      </c>
      <c r="BW59" s="32" t="s">
        <v>57</v>
      </c>
      <c r="BX59" s="32" t="s">
        <v>57</v>
      </c>
      <c r="BY59" s="32" t="s">
        <v>57</v>
      </c>
      <c r="BZ59" s="32" t="s">
        <v>57</v>
      </c>
      <c r="CA59" s="32" t="s">
        <v>57</v>
      </c>
      <c r="CB59" s="32" t="s">
        <v>57</v>
      </c>
      <c r="CC59" s="32" t="s">
        <v>57</v>
      </c>
      <c r="CD59" s="32" t="s">
        <v>57</v>
      </c>
      <c r="CE59" s="32" t="s">
        <v>57</v>
      </c>
      <c r="CF59" s="32" t="s">
        <v>57</v>
      </c>
      <c r="CG59" s="32" t="s">
        <v>57</v>
      </c>
      <c r="CH59" s="32" t="s">
        <v>57</v>
      </c>
      <c r="CI59" s="32" t="s">
        <v>57</v>
      </c>
      <c r="CJ59" s="32" t="s">
        <v>57</v>
      </c>
      <c r="CK59" s="32" t="s">
        <v>57</v>
      </c>
      <c r="CL59" s="32" t="s">
        <v>57</v>
      </c>
      <c r="CM59" s="32" t="s">
        <v>57</v>
      </c>
      <c r="CN59" s="32" t="s">
        <v>57</v>
      </c>
      <c r="CO59" s="32" t="s">
        <v>57</v>
      </c>
      <c r="CP59" s="32" t="s">
        <v>57</v>
      </c>
      <c r="CQ59" s="32" t="s">
        <v>57</v>
      </c>
      <c r="CR59" s="32" t="s">
        <v>57</v>
      </c>
      <c r="CS59" s="32" t="s">
        <v>57</v>
      </c>
      <c r="CT59" s="32" t="s">
        <v>57</v>
      </c>
      <c r="CU59" s="32" t="s">
        <v>57</v>
      </c>
      <c r="CV59" s="32" t="s">
        <v>57</v>
      </c>
      <c r="CW59" s="32" t="s">
        <v>57</v>
      </c>
      <c r="CX59" s="32" t="s">
        <v>57</v>
      </c>
      <c r="CY59" s="32" t="s">
        <v>57</v>
      </c>
      <c r="CZ59" s="32" t="s">
        <v>57</v>
      </c>
      <c r="DA59" s="32" t="s">
        <v>57</v>
      </c>
      <c r="DB59" s="32" t="s">
        <v>57</v>
      </c>
      <c r="DC59" s="32" t="s">
        <v>57</v>
      </c>
      <c r="DD59" s="32" t="s">
        <v>57</v>
      </c>
      <c r="DE59" s="32" t="s">
        <v>57</v>
      </c>
      <c r="DF59" s="32" t="s">
        <v>57</v>
      </c>
      <c r="DG59" s="32" t="s">
        <v>57</v>
      </c>
      <c r="DH59" s="32" t="s">
        <v>57</v>
      </c>
      <c r="DI59" s="32" t="s">
        <v>57</v>
      </c>
      <c r="DJ59" s="32" t="s">
        <v>57</v>
      </c>
      <c r="DK59" s="32" t="s">
        <v>57</v>
      </c>
      <c r="DL59" s="32" t="s">
        <v>57</v>
      </c>
      <c r="DM59" s="32" t="s">
        <v>57</v>
      </c>
      <c r="DN59" s="32" t="s">
        <v>57</v>
      </c>
      <c r="DO59" s="32" t="s">
        <v>57</v>
      </c>
      <c r="DP59" s="32" t="s">
        <v>57</v>
      </c>
      <c r="DQ59" s="32" t="s">
        <v>57</v>
      </c>
      <c r="DR59" s="32" t="s">
        <v>57</v>
      </c>
      <c r="DS59" s="32" t="s">
        <v>57</v>
      </c>
      <c r="DT59" s="32" t="s">
        <v>57</v>
      </c>
      <c r="DU59" s="32" t="s">
        <v>57</v>
      </c>
      <c r="DV59" s="32" t="s">
        <v>57</v>
      </c>
      <c r="DW59" s="32" t="s">
        <v>57</v>
      </c>
      <c r="DX59" s="32" t="s">
        <v>57</v>
      </c>
      <c r="DY59" s="32" t="s">
        <v>57</v>
      </c>
      <c r="DZ59" s="32" t="s">
        <v>57</v>
      </c>
      <c r="EA59" s="32" t="s">
        <v>57</v>
      </c>
      <c r="EB59" s="32" t="s">
        <v>57</v>
      </c>
      <c r="EC59" s="32" t="s">
        <v>57</v>
      </c>
      <c r="ED59" s="32" t="s">
        <v>57</v>
      </c>
      <c r="EE59" s="32" t="s">
        <v>57</v>
      </c>
      <c r="EF59" s="32" t="s">
        <v>57</v>
      </c>
      <c r="EG59" s="32" t="s">
        <v>57</v>
      </c>
      <c r="EH59" s="32" t="s">
        <v>57</v>
      </c>
      <c r="EI59" s="32" t="s">
        <v>57</v>
      </c>
      <c r="EJ59" s="32" t="s">
        <v>57</v>
      </c>
      <c r="EK59" s="32" t="s">
        <v>57</v>
      </c>
      <c r="EL59" s="32" t="s">
        <v>57</v>
      </c>
      <c r="EM59" s="32" t="s">
        <v>57</v>
      </c>
      <c r="EN59" s="32" t="s">
        <v>57</v>
      </c>
      <c r="EO59" s="32" t="s">
        <v>57</v>
      </c>
      <c r="EP59" s="32" t="s">
        <v>57</v>
      </c>
      <c r="EQ59" s="32" t="s">
        <v>57</v>
      </c>
      <c r="ER59" s="32" t="s">
        <v>57</v>
      </c>
      <c r="ES59" s="32" t="s">
        <v>57</v>
      </c>
      <c r="ET59" s="32" t="s">
        <v>57</v>
      </c>
      <c r="EU59" s="32" t="s">
        <v>57</v>
      </c>
      <c r="EV59" s="32" t="s">
        <v>57</v>
      </c>
      <c r="EW59" s="32" t="s">
        <v>57</v>
      </c>
      <c r="EX59" s="32" t="s">
        <v>57</v>
      </c>
      <c r="EY59" s="32" t="s">
        <v>57</v>
      </c>
      <c r="EZ59" s="32" t="s">
        <v>57</v>
      </c>
      <c r="FA59" s="32" t="s">
        <v>57</v>
      </c>
      <c r="FB59" s="32" t="s">
        <v>57</v>
      </c>
      <c r="FC59" s="32" t="s">
        <v>57</v>
      </c>
      <c r="FD59" s="32" t="s">
        <v>57</v>
      </c>
      <c r="FE59" s="32" t="s">
        <v>57</v>
      </c>
      <c r="FF59" s="32" t="s">
        <v>57</v>
      </c>
      <c r="FG59" s="32" t="s">
        <v>57</v>
      </c>
      <c r="FH59" s="32" t="s">
        <v>57</v>
      </c>
      <c r="FI59" s="32" t="s">
        <v>57</v>
      </c>
      <c r="FJ59" s="32" t="s">
        <v>57</v>
      </c>
      <c r="FK59" s="32" t="s">
        <v>57</v>
      </c>
      <c r="FL59" s="32" t="s">
        <v>57</v>
      </c>
      <c r="FM59" s="32" t="s">
        <v>57</v>
      </c>
      <c r="FN59" s="32" t="s">
        <v>57</v>
      </c>
      <c r="FO59" s="32" t="s">
        <v>57</v>
      </c>
      <c r="FP59" s="32" t="s">
        <v>57</v>
      </c>
      <c r="FQ59" s="32" t="s">
        <v>57</v>
      </c>
      <c r="FR59" s="32" t="s">
        <v>57</v>
      </c>
      <c r="FS59" s="32" t="s">
        <v>57</v>
      </c>
      <c r="FT59" s="32" t="s">
        <v>57</v>
      </c>
      <c r="FU59" s="32" t="s">
        <v>57</v>
      </c>
      <c r="FV59" s="32" t="s">
        <v>57</v>
      </c>
      <c r="FW59" s="32" t="s">
        <v>57</v>
      </c>
      <c r="FX59" s="32" t="s">
        <v>57</v>
      </c>
      <c r="FY59" s="32" t="s">
        <v>57</v>
      </c>
      <c r="FZ59" s="32" t="s">
        <v>57</v>
      </c>
      <c r="GA59" s="32" t="s">
        <v>57</v>
      </c>
      <c r="GB59" s="32" t="s">
        <v>57</v>
      </c>
      <c r="GC59" s="32" t="s">
        <v>57</v>
      </c>
      <c r="GD59" s="32" t="s">
        <v>57</v>
      </c>
      <c r="GE59" s="32" t="s">
        <v>57</v>
      </c>
      <c r="GF59" s="32" t="s">
        <v>57</v>
      </c>
      <c r="GG59" s="32" t="s">
        <v>57</v>
      </c>
      <c r="GH59" s="32" t="s">
        <v>57</v>
      </c>
      <c r="GI59" s="32" t="s">
        <v>57</v>
      </c>
      <c r="GJ59" s="32" t="s">
        <v>57</v>
      </c>
      <c r="GK59" s="32" t="s">
        <v>57</v>
      </c>
    </row>
    <row r="60" spans="1:193" ht="18" customHeight="1" x14ac:dyDescent="0.2">
      <c r="B60" s="21" t="s">
        <v>23</v>
      </c>
      <c r="C60" s="176">
        <v>0</v>
      </c>
      <c r="D60" s="176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73">
        <f>SUM(C60:I60)</f>
        <v>0</v>
      </c>
      <c r="K60" s="176">
        <v>1.4744500000000001E-2</v>
      </c>
      <c r="L60" s="176">
        <v>5.6544800000000008E-3</v>
      </c>
      <c r="M60" s="176">
        <v>2.8056649999999999E-2</v>
      </c>
      <c r="N60" s="176">
        <v>5.98615E-3</v>
      </c>
      <c r="O60" s="176">
        <v>5.7170000000000003E-5</v>
      </c>
      <c r="P60" s="176">
        <v>5.65008E-3</v>
      </c>
      <c r="Q60" s="176">
        <v>7.2715720370286636E-3</v>
      </c>
      <c r="R60" s="178">
        <f>SUM(K60:Q60)</f>
        <v>6.7420602037028668E-2</v>
      </c>
      <c r="S60" s="178">
        <f t="shared" si="1"/>
        <v>-6.7420602037028668E-2</v>
      </c>
      <c r="T60" s="179">
        <f>+J60/R60*100</f>
        <v>0</v>
      </c>
      <c r="V60" s="11"/>
    </row>
    <row r="61" spans="1:193" ht="18" customHeight="1" x14ac:dyDescent="0.2">
      <c r="B61" s="26" t="s">
        <v>58</v>
      </c>
      <c r="C61" s="172">
        <v>12.2</v>
      </c>
      <c r="D61" s="172">
        <v>19.2</v>
      </c>
      <c r="E61" s="172">
        <v>16.600000000000001</v>
      </c>
      <c r="F61" s="172">
        <v>9.3000000000000007</v>
      </c>
      <c r="G61" s="172">
        <v>9.6</v>
      </c>
      <c r="H61" s="172">
        <v>12.9</v>
      </c>
      <c r="I61" s="172">
        <v>12.7</v>
      </c>
      <c r="J61" s="72">
        <f>SUM(C61:I61)</f>
        <v>92.5</v>
      </c>
      <c r="K61" s="172">
        <v>12.241701769999999</v>
      </c>
      <c r="L61" s="172">
        <v>19.23157887</v>
      </c>
      <c r="M61" s="172">
        <v>16.605956539999998</v>
      </c>
      <c r="N61" s="172">
        <v>9.3254736199999986</v>
      </c>
      <c r="O61" s="172">
        <v>9.5721260199999989</v>
      </c>
      <c r="P61" s="172">
        <v>12.85193436</v>
      </c>
      <c r="Q61" s="172">
        <v>12.7617912340672</v>
      </c>
      <c r="R61" s="178">
        <f>SUM(K61:Q61)</f>
        <v>92.590562414067193</v>
      </c>
      <c r="S61" s="173">
        <f t="shared" si="1"/>
        <v>-9.0562414067193231E-2</v>
      </c>
      <c r="T61" s="174">
        <f>+J61/R61*100</f>
        <v>99.902190448242237</v>
      </c>
      <c r="V61" s="11"/>
    </row>
    <row r="62" spans="1:193" ht="18" customHeight="1" x14ac:dyDescent="0.2">
      <c r="B62" s="26" t="s">
        <v>59</v>
      </c>
      <c r="C62" s="172">
        <v>884.5</v>
      </c>
      <c r="D62" s="172">
        <v>937.8</v>
      </c>
      <c r="E62" s="172">
        <v>794.7</v>
      </c>
      <c r="F62" s="172">
        <v>995.4</v>
      </c>
      <c r="G62" s="172">
        <v>815.2</v>
      </c>
      <c r="H62" s="172">
        <v>649.5</v>
      </c>
      <c r="I62" s="172">
        <v>1100</v>
      </c>
      <c r="J62" s="72">
        <f>SUM(C62:I62)</f>
        <v>6177.1</v>
      </c>
      <c r="K62" s="92">
        <v>884.45461046000003</v>
      </c>
      <c r="L62" s="92">
        <v>937.79794360000005</v>
      </c>
      <c r="M62" s="92">
        <v>794.76352593999991</v>
      </c>
      <c r="N62" s="92">
        <v>995.43531099000006</v>
      </c>
      <c r="O62" s="92">
        <v>815.1403818</v>
      </c>
      <c r="P62" s="92">
        <v>649.49395555000012</v>
      </c>
      <c r="Q62" s="92">
        <v>1035.3366438487647</v>
      </c>
      <c r="R62" s="173">
        <f>SUM(K62:Q62)</f>
        <v>6112.4223721887647</v>
      </c>
      <c r="S62" s="173">
        <f t="shared" si="1"/>
        <v>64.677627811235652</v>
      </c>
      <c r="T62" s="174">
        <f>+J62/R62*100</f>
        <v>101.05813413852935</v>
      </c>
      <c r="V62" s="11"/>
    </row>
    <row r="63" spans="1:193" ht="18" customHeight="1" x14ac:dyDescent="0.2">
      <c r="B63" s="23" t="s">
        <v>60</v>
      </c>
      <c r="C63" s="176">
        <v>881.2</v>
      </c>
      <c r="D63" s="176">
        <v>934</v>
      </c>
      <c r="E63" s="176">
        <v>792.9</v>
      </c>
      <c r="F63" s="176">
        <v>986.5</v>
      </c>
      <c r="G63" s="176">
        <v>814.2</v>
      </c>
      <c r="H63" s="176">
        <v>647.20000000000005</v>
      </c>
      <c r="I63" s="176">
        <v>1093.5999999999999</v>
      </c>
      <c r="J63" s="73">
        <f>SUM(C63:I63)</f>
        <v>6149.6</v>
      </c>
      <c r="K63" s="180">
        <v>881.1658563200001</v>
      </c>
      <c r="L63" s="180">
        <v>933.97264211000004</v>
      </c>
      <c r="M63" s="180">
        <v>792.89446829999997</v>
      </c>
      <c r="N63" s="180">
        <v>986.48436191999997</v>
      </c>
      <c r="O63" s="180">
        <v>814.16769392999993</v>
      </c>
      <c r="P63" s="180">
        <v>647.19999872000005</v>
      </c>
      <c r="Q63" s="180">
        <v>1031.6142003434343</v>
      </c>
      <c r="R63" s="178">
        <f>SUM(K63:Q63)</f>
        <v>6087.4992216434339</v>
      </c>
      <c r="S63" s="178">
        <f t="shared" si="1"/>
        <v>62.100778356566479</v>
      </c>
      <c r="T63" s="179">
        <f>+J63/R63*100</f>
        <v>101.02013611986634</v>
      </c>
      <c r="V63" s="11"/>
    </row>
    <row r="64" spans="1:193" ht="21.75" customHeight="1" thickBot="1" x14ac:dyDescent="0.25">
      <c r="B64" s="34" t="s">
        <v>61</v>
      </c>
      <c r="C64" s="183">
        <f t="shared" ref="C64:I64" si="25">++C9</f>
        <v>94688.9</v>
      </c>
      <c r="D64" s="183">
        <f t="shared" si="25"/>
        <v>72088.999999999985</v>
      </c>
      <c r="E64" s="183">
        <f t="shared" si="25"/>
        <v>78094.200000000012</v>
      </c>
      <c r="F64" s="183">
        <f t="shared" si="25"/>
        <v>116481.39999999998</v>
      </c>
      <c r="G64" s="183">
        <f t="shared" si="25"/>
        <v>78703.5</v>
      </c>
      <c r="H64" s="183">
        <f>++H9</f>
        <v>75212.400000000009</v>
      </c>
      <c r="I64" s="183">
        <f t="shared" si="25"/>
        <v>81306.599999999991</v>
      </c>
      <c r="J64" s="183">
        <f t="shared" ref="J64:R64" si="26">+J9</f>
        <v>596576</v>
      </c>
      <c r="K64" s="183">
        <f t="shared" si="26"/>
        <v>94688.925075789972</v>
      </c>
      <c r="L64" s="183">
        <f t="shared" si="26"/>
        <v>72089.023893939986</v>
      </c>
      <c r="M64" s="183">
        <f t="shared" si="26"/>
        <v>78094.187162509988</v>
      </c>
      <c r="N64" s="183">
        <f>+N9</f>
        <v>116482.45825078998</v>
      </c>
      <c r="O64" s="183">
        <f>+O9</f>
        <v>78703.056318889998</v>
      </c>
      <c r="P64" s="183">
        <f>+P9</f>
        <v>75209.347903939997</v>
      </c>
      <c r="Q64" s="183">
        <f t="shared" si="26"/>
        <v>79643.964866673414</v>
      </c>
      <c r="R64" s="183">
        <f t="shared" si="26"/>
        <v>594910.96347253339</v>
      </c>
      <c r="S64" s="183">
        <f t="shared" si="1"/>
        <v>1665.036527466611</v>
      </c>
      <c r="T64" s="184">
        <f>+J64/R64*100</f>
        <v>100.27987995342156</v>
      </c>
      <c r="V64" s="11"/>
    </row>
    <row r="65" spans="2:20" ht="18" customHeight="1" thickTop="1" x14ac:dyDescent="0.2">
      <c r="B65" s="111" t="s">
        <v>143</v>
      </c>
      <c r="C65" s="36"/>
      <c r="D65" s="36"/>
      <c r="E65" s="36"/>
      <c r="F65" s="36"/>
      <c r="G65" s="36"/>
      <c r="H65" s="36"/>
      <c r="I65" s="36"/>
      <c r="J65" s="36"/>
      <c r="K65" s="37"/>
      <c r="L65" s="37"/>
      <c r="M65" s="37"/>
      <c r="N65" s="37"/>
      <c r="O65" s="37"/>
      <c r="P65" s="37"/>
      <c r="Q65" s="37"/>
      <c r="R65" s="37"/>
      <c r="S65" s="38"/>
      <c r="T65" s="37"/>
    </row>
    <row r="66" spans="2:20" x14ac:dyDescent="0.2">
      <c r="B66" s="96" t="s">
        <v>62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40"/>
      <c r="T66" s="41"/>
    </row>
    <row r="67" spans="2:20" ht="12.75" customHeight="1" x14ac:dyDescent="0.2">
      <c r="B67" s="42" t="s">
        <v>63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3"/>
    </row>
    <row r="68" spans="2:20" ht="12" customHeight="1" x14ac:dyDescent="0.2">
      <c r="B68" s="42" t="s">
        <v>64</v>
      </c>
      <c r="C68" s="39"/>
      <c r="D68" s="39"/>
      <c r="E68" s="39"/>
      <c r="F68" s="39"/>
      <c r="G68" s="39"/>
      <c r="H68" s="39"/>
      <c r="I68" s="39"/>
      <c r="J68" s="39"/>
      <c r="K68" s="44"/>
      <c r="L68" s="44"/>
      <c r="M68" s="95"/>
      <c r="N68" s="44"/>
      <c r="O68" s="44"/>
      <c r="P68" s="44"/>
      <c r="Q68" s="44"/>
      <c r="R68" s="44"/>
      <c r="S68" s="44"/>
      <c r="T68" s="44"/>
    </row>
    <row r="69" spans="2:20" x14ac:dyDescent="0.2">
      <c r="B69" s="45" t="s">
        <v>65</v>
      </c>
      <c r="C69" s="46"/>
      <c r="D69" s="46"/>
      <c r="E69" s="46"/>
      <c r="F69" s="46"/>
      <c r="G69" s="46"/>
      <c r="H69" s="46"/>
      <c r="I69" s="46"/>
      <c r="J69" s="46"/>
      <c r="K69" s="44"/>
      <c r="L69" s="44"/>
      <c r="M69" s="44"/>
      <c r="N69" s="44"/>
      <c r="O69" s="44"/>
      <c r="P69" s="44"/>
      <c r="Q69" s="44"/>
      <c r="R69" s="44"/>
      <c r="S69" s="44"/>
      <c r="T69" s="44"/>
    </row>
  </sheetData>
  <mergeCells count="11">
    <mergeCell ref="T7:T8"/>
    <mergeCell ref="B2:T2"/>
    <mergeCell ref="B4:T4"/>
    <mergeCell ref="B5:T5"/>
    <mergeCell ref="B6:T6"/>
    <mergeCell ref="B7:B8"/>
    <mergeCell ref="C7:I7"/>
    <mergeCell ref="J7:J8"/>
    <mergeCell ref="K7:Q7"/>
    <mergeCell ref="R7:R8"/>
    <mergeCell ref="S7:S8"/>
  </mergeCells>
  <printOptions horizontalCentered="1"/>
  <pageMargins left="0" right="0" top="0.59055118110236227" bottom="0.78740157480314965" header="0" footer="0.31496062992125984"/>
  <pageSetup scale="60" orientation="portrait" r:id="rId1"/>
  <headerFooter alignWithMargins="0"/>
  <ignoredErrors>
    <ignoredError sqref="K17:Q17 C17:I17 C38:I38 C44:I44" formulaRange="1"/>
    <ignoredError sqref="J29:J63 R29:R65" formula="1"/>
    <ignoredError sqref="K38:Q38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EAA6-E660-4A26-9E48-12E31AD51A3A}">
  <sheetPr>
    <pageSetUpPr fitToPage="1"/>
  </sheetPr>
  <dimension ref="A1:V35"/>
  <sheetViews>
    <sheetView showGridLines="0" zoomScaleNormal="100" workbookViewId="0">
      <selection activeCell="R12" sqref="R12:R30"/>
    </sheetView>
  </sheetViews>
  <sheetFormatPr baseColWidth="10" defaultColWidth="11.42578125" defaultRowHeight="12.75" x14ac:dyDescent="0.2"/>
  <cols>
    <col min="1" max="1" width="1.28515625" style="1" customWidth="1"/>
    <col min="2" max="2" width="76.28515625" style="1" customWidth="1"/>
    <col min="3" max="3" width="11.140625" style="1" bestFit="1" customWidth="1"/>
    <col min="4" max="4" width="10.7109375" style="1" customWidth="1"/>
    <col min="5" max="5" width="11.140625" style="1" bestFit="1" customWidth="1"/>
    <col min="6" max="6" width="10.7109375" style="1" customWidth="1"/>
    <col min="7" max="7" width="11.42578125" style="1" bestFit="1" customWidth="1"/>
    <col min="8" max="8" width="10.7109375" style="1" customWidth="1"/>
    <col min="9" max="9" width="11.28515625" style="1" bestFit="1" customWidth="1"/>
    <col min="10" max="10" width="14" style="1" customWidth="1"/>
    <col min="11" max="11" width="11.140625" style="1" bestFit="1" customWidth="1"/>
    <col min="12" max="14" width="10.7109375" style="1" customWidth="1"/>
    <col min="15" max="15" width="11.42578125" style="1" bestFit="1" customWidth="1"/>
    <col min="16" max="16" width="10.7109375" style="1" customWidth="1"/>
    <col min="17" max="17" width="11.5703125" style="1" bestFit="1" customWidth="1"/>
    <col min="18" max="18" width="17.140625" style="1" customWidth="1"/>
    <col min="19" max="19" width="13.7109375" style="1" customWidth="1"/>
    <col min="20" max="20" width="14.140625" style="1" customWidth="1"/>
    <col min="21" max="16384" width="11.42578125" style="1"/>
  </cols>
  <sheetData>
    <row r="1" spans="1:22" ht="15.75" x14ac:dyDescent="0.25">
      <c r="A1" s="112" t="s">
        <v>149</v>
      </c>
      <c r="B1" s="103" t="s">
        <v>153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2" ht="15.75" x14ac:dyDescent="0.25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2" ht="18.75" customHeight="1" x14ac:dyDescent="0.2">
      <c r="B3" s="104" t="s">
        <v>66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1:22" ht="18.75" customHeight="1" x14ac:dyDescent="0.2">
      <c r="B4" s="105" t="s">
        <v>154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5" spans="1:22" ht="14.25" customHeight="1" x14ac:dyDescent="0.2">
      <c r="B5" s="105" t="s">
        <v>1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1:22" ht="18" customHeight="1" x14ac:dyDescent="0.2">
      <c r="B6" s="108" t="s">
        <v>2</v>
      </c>
      <c r="C6" s="106">
        <v>2026</v>
      </c>
      <c r="D6" s="107"/>
      <c r="E6" s="107"/>
      <c r="F6" s="107"/>
      <c r="G6" s="107"/>
      <c r="H6" s="107"/>
      <c r="I6" s="107"/>
      <c r="J6" s="99" t="s">
        <v>3</v>
      </c>
      <c r="K6" s="106">
        <v>2026</v>
      </c>
      <c r="L6" s="107"/>
      <c r="M6" s="107"/>
      <c r="N6" s="107"/>
      <c r="O6" s="107"/>
      <c r="P6" s="107"/>
      <c r="Q6" s="107"/>
      <c r="R6" s="99" t="s">
        <v>151</v>
      </c>
      <c r="S6" s="101" t="s">
        <v>4</v>
      </c>
      <c r="T6" s="99" t="s">
        <v>5</v>
      </c>
    </row>
    <row r="7" spans="1:22" ht="31.5" customHeight="1" thickBot="1" x14ac:dyDescent="0.25">
      <c r="B7" s="109"/>
      <c r="C7" s="110" t="s">
        <v>6</v>
      </c>
      <c r="D7" s="110" t="s">
        <v>7</v>
      </c>
      <c r="E7" s="110" t="s">
        <v>142</v>
      </c>
      <c r="F7" s="110" t="s">
        <v>145</v>
      </c>
      <c r="G7" s="110" t="s">
        <v>147</v>
      </c>
      <c r="H7" s="110" t="s">
        <v>148</v>
      </c>
      <c r="I7" s="110" t="s">
        <v>152</v>
      </c>
      <c r="J7" s="100"/>
      <c r="K7" s="110" t="s">
        <v>6</v>
      </c>
      <c r="L7" s="110" t="s">
        <v>7</v>
      </c>
      <c r="M7" s="110" t="s">
        <v>142</v>
      </c>
      <c r="N7" s="110" t="s">
        <v>145</v>
      </c>
      <c r="O7" s="110" t="s">
        <v>147</v>
      </c>
      <c r="P7" s="110" t="s">
        <v>148</v>
      </c>
      <c r="Q7" s="110" t="s">
        <v>152</v>
      </c>
      <c r="R7" s="100"/>
      <c r="S7" s="102"/>
      <c r="T7" s="100"/>
    </row>
    <row r="8" spans="1:22" ht="18" customHeight="1" thickTop="1" x14ac:dyDescent="0.2">
      <c r="B8" s="47" t="s">
        <v>9</v>
      </c>
      <c r="C8" s="169">
        <f t="shared" ref="C8:R8" si="0">+C9+C19</f>
        <v>20851.8</v>
      </c>
      <c r="D8" s="169">
        <f t="shared" si="0"/>
        <v>18321</v>
      </c>
      <c r="E8" s="169">
        <f t="shared" si="0"/>
        <v>23132.5</v>
      </c>
      <c r="F8" s="169">
        <f t="shared" si="0"/>
        <v>20981.3</v>
      </c>
      <c r="G8" s="169">
        <f t="shared" si="0"/>
        <v>20686.300000000003</v>
      </c>
      <c r="H8" s="169">
        <f>+H9+H19</f>
        <v>24050.1</v>
      </c>
      <c r="I8" s="169">
        <f t="shared" si="0"/>
        <v>22772.9</v>
      </c>
      <c r="J8" s="169">
        <f t="shared" si="0"/>
        <v>150795.9</v>
      </c>
      <c r="K8" s="169">
        <f t="shared" si="0"/>
        <v>20851.723097630002</v>
      </c>
      <c r="L8" s="169">
        <f t="shared" si="0"/>
        <v>18320.93056556</v>
      </c>
      <c r="M8" s="169">
        <f t="shared" si="0"/>
        <v>23132.56022291</v>
      </c>
      <c r="N8" s="169">
        <f t="shared" si="0"/>
        <v>20981.318036370001</v>
      </c>
      <c r="O8" s="169">
        <f t="shared" si="0"/>
        <v>20686.262709170001</v>
      </c>
      <c r="P8" s="169">
        <f>+P9+P19</f>
        <v>24050.124108429998</v>
      </c>
      <c r="Q8" s="169">
        <f t="shared" si="0"/>
        <v>24947.865346680697</v>
      </c>
      <c r="R8" s="185">
        <f t="shared" si="0"/>
        <v>152970.7840867507</v>
      </c>
      <c r="S8" s="48">
        <f t="shared" ref="S8:S30" si="1">+J8-R8</f>
        <v>-2174.8840867507097</v>
      </c>
      <c r="T8" s="49">
        <f t="shared" ref="T8:T16" si="2">+J8/R8*100</f>
        <v>98.57823564170441</v>
      </c>
    </row>
    <row r="9" spans="1:22" ht="18" customHeight="1" x14ac:dyDescent="0.2">
      <c r="B9" s="50" t="s">
        <v>67</v>
      </c>
      <c r="C9" s="172">
        <f t="shared" ref="C9:I9" si="3">+C11+C12+C18</f>
        <v>16009.2</v>
      </c>
      <c r="D9" s="172">
        <f t="shared" si="3"/>
        <v>14204.800000000001</v>
      </c>
      <c r="E9" s="172">
        <f t="shared" si="3"/>
        <v>17712.8</v>
      </c>
      <c r="F9" s="172">
        <f t="shared" si="3"/>
        <v>16029.3</v>
      </c>
      <c r="G9" s="172">
        <f t="shared" si="3"/>
        <v>15921.900000000001</v>
      </c>
      <c r="H9" s="172">
        <f>+H11+H12+H18</f>
        <v>18293</v>
      </c>
      <c r="I9" s="172">
        <f t="shared" si="3"/>
        <v>17492</v>
      </c>
      <c r="J9" s="172">
        <f>+J10+J12+J18</f>
        <v>115663</v>
      </c>
      <c r="K9" s="172">
        <f t="shared" ref="K9:R9" si="4">+K11+K12+K18</f>
        <v>16009.183269270001</v>
      </c>
      <c r="L9" s="172">
        <f t="shared" si="4"/>
        <v>14204.709703459999</v>
      </c>
      <c r="M9" s="172">
        <f t="shared" si="4"/>
        <v>17712.80615597</v>
      </c>
      <c r="N9" s="172">
        <f t="shared" si="4"/>
        <v>16029.28755388</v>
      </c>
      <c r="O9" s="172">
        <f>+O11+O12+O18</f>
        <v>15921.85096876</v>
      </c>
      <c r="P9" s="172">
        <f>+P11+P12+P18</f>
        <v>18293.096012549999</v>
      </c>
      <c r="Q9" s="172">
        <f t="shared" si="4"/>
        <v>18895.844374239772</v>
      </c>
      <c r="R9" s="186">
        <f t="shared" si="4"/>
        <v>117066.77803812976</v>
      </c>
      <c r="S9" s="51">
        <f t="shared" si="1"/>
        <v>-1403.7780381297634</v>
      </c>
      <c r="T9" s="49">
        <f t="shared" si="2"/>
        <v>98.800874115052068</v>
      </c>
    </row>
    <row r="10" spans="1:22" ht="18" customHeight="1" x14ac:dyDescent="0.2">
      <c r="B10" s="52" t="s">
        <v>26</v>
      </c>
      <c r="C10" s="172">
        <f t="shared" ref="C10:R10" si="5">+C11</f>
        <v>13956.3</v>
      </c>
      <c r="D10" s="172">
        <f t="shared" si="5"/>
        <v>12173</v>
      </c>
      <c r="E10" s="172">
        <f t="shared" si="5"/>
        <v>15252.7</v>
      </c>
      <c r="F10" s="172">
        <f t="shared" si="5"/>
        <v>14022.4</v>
      </c>
      <c r="G10" s="172">
        <f t="shared" si="5"/>
        <v>13663.6</v>
      </c>
      <c r="H10" s="172">
        <f t="shared" si="5"/>
        <v>16136.3</v>
      </c>
      <c r="I10" s="172">
        <f t="shared" si="5"/>
        <v>15202</v>
      </c>
      <c r="J10" s="72">
        <f t="shared" si="5"/>
        <v>100406.3</v>
      </c>
      <c r="K10" s="172">
        <f t="shared" si="5"/>
        <v>13956.24733108</v>
      </c>
      <c r="L10" s="172">
        <f t="shared" si="5"/>
        <v>12172.926758510001</v>
      </c>
      <c r="M10" s="172">
        <f t="shared" si="5"/>
        <v>15252.681713350001</v>
      </c>
      <c r="N10" s="172">
        <f t="shared" si="5"/>
        <v>14022.44487383</v>
      </c>
      <c r="O10" s="172">
        <f t="shared" si="5"/>
        <v>13663.64895497</v>
      </c>
      <c r="P10" s="172">
        <f t="shared" si="5"/>
        <v>16136.28417006</v>
      </c>
      <c r="Q10" s="172">
        <f t="shared" si="5"/>
        <v>16517.519661191716</v>
      </c>
      <c r="R10" s="187">
        <f t="shared" si="5"/>
        <v>101721.75346299172</v>
      </c>
      <c r="S10" s="49">
        <f t="shared" si="1"/>
        <v>-1315.453462991718</v>
      </c>
      <c r="T10" s="49">
        <f t="shared" si="2"/>
        <v>98.706812045399602</v>
      </c>
      <c r="V10" s="11"/>
    </row>
    <row r="11" spans="1:22" ht="18" customHeight="1" x14ac:dyDescent="0.2">
      <c r="B11" s="53" t="s">
        <v>27</v>
      </c>
      <c r="C11" s="188">
        <v>13956.3</v>
      </c>
      <c r="D11" s="188">
        <v>12173</v>
      </c>
      <c r="E11" s="188">
        <v>15252.7</v>
      </c>
      <c r="F11" s="188">
        <v>14022.4</v>
      </c>
      <c r="G11" s="188">
        <v>13663.6</v>
      </c>
      <c r="H11" s="188">
        <v>16136.3</v>
      </c>
      <c r="I11" s="188">
        <v>15202</v>
      </c>
      <c r="J11" s="189">
        <f>SUM(C11:I11)</f>
        <v>100406.3</v>
      </c>
      <c r="K11" s="188">
        <v>13956.24733108</v>
      </c>
      <c r="L11" s="188">
        <v>12172.926758510001</v>
      </c>
      <c r="M11" s="188">
        <v>15252.681713350001</v>
      </c>
      <c r="N11" s="188">
        <v>14022.44487383</v>
      </c>
      <c r="O11" s="188">
        <v>13663.64895497</v>
      </c>
      <c r="P11" s="188">
        <v>16136.28417006</v>
      </c>
      <c r="Q11" s="188">
        <v>16517.519661191716</v>
      </c>
      <c r="R11" s="190">
        <f>SUM(K11:Q11)</f>
        <v>101721.75346299172</v>
      </c>
      <c r="S11" s="54">
        <f t="shared" si="1"/>
        <v>-1315.453462991718</v>
      </c>
      <c r="T11" s="54">
        <f t="shared" si="2"/>
        <v>98.706812045399602</v>
      </c>
    </row>
    <row r="12" spans="1:22" ht="18" customHeight="1" x14ac:dyDescent="0.2">
      <c r="B12" s="18" t="s">
        <v>28</v>
      </c>
      <c r="C12" s="191">
        <f t="shared" ref="C12:R12" si="6">SUM(C13:C17)</f>
        <v>2003.2</v>
      </c>
      <c r="D12" s="191">
        <f t="shared" si="6"/>
        <v>1972.1999999999998</v>
      </c>
      <c r="E12" s="191">
        <f t="shared" si="6"/>
        <v>2399.9999999999995</v>
      </c>
      <c r="F12" s="191">
        <f t="shared" si="6"/>
        <v>1963.1</v>
      </c>
      <c r="G12" s="191">
        <f t="shared" si="6"/>
        <v>2214.8000000000002</v>
      </c>
      <c r="H12" s="191">
        <f>SUM(H13:H17)</f>
        <v>2121.3000000000002</v>
      </c>
      <c r="I12" s="191">
        <f t="shared" si="6"/>
        <v>2250.1</v>
      </c>
      <c r="J12" s="191">
        <f t="shared" si="6"/>
        <v>14924.699999999997</v>
      </c>
      <c r="K12" s="191">
        <f t="shared" si="6"/>
        <v>2003.1806241200002</v>
      </c>
      <c r="L12" s="191">
        <f t="shared" si="6"/>
        <v>1972.21868692</v>
      </c>
      <c r="M12" s="191">
        <f t="shared" si="6"/>
        <v>2399.9772025699999</v>
      </c>
      <c r="N12" s="191">
        <f t="shared" si="6"/>
        <v>1963.0638311000002</v>
      </c>
      <c r="O12" s="191">
        <f t="shared" si="6"/>
        <v>2214.7610741699996</v>
      </c>
      <c r="P12" s="191">
        <f>SUM(P13:P17)</f>
        <v>2121.4113593900001</v>
      </c>
      <c r="Q12" s="191">
        <f t="shared" si="6"/>
        <v>2314.0055786523544</v>
      </c>
      <c r="R12" s="192">
        <f t="shared" si="6"/>
        <v>14988.618356922354</v>
      </c>
      <c r="S12" s="55">
        <f t="shared" si="1"/>
        <v>-63.918356922356907</v>
      </c>
      <c r="T12" s="56">
        <f t="shared" si="2"/>
        <v>99.57355404347301</v>
      </c>
    </row>
    <row r="13" spans="1:22" ht="18" customHeight="1" x14ac:dyDescent="0.2">
      <c r="B13" s="57" t="s">
        <v>31</v>
      </c>
      <c r="C13" s="188">
        <v>1506.8</v>
      </c>
      <c r="D13" s="188">
        <v>1317.3</v>
      </c>
      <c r="E13" s="188">
        <v>1827.1</v>
      </c>
      <c r="F13" s="188">
        <v>1331.1</v>
      </c>
      <c r="G13" s="188">
        <v>1506.1</v>
      </c>
      <c r="H13" s="188">
        <v>1417.9</v>
      </c>
      <c r="I13" s="188">
        <v>1562.5</v>
      </c>
      <c r="J13" s="189">
        <f t="shared" ref="J13:J18" si="7">SUM(C13:I13)</f>
        <v>10468.799999999999</v>
      </c>
      <c r="K13" s="188">
        <v>1506.7685518200001</v>
      </c>
      <c r="L13" s="188">
        <v>1317.27314071</v>
      </c>
      <c r="M13" s="188">
        <v>1827.1597289700001</v>
      </c>
      <c r="N13" s="188">
        <v>1331.0989681900001</v>
      </c>
      <c r="O13" s="188">
        <v>1506.1080095799998</v>
      </c>
      <c r="P13" s="188">
        <v>1417.95838441</v>
      </c>
      <c r="Q13" s="188">
        <v>1579.5818536281568</v>
      </c>
      <c r="R13" s="190">
        <f t="shared" ref="R13:R18" si="8">SUM(K13:Q13)</f>
        <v>10485.948637308156</v>
      </c>
      <c r="S13" s="54">
        <f t="shared" si="1"/>
        <v>-17.148637308157049</v>
      </c>
      <c r="T13" s="54">
        <f t="shared" si="2"/>
        <v>99.836460792425171</v>
      </c>
    </row>
    <row r="14" spans="1:22" ht="18" customHeight="1" x14ac:dyDescent="0.2">
      <c r="B14" s="57" t="s">
        <v>33</v>
      </c>
      <c r="C14" s="188">
        <v>132.19999999999999</v>
      </c>
      <c r="D14" s="188">
        <v>296.89999999999998</v>
      </c>
      <c r="E14" s="188">
        <v>121.6</v>
      </c>
      <c r="F14" s="188">
        <v>231.9</v>
      </c>
      <c r="G14" s="188">
        <v>258.8</v>
      </c>
      <c r="H14" s="188">
        <v>122.7</v>
      </c>
      <c r="I14" s="188">
        <v>219.8</v>
      </c>
      <c r="J14" s="189">
        <f t="shared" si="7"/>
        <v>1383.8999999999999</v>
      </c>
      <c r="K14" s="188">
        <v>132.20363280000001</v>
      </c>
      <c r="L14" s="188">
        <v>296.9623406</v>
      </c>
      <c r="M14" s="188">
        <v>121.58364792</v>
      </c>
      <c r="N14" s="188">
        <v>231.83691863999999</v>
      </c>
      <c r="O14" s="188">
        <v>258.83962292000001</v>
      </c>
      <c r="P14" s="188">
        <v>122.68955512000001</v>
      </c>
      <c r="Q14" s="188">
        <v>233.95771377622154</v>
      </c>
      <c r="R14" s="190">
        <f t="shared" si="8"/>
        <v>1398.0734317762215</v>
      </c>
      <c r="S14" s="54">
        <f t="shared" si="1"/>
        <v>-14.173431776221605</v>
      </c>
      <c r="T14" s="54">
        <f t="shared" si="2"/>
        <v>98.986216928662003</v>
      </c>
    </row>
    <row r="15" spans="1:22" ht="18" customHeight="1" x14ac:dyDescent="0.2">
      <c r="B15" s="57" t="s">
        <v>68</v>
      </c>
      <c r="C15" s="188">
        <v>181</v>
      </c>
      <c r="D15" s="188">
        <v>197.3</v>
      </c>
      <c r="E15" s="188">
        <v>238.7</v>
      </c>
      <c r="F15" s="188">
        <v>217</v>
      </c>
      <c r="G15" s="188">
        <v>290.10000000000002</v>
      </c>
      <c r="H15" s="188">
        <v>367.3</v>
      </c>
      <c r="I15" s="188">
        <v>265.8</v>
      </c>
      <c r="J15" s="189">
        <f t="shared" si="7"/>
        <v>1757.1999999999998</v>
      </c>
      <c r="K15" s="188">
        <v>181.01523702</v>
      </c>
      <c r="L15" s="188">
        <v>197.27333209</v>
      </c>
      <c r="M15" s="188">
        <v>238.66252875999999</v>
      </c>
      <c r="N15" s="188">
        <v>217.00605919</v>
      </c>
      <c r="O15" s="188">
        <v>290.07312751000001</v>
      </c>
      <c r="P15" s="188">
        <v>367.32403445999995</v>
      </c>
      <c r="Q15" s="188">
        <v>298.47882836165564</v>
      </c>
      <c r="R15" s="190">
        <f t="shared" si="8"/>
        <v>1789.8331473916555</v>
      </c>
      <c r="S15" s="54">
        <f t="shared" si="1"/>
        <v>-32.633147391655712</v>
      </c>
      <c r="T15" s="54">
        <f t="shared" si="2"/>
        <v>98.176749188089829</v>
      </c>
    </row>
    <row r="16" spans="1:22" ht="22.5" customHeight="1" x14ac:dyDescent="0.2">
      <c r="B16" s="57" t="s">
        <v>69</v>
      </c>
      <c r="C16" s="188">
        <v>183.2</v>
      </c>
      <c r="D16" s="188">
        <v>160.69999999999999</v>
      </c>
      <c r="E16" s="188">
        <v>212.6</v>
      </c>
      <c r="F16" s="188">
        <v>183.1</v>
      </c>
      <c r="G16" s="188">
        <v>159.80000000000001</v>
      </c>
      <c r="H16" s="188">
        <v>213.4</v>
      </c>
      <c r="I16" s="188">
        <v>202</v>
      </c>
      <c r="J16" s="189">
        <f t="shared" si="7"/>
        <v>1314.8000000000002</v>
      </c>
      <c r="K16" s="188">
        <v>183.19320248</v>
      </c>
      <c r="L16" s="188">
        <v>160.70987352</v>
      </c>
      <c r="M16" s="188">
        <v>212.57129691999998</v>
      </c>
      <c r="N16" s="188">
        <v>183.12188508000003</v>
      </c>
      <c r="O16" s="188">
        <v>159.74031416</v>
      </c>
      <c r="P16" s="188">
        <v>213.43938539999999</v>
      </c>
      <c r="Q16" s="188">
        <v>201.98718288632062</v>
      </c>
      <c r="R16" s="190">
        <f t="shared" si="8"/>
        <v>1314.7631404463207</v>
      </c>
      <c r="S16" s="54">
        <f t="shared" si="1"/>
        <v>3.6859553679505552E-2</v>
      </c>
      <c r="T16" s="54">
        <f t="shared" si="2"/>
        <v>100.00280351285684</v>
      </c>
    </row>
    <row r="17" spans="2:22" ht="17.25" customHeight="1" x14ac:dyDescent="0.2">
      <c r="B17" s="57" t="s">
        <v>23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9">
        <f t="shared" si="7"/>
        <v>0</v>
      </c>
      <c r="K17" s="188">
        <v>0</v>
      </c>
      <c r="L17" s="188">
        <v>0</v>
      </c>
      <c r="M17" s="188">
        <v>0</v>
      </c>
      <c r="N17" s="188">
        <v>0</v>
      </c>
      <c r="O17" s="188">
        <v>0</v>
      </c>
      <c r="P17" s="188">
        <v>0</v>
      </c>
      <c r="Q17" s="188">
        <v>0</v>
      </c>
      <c r="R17" s="190">
        <f t="shared" si="8"/>
        <v>0</v>
      </c>
      <c r="S17" s="54">
        <f t="shared" si="1"/>
        <v>0</v>
      </c>
      <c r="T17" s="113">
        <v>0</v>
      </c>
    </row>
    <row r="18" spans="2:22" ht="17.25" customHeight="1" x14ac:dyDescent="0.2">
      <c r="B18" s="58" t="s">
        <v>41</v>
      </c>
      <c r="C18" s="191">
        <v>49.7</v>
      </c>
      <c r="D18" s="191">
        <v>59.6</v>
      </c>
      <c r="E18" s="191">
        <v>60.1</v>
      </c>
      <c r="F18" s="191">
        <v>43.8</v>
      </c>
      <c r="G18" s="191">
        <v>43.5</v>
      </c>
      <c r="H18" s="191">
        <v>35.4</v>
      </c>
      <c r="I18" s="191">
        <v>39.9</v>
      </c>
      <c r="J18" s="193">
        <f t="shared" si="7"/>
        <v>331.99999999999994</v>
      </c>
      <c r="K18" s="191">
        <v>49.755314069999997</v>
      </c>
      <c r="L18" s="191">
        <v>59.564258029999998</v>
      </c>
      <c r="M18" s="191">
        <v>60.147240049999994</v>
      </c>
      <c r="N18" s="191">
        <v>43.778848950000004</v>
      </c>
      <c r="O18" s="191">
        <v>43.440939619999995</v>
      </c>
      <c r="P18" s="191">
        <v>35.400483100000002</v>
      </c>
      <c r="Q18" s="191">
        <v>64.319134395698796</v>
      </c>
      <c r="R18" s="194">
        <f t="shared" si="8"/>
        <v>356.4062182156988</v>
      </c>
      <c r="S18" s="56">
        <f t="shared" si="1"/>
        <v>-24.406218215698857</v>
      </c>
      <c r="T18" s="56">
        <f t="shared" ref="T18:T24" si="9">+J18/R18*100</f>
        <v>93.152134567717297</v>
      </c>
    </row>
    <row r="19" spans="2:22" ht="18" customHeight="1" x14ac:dyDescent="0.2">
      <c r="B19" s="24" t="s">
        <v>70</v>
      </c>
      <c r="C19" s="191">
        <f t="shared" ref="C19:R19" si="10">+C20+C22</f>
        <v>4842.5999999999995</v>
      </c>
      <c r="D19" s="191">
        <f t="shared" si="10"/>
        <v>4116.2</v>
      </c>
      <c r="E19" s="191">
        <f t="shared" si="10"/>
        <v>5419.7</v>
      </c>
      <c r="F19" s="191">
        <f t="shared" si="10"/>
        <v>4952</v>
      </c>
      <c r="G19" s="191">
        <f t="shared" si="10"/>
        <v>4764.4000000000005</v>
      </c>
      <c r="H19" s="191">
        <f>+H20+H22</f>
        <v>5757.1</v>
      </c>
      <c r="I19" s="191">
        <f t="shared" si="10"/>
        <v>5280.9000000000005</v>
      </c>
      <c r="J19" s="191">
        <f t="shared" si="10"/>
        <v>35132.9</v>
      </c>
      <c r="K19" s="191">
        <f t="shared" si="10"/>
        <v>4842.5398283600007</v>
      </c>
      <c r="L19" s="191">
        <f t="shared" si="10"/>
        <v>4116.2208621</v>
      </c>
      <c r="M19" s="191">
        <f t="shared" si="10"/>
        <v>5419.7540669400005</v>
      </c>
      <c r="N19" s="191">
        <f t="shared" si="10"/>
        <v>4952.0304824899995</v>
      </c>
      <c r="O19" s="191">
        <f t="shared" si="10"/>
        <v>4764.4117404100007</v>
      </c>
      <c r="P19" s="191">
        <f>+P20+P22</f>
        <v>5757.0280958800004</v>
      </c>
      <c r="Q19" s="191">
        <f t="shared" si="10"/>
        <v>6052.0209724409251</v>
      </c>
      <c r="R19" s="192">
        <f t="shared" si="10"/>
        <v>35904.006048620926</v>
      </c>
      <c r="S19" s="55">
        <f t="shared" si="1"/>
        <v>-771.10604862092441</v>
      </c>
      <c r="T19" s="56">
        <f t="shared" si="9"/>
        <v>97.85231194653683</v>
      </c>
    </row>
    <row r="20" spans="2:22" ht="18" customHeight="1" x14ac:dyDescent="0.2">
      <c r="B20" s="52" t="s">
        <v>71</v>
      </c>
      <c r="C20" s="191">
        <f t="shared" ref="C20:R20" si="11">+C21</f>
        <v>4837.3999999999996</v>
      </c>
      <c r="D20" s="191">
        <f t="shared" si="11"/>
        <v>4112.8999999999996</v>
      </c>
      <c r="E20" s="191">
        <f t="shared" si="11"/>
        <v>5414.8</v>
      </c>
      <c r="F20" s="191">
        <f t="shared" si="11"/>
        <v>4945.8999999999996</v>
      </c>
      <c r="G20" s="191">
        <f t="shared" si="11"/>
        <v>4758.3</v>
      </c>
      <c r="H20" s="191">
        <f t="shared" si="11"/>
        <v>5751.6</v>
      </c>
      <c r="I20" s="191">
        <f t="shared" si="11"/>
        <v>5274.6</v>
      </c>
      <c r="J20" s="191">
        <f t="shared" si="11"/>
        <v>35095.5</v>
      </c>
      <c r="K20" s="191">
        <f t="shared" si="11"/>
        <v>4837.3704565200005</v>
      </c>
      <c r="L20" s="191">
        <f t="shared" si="11"/>
        <v>4112.91846205</v>
      </c>
      <c r="M20" s="191">
        <f t="shared" si="11"/>
        <v>5414.7784575600008</v>
      </c>
      <c r="N20" s="191">
        <f t="shared" si="11"/>
        <v>4945.9141076899996</v>
      </c>
      <c r="O20" s="191">
        <f t="shared" si="11"/>
        <v>4758.2622406400005</v>
      </c>
      <c r="P20" s="191">
        <f t="shared" si="11"/>
        <v>5751.5566489299999</v>
      </c>
      <c r="Q20" s="191">
        <f t="shared" si="11"/>
        <v>6049.0760612120239</v>
      </c>
      <c r="R20" s="192">
        <f t="shared" si="11"/>
        <v>35869.876434602025</v>
      </c>
      <c r="S20" s="55">
        <f t="shared" si="1"/>
        <v>-774.37643460202526</v>
      </c>
      <c r="T20" s="56">
        <f t="shared" si="9"/>
        <v>97.841151095087071</v>
      </c>
    </row>
    <row r="21" spans="2:22" ht="18" customHeight="1" x14ac:dyDescent="0.2">
      <c r="B21" s="21" t="s">
        <v>72</v>
      </c>
      <c r="C21" s="188">
        <v>4837.3999999999996</v>
      </c>
      <c r="D21" s="188">
        <v>4112.8999999999996</v>
      </c>
      <c r="E21" s="188">
        <v>5414.8</v>
      </c>
      <c r="F21" s="188">
        <v>4945.8999999999996</v>
      </c>
      <c r="G21" s="188">
        <v>4758.3</v>
      </c>
      <c r="H21" s="188">
        <v>5751.6</v>
      </c>
      <c r="I21" s="188">
        <v>5274.6</v>
      </c>
      <c r="J21" s="189">
        <f>SUM(C21:I21)</f>
        <v>35095.5</v>
      </c>
      <c r="K21" s="188">
        <v>4837.3704565200005</v>
      </c>
      <c r="L21" s="188">
        <v>4112.91846205</v>
      </c>
      <c r="M21" s="188">
        <v>5414.7784575600008</v>
      </c>
      <c r="N21" s="188">
        <v>4945.9141076899996</v>
      </c>
      <c r="O21" s="188">
        <v>4758.2622406400005</v>
      </c>
      <c r="P21" s="188">
        <v>5751.5566489299999</v>
      </c>
      <c r="Q21" s="188">
        <v>6049.0760612120239</v>
      </c>
      <c r="R21" s="190">
        <f>SUM(K21:Q21)</f>
        <v>35869.876434602025</v>
      </c>
      <c r="S21" s="54">
        <f t="shared" si="1"/>
        <v>-774.37643460202526</v>
      </c>
      <c r="T21" s="54">
        <f t="shared" si="9"/>
        <v>97.841151095087071</v>
      </c>
      <c r="V21" s="11"/>
    </row>
    <row r="22" spans="2:22" ht="18" customHeight="1" x14ac:dyDescent="0.2">
      <c r="B22" s="52" t="s">
        <v>73</v>
      </c>
      <c r="C22" s="172">
        <f t="shared" ref="C22:R22" si="12">+C23+C24</f>
        <v>5.2</v>
      </c>
      <c r="D22" s="172">
        <f t="shared" si="12"/>
        <v>3.3</v>
      </c>
      <c r="E22" s="172">
        <f t="shared" si="12"/>
        <v>4.9000000000000004</v>
      </c>
      <c r="F22" s="172">
        <f t="shared" si="12"/>
        <v>6.1</v>
      </c>
      <c r="G22" s="172">
        <f t="shared" si="12"/>
        <v>6.1</v>
      </c>
      <c r="H22" s="172">
        <f>+H23+H24</f>
        <v>5.5</v>
      </c>
      <c r="I22" s="172">
        <f t="shared" si="12"/>
        <v>6.3</v>
      </c>
      <c r="J22" s="72">
        <f t="shared" si="12"/>
        <v>37.400000000000006</v>
      </c>
      <c r="K22" s="172">
        <f t="shared" si="12"/>
        <v>5.1693718400000002</v>
      </c>
      <c r="L22" s="172">
        <f t="shared" si="12"/>
        <v>3.3024000499999997</v>
      </c>
      <c r="M22" s="172">
        <f t="shared" si="12"/>
        <v>4.9756093799999999</v>
      </c>
      <c r="N22" s="172">
        <f t="shared" si="12"/>
        <v>6.1163748</v>
      </c>
      <c r="O22" s="172">
        <f t="shared" si="12"/>
        <v>6.1494997700000003</v>
      </c>
      <c r="P22" s="172">
        <f>+P23+P24</f>
        <v>5.4714469500000007</v>
      </c>
      <c r="Q22" s="172">
        <f t="shared" si="12"/>
        <v>2.9449112289012578</v>
      </c>
      <c r="R22" s="187">
        <f t="shared" si="12"/>
        <v>34.129614018901258</v>
      </c>
      <c r="S22" s="49">
        <f t="shared" si="1"/>
        <v>3.2703859810987481</v>
      </c>
      <c r="T22" s="56">
        <f t="shared" si="9"/>
        <v>109.58225305240073</v>
      </c>
    </row>
    <row r="23" spans="2:22" ht="18" customHeight="1" x14ac:dyDescent="0.2">
      <c r="B23" s="21" t="s">
        <v>74</v>
      </c>
      <c r="C23" s="176">
        <v>4.5</v>
      </c>
      <c r="D23" s="176">
        <v>2.4</v>
      </c>
      <c r="E23" s="176">
        <v>3</v>
      </c>
      <c r="F23" s="176">
        <v>3.7</v>
      </c>
      <c r="G23" s="176">
        <v>2.8</v>
      </c>
      <c r="H23" s="176">
        <v>3.2</v>
      </c>
      <c r="I23" s="176">
        <v>3.8</v>
      </c>
      <c r="J23" s="189">
        <f>SUM(C23:I23)</f>
        <v>23.400000000000002</v>
      </c>
      <c r="K23" s="176">
        <v>4.4950687800000004</v>
      </c>
      <c r="L23" s="176">
        <v>2.3993299599999998</v>
      </c>
      <c r="M23" s="176">
        <v>3.01677755</v>
      </c>
      <c r="N23" s="176">
        <v>3.6856325999999999</v>
      </c>
      <c r="O23" s="176">
        <v>2.8420218900000003</v>
      </c>
      <c r="P23" s="176">
        <v>3.19540304</v>
      </c>
      <c r="Q23" s="176">
        <v>2.0497125764062569</v>
      </c>
      <c r="R23" s="190">
        <f>SUM(K23:Q23)</f>
        <v>21.683946396406256</v>
      </c>
      <c r="S23" s="54">
        <f t="shared" si="1"/>
        <v>1.7160536035937461</v>
      </c>
      <c r="T23" s="54">
        <f t="shared" si="9"/>
        <v>107.9139358317089</v>
      </c>
    </row>
    <row r="24" spans="2:22" ht="18" customHeight="1" x14ac:dyDescent="0.2">
      <c r="B24" s="59" t="s">
        <v>23</v>
      </c>
      <c r="C24" s="176">
        <v>0.7</v>
      </c>
      <c r="D24" s="176">
        <v>0.9</v>
      </c>
      <c r="E24" s="176">
        <v>1.9</v>
      </c>
      <c r="F24" s="176">
        <v>2.4</v>
      </c>
      <c r="G24" s="176">
        <v>3.3</v>
      </c>
      <c r="H24" s="176">
        <v>2.2999999999999998</v>
      </c>
      <c r="I24" s="176">
        <v>2.5</v>
      </c>
      <c r="J24" s="189">
        <f>SUM(C24:I24)</f>
        <v>14</v>
      </c>
      <c r="K24" s="176">
        <v>0.67430306000000007</v>
      </c>
      <c r="L24" s="176">
        <v>0.90307008999999994</v>
      </c>
      <c r="M24" s="176">
        <v>1.9588318300000001</v>
      </c>
      <c r="N24" s="176">
        <v>2.4307422000000001</v>
      </c>
      <c r="O24" s="176">
        <v>3.30747788</v>
      </c>
      <c r="P24" s="176">
        <v>2.2760439100000003</v>
      </c>
      <c r="Q24" s="176">
        <v>0.89519865249500097</v>
      </c>
      <c r="R24" s="190">
        <f>SUM(K24:Q24)</f>
        <v>12.445667622495002</v>
      </c>
      <c r="S24" s="54">
        <f t="shared" si="1"/>
        <v>1.5543323775049984</v>
      </c>
      <c r="T24" s="54">
        <f t="shared" si="9"/>
        <v>112.48894333876964</v>
      </c>
    </row>
    <row r="25" spans="2:22" ht="18" customHeight="1" x14ac:dyDescent="0.2">
      <c r="B25" s="47" t="s">
        <v>75</v>
      </c>
      <c r="C25" s="172">
        <v>0</v>
      </c>
      <c r="D25" s="172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93">
        <f>SUM(C25:I25)</f>
        <v>0</v>
      </c>
      <c r="K25" s="172">
        <v>0</v>
      </c>
      <c r="L25" s="172">
        <v>0</v>
      </c>
      <c r="M25" s="172">
        <v>0</v>
      </c>
      <c r="N25" s="172">
        <v>0</v>
      </c>
      <c r="O25" s="172">
        <v>0</v>
      </c>
      <c r="P25" s="172">
        <v>0</v>
      </c>
      <c r="Q25" s="172">
        <v>0</v>
      </c>
      <c r="R25" s="194">
        <f>SUM(K25:Q25)</f>
        <v>0</v>
      </c>
      <c r="S25" s="56">
        <f t="shared" si="1"/>
        <v>0</v>
      </c>
      <c r="T25" s="56">
        <v>0</v>
      </c>
    </row>
    <row r="26" spans="2:22" ht="18" customHeight="1" x14ac:dyDescent="0.2">
      <c r="B26" s="60" t="s">
        <v>76</v>
      </c>
      <c r="C26" s="172">
        <f t="shared" ref="C26:R27" si="13">+C27</f>
        <v>221.5</v>
      </c>
      <c r="D26" s="172">
        <f t="shared" si="13"/>
        <v>114.6</v>
      </c>
      <c r="E26" s="172">
        <f t="shared" si="13"/>
        <v>100</v>
      </c>
      <c r="F26" s="172">
        <f t="shared" si="13"/>
        <v>378.4</v>
      </c>
      <c r="G26" s="172">
        <f t="shared" si="13"/>
        <v>15.1</v>
      </c>
      <c r="H26" s="172">
        <f t="shared" si="13"/>
        <v>111.1</v>
      </c>
      <c r="I26" s="172">
        <f t="shared" si="13"/>
        <v>148</v>
      </c>
      <c r="J26" s="172">
        <f t="shared" si="13"/>
        <v>1088.7</v>
      </c>
      <c r="K26" s="172">
        <f t="shared" si="13"/>
        <v>221.52275446000002</v>
      </c>
      <c r="L26" s="172">
        <f t="shared" si="13"/>
        <v>114.60043340999999</v>
      </c>
      <c r="M26" s="172">
        <f t="shared" si="13"/>
        <v>100.02880131000001</v>
      </c>
      <c r="N26" s="172">
        <f t="shared" si="13"/>
        <v>378.41931182000002</v>
      </c>
      <c r="O26" s="172">
        <f t="shared" si="13"/>
        <v>15.115312279999999</v>
      </c>
      <c r="P26" s="172">
        <f t="shared" si="13"/>
        <v>111.08883102</v>
      </c>
      <c r="Q26" s="172">
        <f t="shared" si="13"/>
        <v>144.0571274676351</v>
      </c>
      <c r="R26" s="186">
        <f t="shared" si="13"/>
        <v>1084.8325717676353</v>
      </c>
      <c r="S26" s="51">
        <f t="shared" si="1"/>
        <v>3.8674282323647731</v>
      </c>
      <c r="T26" s="56">
        <f>+J26/R26*100</f>
        <v>100.35650001050975</v>
      </c>
    </row>
    <row r="27" spans="2:22" ht="18" customHeight="1" x14ac:dyDescent="0.2">
      <c r="B27" s="61" t="s">
        <v>47</v>
      </c>
      <c r="C27" s="172">
        <f t="shared" si="13"/>
        <v>221.5</v>
      </c>
      <c r="D27" s="172">
        <f t="shared" si="13"/>
        <v>114.6</v>
      </c>
      <c r="E27" s="172">
        <f t="shared" si="13"/>
        <v>100</v>
      </c>
      <c r="F27" s="172">
        <f t="shared" si="13"/>
        <v>378.4</v>
      </c>
      <c r="G27" s="172">
        <f t="shared" si="13"/>
        <v>15.1</v>
      </c>
      <c r="H27" s="172">
        <f t="shared" si="13"/>
        <v>111.1</v>
      </c>
      <c r="I27" s="172">
        <f t="shared" si="13"/>
        <v>148</v>
      </c>
      <c r="J27" s="72">
        <f t="shared" si="13"/>
        <v>1088.7</v>
      </c>
      <c r="K27" s="172">
        <f t="shared" si="13"/>
        <v>221.52275446000002</v>
      </c>
      <c r="L27" s="172">
        <f t="shared" si="13"/>
        <v>114.60043340999999</v>
      </c>
      <c r="M27" s="172">
        <f t="shared" si="13"/>
        <v>100.02880131000001</v>
      </c>
      <c r="N27" s="172">
        <f t="shared" si="13"/>
        <v>378.41931182000002</v>
      </c>
      <c r="O27" s="172">
        <f t="shared" si="13"/>
        <v>15.115312279999999</v>
      </c>
      <c r="P27" s="172">
        <f t="shared" si="13"/>
        <v>111.08883102</v>
      </c>
      <c r="Q27" s="172">
        <f t="shared" si="13"/>
        <v>144.0571274676351</v>
      </c>
      <c r="R27" s="187">
        <f t="shared" si="13"/>
        <v>1084.8325717676353</v>
      </c>
      <c r="S27" s="49">
        <f t="shared" si="1"/>
        <v>3.8674282323647731</v>
      </c>
      <c r="T27" s="56">
        <f>+J27/R27*100</f>
        <v>100.35650001050975</v>
      </c>
    </row>
    <row r="28" spans="2:22" ht="18" customHeight="1" x14ac:dyDescent="0.2">
      <c r="B28" s="62" t="s">
        <v>49</v>
      </c>
      <c r="C28" s="176">
        <v>221.5</v>
      </c>
      <c r="D28" s="176">
        <v>114.6</v>
      </c>
      <c r="E28" s="176">
        <v>100</v>
      </c>
      <c r="F28" s="176">
        <v>378.4</v>
      </c>
      <c r="G28" s="176">
        <v>15.1</v>
      </c>
      <c r="H28" s="176">
        <v>111.1</v>
      </c>
      <c r="I28" s="176">
        <v>148</v>
      </c>
      <c r="J28" s="189">
        <f>SUM(C28:I28)</f>
        <v>1088.7</v>
      </c>
      <c r="K28" s="176">
        <v>221.52275446000002</v>
      </c>
      <c r="L28" s="176">
        <v>114.60043340999999</v>
      </c>
      <c r="M28" s="176">
        <v>100.02880131000001</v>
      </c>
      <c r="N28" s="176">
        <v>378.41931182000002</v>
      </c>
      <c r="O28" s="176">
        <v>15.115312279999999</v>
      </c>
      <c r="P28" s="176">
        <v>111.08883102</v>
      </c>
      <c r="Q28" s="176">
        <v>144.0571274676351</v>
      </c>
      <c r="R28" s="190">
        <f>SUM(K28:Q28)</f>
        <v>1084.8325717676353</v>
      </c>
      <c r="S28" s="54">
        <f t="shared" si="1"/>
        <v>3.8674282323647731</v>
      </c>
      <c r="T28" s="54">
        <f>+J28/R28*100</f>
        <v>100.35650001050975</v>
      </c>
    </row>
    <row r="29" spans="2:22" ht="18" customHeight="1" x14ac:dyDescent="0.2">
      <c r="B29" s="24" t="s">
        <v>77</v>
      </c>
      <c r="C29" s="172">
        <v>125.3</v>
      </c>
      <c r="D29" s="172">
        <v>0.8</v>
      </c>
      <c r="E29" s="172">
        <v>2.9</v>
      </c>
      <c r="F29" s="172">
        <v>141.80000000000001</v>
      </c>
      <c r="G29" s="172">
        <v>0</v>
      </c>
      <c r="H29" s="172">
        <v>0</v>
      </c>
      <c r="I29" s="172">
        <v>141.30000000000001</v>
      </c>
      <c r="J29" s="189">
        <f>SUM(C29:I29)</f>
        <v>412.1</v>
      </c>
      <c r="K29" s="172">
        <v>125.35849417</v>
      </c>
      <c r="L29" s="172">
        <v>0.79968830000000002</v>
      </c>
      <c r="M29" s="172">
        <v>2.8796404199999999</v>
      </c>
      <c r="N29" s="172">
        <v>141.78365490000002</v>
      </c>
      <c r="O29" s="172">
        <v>0</v>
      </c>
      <c r="P29" s="172">
        <v>0</v>
      </c>
      <c r="Q29" s="172">
        <v>0</v>
      </c>
      <c r="R29" s="194">
        <f>SUM(K29:Q29)</f>
        <v>270.82147779000002</v>
      </c>
      <c r="S29" s="56">
        <f t="shared" si="1"/>
        <v>141.27852221000001</v>
      </c>
      <c r="T29" s="56">
        <f>+J29/R29*100</f>
        <v>152.16666099117515</v>
      </c>
    </row>
    <row r="30" spans="2:22" ht="20.25" customHeight="1" thickBot="1" x14ac:dyDescent="0.25">
      <c r="B30" s="34" t="s">
        <v>78</v>
      </c>
      <c r="C30" s="183">
        <f t="shared" ref="C30:R30" si="14">+C8+C25+C26+C29</f>
        <v>21198.6</v>
      </c>
      <c r="D30" s="183">
        <f t="shared" si="14"/>
        <v>18436.399999999998</v>
      </c>
      <c r="E30" s="183">
        <f t="shared" si="14"/>
        <v>23235.4</v>
      </c>
      <c r="F30" s="183">
        <f t="shared" si="14"/>
        <v>21501.5</v>
      </c>
      <c r="G30" s="183">
        <f t="shared" si="14"/>
        <v>20701.400000000001</v>
      </c>
      <c r="H30" s="183">
        <f>+H8+H25+H26+H29</f>
        <v>24161.199999999997</v>
      </c>
      <c r="I30" s="183">
        <f t="shared" si="14"/>
        <v>23062.2</v>
      </c>
      <c r="J30" s="183">
        <f t="shared" si="14"/>
        <v>152296.70000000001</v>
      </c>
      <c r="K30" s="183">
        <f t="shared" si="14"/>
        <v>21198.604346259999</v>
      </c>
      <c r="L30" s="183">
        <f t="shared" si="14"/>
        <v>18436.330687270001</v>
      </c>
      <c r="M30" s="183">
        <f t="shared" si="14"/>
        <v>23235.46866464</v>
      </c>
      <c r="N30" s="183">
        <f t="shared" si="14"/>
        <v>21501.521003089998</v>
      </c>
      <c r="O30" s="183">
        <f t="shared" si="14"/>
        <v>20701.37802145</v>
      </c>
      <c r="P30" s="183">
        <f>+P8+P25+P26+P29</f>
        <v>24161.212939449997</v>
      </c>
      <c r="Q30" s="183">
        <f t="shared" si="14"/>
        <v>25091.922474148334</v>
      </c>
      <c r="R30" s="195">
        <f t="shared" si="14"/>
        <v>154326.43813630837</v>
      </c>
      <c r="S30" s="63">
        <f t="shared" si="1"/>
        <v>-2029.738136308355</v>
      </c>
      <c r="T30" s="64">
        <f>+J30/R30*100</f>
        <v>98.684776140225821</v>
      </c>
    </row>
    <row r="31" spans="2:22" ht="18" customHeight="1" thickTop="1" x14ac:dyDescent="0.2">
      <c r="B31" s="111" t="s">
        <v>143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2:22" x14ac:dyDescent="0.2">
      <c r="B32" s="96" t="s">
        <v>62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2:20" ht="18" customHeight="1" x14ac:dyDescent="0.2">
      <c r="B33" s="42" t="s">
        <v>79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114"/>
      <c r="T33" s="39"/>
    </row>
    <row r="34" spans="2:20" ht="12" customHeight="1" x14ac:dyDescent="0.2">
      <c r="B34" s="42" t="s">
        <v>80</v>
      </c>
      <c r="C34" s="46"/>
      <c r="D34" s="46"/>
      <c r="E34" s="46"/>
      <c r="F34" s="46"/>
      <c r="G34" s="46"/>
      <c r="H34" s="46"/>
      <c r="I34" s="46"/>
      <c r="J34" s="46"/>
      <c r="K34" s="39"/>
      <c r="L34" s="39"/>
      <c r="M34" s="39"/>
      <c r="N34" s="39"/>
      <c r="O34" s="39"/>
      <c r="P34" s="39"/>
      <c r="Q34" s="39"/>
      <c r="R34" s="46"/>
      <c r="S34" s="46"/>
      <c r="T34" s="46"/>
    </row>
    <row r="35" spans="2:20" ht="15.75" customHeight="1" x14ac:dyDescent="0.2">
      <c r="B35" s="45" t="s">
        <v>65</v>
      </c>
      <c r="C35" s="46"/>
      <c r="D35" s="46"/>
      <c r="E35" s="46"/>
      <c r="F35" s="46"/>
      <c r="G35" s="46"/>
      <c r="H35" s="46"/>
      <c r="I35" s="46"/>
      <c r="J35" s="46"/>
      <c r="K35" s="44"/>
      <c r="L35" s="44"/>
      <c r="M35" s="44"/>
      <c r="N35" s="44"/>
      <c r="O35" s="44"/>
      <c r="P35" s="44"/>
      <c r="Q35" s="44"/>
      <c r="R35" s="39"/>
      <c r="S35" s="39"/>
      <c r="T35" s="46"/>
    </row>
  </sheetData>
  <mergeCells count="11">
    <mergeCell ref="T6:T7"/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S7"/>
  </mergeCells>
  <printOptions horizontalCentered="1"/>
  <pageMargins left="0" right="0" top="0.19685039370078741" bottom="0.19685039370078741" header="0" footer="0.19685039370078741"/>
  <pageSetup scale="24" orientation="portrait" r:id="rId1"/>
  <headerFooter alignWithMargins="0"/>
  <ignoredErrors>
    <ignoredError sqref="J9:J29 R12:R30" formula="1"/>
    <ignoredError sqref="C12:I12 K12:Q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15C2-E2A8-4D92-BF18-680D477025DC}">
  <dimension ref="B1:AU66"/>
  <sheetViews>
    <sheetView showGridLines="0" tabSelected="1" zoomScaleNormal="100" workbookViewId="0">
      <selection activeCell="L21" sqref="L21"/>
    </sheetView>
  </sheetViews>
  <sheetFormatPr baseColWidth="10" defaultColWidth="11.42578125" defaultRowHeight="12.75" x14ac:dyDescent="0.2"/>
  <cols>
    <col min="1" max="1" width="3.42578125" style="1" customWidth="1"/>
    <col min="2" max="2" width="92.5703125" style="1" customWidth="1"/>
    <col min="3" max="8" width="10.140625" style="1" customWidth="1"/>
    <col min="9" max="9" width="11" style="1" bestFit="1" customWidth="1"/>
    <col min="10" max="10" width="14" style="115" customWidth="1"/>
    <col min="11" max="17" width="11.7109375" style="1" customWidth="1"/>
    <col min="18" max="18" width="16.28515625" style="1" customWidth="1"/>
    <col min="19" max="19" width="13.28515625" style="1" customWidth="1"/>
    <col min="20" max="20" width="10.140625" style="1" customWidth="1"/>
    <col min="21" max="21" width="11.140625" style="115" customWidth="1"/>
    <col min="22" max="47" width="11.42578125" style="115"/>
    <col min="48" max="16384" width="11.42578125" style="1"/>
  </cols>
  <sheetData>
    <row r="1" spans="2:20" x14ac:dyDescent="0.2">
      <c r="B1" s="1" t="s">
        <v>149</v>
      </c>
    </row>
    <row r="2" spans="2:20" ht="14.25" x14ac:dyDescent="0.2">
      <c r="B2" s="116" t="s">
        <v>146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0" ht="14.25" customHeight="1" x14ac:dyDescent="0.2">
      <c r="B3" s="117"/>
      <c r="C3" s="117"/>
      <c r="D3" s="117"/>
      <c r="E3" s="117"/>
      <c r="F3" s="117"/>
      <c r="G3" s="117"/>
      <c r="H3" s="117"/>
      <c r="I3" s="117"/>
      <c r="J3" s="118"/>
      <c r="K3" s="117"/>
      <c r="L3" s="117"/>
      <c r="M3" s="117"/>
      <c r="N3" s="117"/>
      <c r="O3" s="117"/>
      <c r="P3" s="117"/>
      <c r="Q3" s="117"/>
      <c r="R3" s="117"/>
      <c r="S3" s="117"/>
      <c r="T3" s="117"/>
    </row>
    <row r="4" spans="2:20" s="120" customFormat="1" ht="15" x14ac:dyDescent="0.2">
      <c r="B4" s="119" t="s">
        <v>81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2:20" s="120" customFormat="1" ht="15" x14ac:dyDescent="0.2">
      <c r="B5" s="105" t="s">
        <v>155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2:20" s="120" customFormat="1" ht="18" customHeight="1" x14ac:dyDescent="0.2">
      <c r="B6" s="105" t="s">
        <v>82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2:20" s="120" customFormat="1" ht="18" customHeight="1" x14ac:dyDescent="0.2">
      <c r="B7" s="108" t="s">
        <v>2</v>
      </c>
      <c r="C7" s="106">
        <v>2026</v>
      </c>
      <c r="D7" s="107"/>
      <c r="E7" s="107"/>
      <c r="F7" s="107"/>
      <c r="G7" s="107"/>
      <c r="H7" s="107"/>
      <c r="I7" s="107"/>
      <c r="J7" s="99" t="s">
        <v>83</v>
      </c>
      <c r="K7" s="106">
        <v>2026</v>
      </c>
      <c r="L7" s="107"/>
      <c r="M7" s="107"/>
      <c r="N7" s="107"/>
      <c r="O7" s="107"/>
      <c r="P7" s="107"/>
      <c r="Q7" s="107"/>
      <c r="R7" s="99" t="s">
        <v>151</v>
      </c>
      <c r="S7" s="101" t="s">
        <v>4</v>
      </c>
      <c r="T7" s="108" t="s">
        <v>84</v>
      </c>
    </row>
    <row r="8" spans="2:20" ht="44.25" customHeight="1" thickBot="1" x14ac:dyDescent="0.25">
      <c r="B8" s="121"/>
      <c r="C8" s="65" t="s">
        <v>6</v>
      </c>
      <c r="D8" s="65" t="s">
        <v>7</v>
      </c>
      <c r="E8" s="65" t="s">
        <v>142</v>
      </c>
      <c r="F8" s="65" t="s">
        <v>145</v>
      </c>
      <c r="G8" s="65" t="s">
        <v>147</v>
      </c>
      <c r="H8" s="65" t="s">
        <v>148</v>
      </c>
      <c r="I8" s="65" t="s">
        <v>152</v>
      </c>
      <c r="J8" s="100"/>
      <c r="K8" s="65" t="s">
        <v>6</v>
      </c>
      <c r="L8" s="65" t="s">
        <v>7</v>
      </c>
      <c r="M8" s="65" t="s">
        <v>142</v>
      </c>
      <c r="N8" s="65" t="s">
        <v>145</v>
      </c>
      <c r="O8" s="65" t="s">
        <v>147</v>
      </c>
      <c r="P8" s="65" t="s">
        <v>148</v>
      </c>
      <c r="Q8" s="65" t="s">
        <v>152</v>
      </c>
      <c r="R8" s="100"/>
      <c r="S8" s="102"/>
      <c r="T8" s="109"/>
    </row>
    <row r="9" spans="2:20" ht="18" customHeight="1" thickTop="1" x14ac:dyDescent="0.2">
      <c r="B9" s="122" t="s">
        <v>8</v>
      </c>
      <c r="C9" s="172">
        <f t="shared" ref="C9:R9" si="0">+C10+C21+C32+C24+C44</f>
        <v>776</v>
      </c>
      <c r="D9" s="172">
        <f t="shared" si="0"/>
        <v>1532.6000000000001</v>
      </c>
      <c r="E9" s="172">
        <f t="shared" si="0"/>
        <v>1109.8</v>
      </c>
      <c r="F9" s="172">
        <f t="shared" si="0"/>
        <v>1408.2</v>
      </c>
      <c r="G9" s="172">
        <f t="shared" si="0"/>
        <v>811.69999999999993</v>
      </c>
      <c r="H9" s="172">
        <f>+H10+H21+H32+H24+H44</f>
        <v>908.80000000000007</v>
      </c>
      <c r="I9" s="172">
        <f t="shared" si="0"/>
        <v>12763.500000000002</v>
      </c>
      <c r="J9" s="172">
        <f t="shared" si="0"/>
        <v>19310.599999999999</v>
      </c>
      <c r="K9" s="172">
        <f t="shared" si="0"/>
        <v>970.65135620223418</v>
      </c>
      <c r="L9" s="172">
        <f t="shared" si="0"/>
        <v>1700.8543515045346</v>
      </c>
      <c r="M9" s="172">
        <f t="shared" si="0"/>
        <v>1276.3586756312068</v>
      </c>
      <c r="N9" s="172">
        <f t="shared" si="0"/>
        <v>1986.9809735324707</v>
      </c>
      <c r="O9" s="172">
        <f t="shared" si="0"/>
        <v>1032.4210662072865</v>
      </c>
      <c r="P9" s="172">
        <f>+P10+P21+P32+P24+P44</f>
        <v>1081.0231371599737</v>
      </c>
      <c r="Q9" s="172">
        <f t="shared" si="0"/>
        <v>14689.863614414762</v>
      </c>
      <c r="R9" s="172">
        <f t="shared" si="0"/>
        <v>22738.153174652471</v>
      </c>
      <c r="S9" s="172">
        <f t="shared" ref="S9:S47" si="1">+J9-R9</f>
        <v>-3427.5531746524721</v>
      </c>
      <c r="T9" s="172">
        <f t="shared" ref="T9:T17" si="2">+J9/R9*100</f>
        <v>84.925982561884737</v>
      </c>
    </row>
    <row r="10" spans="2:20" ht="18" customHeight="1" x14ac:dyDescent="0.2">
      <c r="B10" s="123" t="s">
        <v>9</v>
      </c>
      <c r="C10" s="172">
        <f t="shared" ref="C10:R10" si="3">+C11+C19</f>
        <v>26.9</v>
      </c>
      <c r="D10" s="172">
        <f t="shared" si="3"/>
        <v>64.600000000000009</v>
      </c>
      <c r="E10" s="172">
        <f t="shared" si="3"/>
        <v>59.1</v>
      </c>
      <c r="F10" s="172">
        <f t="shared" si="3"/>
        <v>57.900000000000006</v>
      </c>
      <c r="G10" s="172">
        <f t="shared" si="3"/>
        <v>52.9</v>
      </c>
      <c r="H10" s="172">
        <f>+H11+H19</f>
        <v>60.7</v>
      </c>
      <c r="I10" s="172">
        <f t="shared" si="3"/>
        <v>52.1</v>
      </c>
      <c r="J10" s="196">
        <f t="shared" si="3"/>
        <v>374.20000000000005</v>
      </c>
      <c r="K10" s="172">
        <f t="shared" si="3"/>
        <v>221.55601603223423</v>
      </c>
      <c r="L10" s="172">
        <f t="shared" si="3"/>
        <v>232.82250966453441</v>
      </c>
      <c r="M10" s="172">
        <f t="shared" si="3"/>
        <v>230.69119722120678</v>
      </c>
      <c r="N10" s="172">
        <f t="shared" si="3"/>
        <v>224.29340816327039</v>
      </c>
      <c r="O10" s="172">
        <f t="shared" si="3"/>
        <v>224.79801512288645</v>
      </c>
      <c r="P10" s="172">
        <f>+P11+P19</f>
        <v>228.0309286967738</v>
      </c>
      <c r="Q10" s="172">
        <f t="shared" si="3"/>
        <v>217.71282396200414</v>
      </c>
      <c r="R10" s="72">
        <f t="shared" si="3"/>
        <v>1579.9048988629099</v>
      </c>
      <c r="S10" s="72">
        <f t="shared" si="1"/>
        <v>-1205.7048988629099</v>
      </c>
      <c r="T10" s="72">
        <f t="shared" si="2"/>
        <v>23.684969916184162</v>
      </c>
    </row>
    <row r="11" spans="2:20" ht="18" customHeight="1" x14ac:dyDescent="0.2">
      <c r="B11" s="123" t="s">
        <v>67</v>
      </c>
      <c r="C11" s="172">
        <f t="shared" ref="C11:R11" si="4">+C12+C15</f>
        <v>11.7</v>
      </c>
      <c r="D11" s="172">
        <f t="shared" si="4"/>
        <v>47.400000000000006</v>
      </c>
      <c r="E11" s="172">
        <f t="shared" si="4"/>
        <v>38.700000000000003</v>
      </c>
      <c r="F11" s="172">
        <f t="shared" si="4"/>
        <v>40.700000000000003</v>
      </c>
      <c r="G11" s="172">
        <f t="shared" si="4"/>
        <v>36</v>
      </c>
      <c r="H11" s="172">
        <f>+H12+H15</f>
        <v>42</v>
      </c>
      <c r="I11" s="172">
        <f t="shared" si="4"/>
        <v>33.6</v>
      </c>
      <c r="J11" s="196">
        <f t="shared" si="4"/>
        <v>250.10000000000002</v>
      </c>
      <c r="K11" s="172">
        <f t="shared" si="4"/>
        <v>206.35048188223422</v>
      </c>
      <c r="L11" s="172">
        <f t="shared" si="4"/>
        <v>215.6666861145344</v>
      </c>
      <c r="M11" s="172">
        <f t="shared" si="4"/>
        <v>210.31333152120678</v>
      </c>
      <c r="N11" s="172">
        <f t="shared" si="4"/>
        <v>207.0471165132704</v>
      </c>
      <c r="O11" s="172">
        <f t="shared" si="4"/>
        <v>207.84693997288645</v>
      </c>
      <c r="P11" s="172">
        <f>+P12+P15</f>
        <v>209.31939829677381</v>
      </c>
      <c r="Q11" s="172">
        <f t="shared" si="4"/>
        <v>201.80681462918011</v>
      </c>
      <c r="R11" s="72">
        <f t="shared" si="4"/>
        <v>1458.3507689300859</v>
      </c>
      <c r="S11" s="72">
        <f t="shared" si="1"/>
        <v>-1208.250768930086</v>
      </c>
      <c r="T11" s="72">
        <f t="shared" si="2"/>
        <v>17.149509248963817</v>
      </c>
    </row>
    <row r="12" spans="2:20" ht="18" customHeight="1" x14ac:dyDescent="0.2">
      <c r="B12" s="124" t="s">
        <v>28</v>
      </c>
      <c r="C12" s="172">
        <f t="shared" ref="C12:R12" si="5">+C13+C14</f>
        <v>0</v>
      </c>
      <c r="D12" s="172">
        <f t="shared" si="5"/>
        <v>26.3</v>
      </c>
      <c r="E12" s="172">
        <f t="shared" si="5"/>
        <v>27.7</v>
      </c>
      <c r="F12" s="172">
        <f t="shared" si="5"/>
        <v>26.1</v>
      </c>
      <c r="G12" s="172">
        <f t="shared" si="5"/>
        <v>22</v>
      </c>
      <c r="H12" s="172">
        <f>+H13+H14</f>
        <v>23.7</v>
      </c>
      <c r="I12" s="172">
        <f t="shared" si="5"/>
        <v>23.1</v>
      </c>
      <c r="J12" s="182">
        <f t="shared" si="5"/>
        <v>148.9</v>
      </c>
      <c r="K12" s="172">
        <f t="shared" si="5"/>
        <v>194.69101370223422</v>
      </c>
      <c r="L12" s="172">
        <f t="shared" si="5"/>
        <v>194.50458941453439</v>
      </c>
      <c r="M12" s="172">
        <f t="shared" si="5"/>
        <v>199.29341866120677</v>
      </c>
      <c r="N12" s="172">
        <f t="shared" si="5"/>
        <v>192.44757792327039</v>
      </c>
      <c r="O12" s="172">
        <f t="shared" si="5"/>
        <v>193.84548459288644</v>
      </c>
      <c r="P12" s="172">
        <f>+P13+P14</f>
        <v>191.03136093677381</v>
      </c>
      <c r="Q12" s="172">
        <f t="shared" si="5"/>
        <v>190.06221494609861</v>
      </c>
      <c r="R12" s="172">
        <f t="shared" si="5"/>
        <v>1355.8756601770044</v>
      </c>
      <c r="S12" s="172">
        <f t="shared" si="1"/>
        <v>-1206.9756601770043</v>
      </c>
      <c r="T12" s="72">
        <f t="shared" si="2"/>
        <v>10.981832949236782</v>
      </c>
    </row>
    <row r="13" spans="2:20" ht="18" customHeight="1" x14ac:dyDescent="0.2">
      <c r="B13" s="125" t="s">
        <v>85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97">
        <f>SUM(C13:I13)</f>
        <v>0</v>
      </c>
      <c r="K13" s="176">
        <v>124.91382427457924</v>
      </c>
      <c r="L13" s="176">
        <v>125.69474334462646</v>
      </c>
      <c r="M13" s="176">
        <v>127.94543133762315</v>
      </c>
      <c r="N13" s="176">
        <v>123.11485614142455</v>
      </c>
      <c r="O13" s="176">
        <v>123.50513004017174</v>
      </c>
      <c r="P13" s="176">
        <v>122.943666884298</v>
      </c>
      <c r="Q13" s="176">
        <v>122.58360105350326</v>
      </c>
      <c r="R13" s="73">
        <f>SUM(K13:Q13)</f>
        <v>870.70125307622629</v>
      </c>
      <c r="S13" s="73">
        <f t="shared" si="1"/>
        <v>-870.70125307622629</v>
      </c>
      <c r="T13" s="73">
        <f t="shared" si="2"/>
        <v>0</v>
      </c>
    </row>
    <row r="14" spans="2:20" ht="18" customHeight="1" x14ac:dyDescent="0.2">
      <c r="B14" s="126" t="s">
        <v>86</v>
      </c>
      <c r="C14" s="176">
        <v>0</v>
      </c>
      <c r="D14" s="176">
        <v>26.3</v>
      </c>
      <c r="E14" s="176">
        <v>27.7</v>
      </c>
      <c r="F14" s="176">
        <v>26.1</v>
      </c>
      <c r="G14" s="176">
        <v>22</v>
      </c>
      <c r="H14" s="176">
        <v>23.7</v>
      </c>
      <c r="I14" s="176">
        <v>23.1</v>
      </c>
      <c r="J14" s="197">
        <f>SUM(C14:I14)</f>
        <v>148.9</v>
      </c>
      <c r="K14" s="176">
        <v>69.777189427654989</v>
      </c>
      <c r="L14" s="176">
        <v>68.80984606990792</v>
      </c>
      <c r="M14" s="176">
        <v>71.34798732358361</v>
      </c>
      <c r="N14" s="176">
        <v>69.332721781845819</v>
      </c>
      <c r="O14" s="176">
        <v>70.3403545527147</v>
      </c>
      <c r="P14" s="176">
        <v>68.087694052475811</v>
      </c>
      <c r="Q14" s="176">
        <v>67.478613892595362</v>
      </c>
      <c r="R14" s="73">
        <f>SUM(K14:Q14)</f>
        <v>485.17440710077818</v>
      </c>
      <c r="S14" s="73">
        <f t="shared" si="1"/>
        <v>-336.27440710077815</v>
      </c>
      <c r="T14" s="73">
        <f t="shared" si="2"/>
        <v>30.689994736072546</v>
      </c>
    </row>
    <row r="15" spans="2:20" ht="18" customHeight="1" x14ac:dyDescent="0.2">
      <c r="B15" s="124" t="s">
        <v>87</v>
      </c>
      <c r="C15" s="172">
        <f t="shared" ref="C15:K16" si="6">+C16</f>
        <v>11.7</v>
      </c>
      <c r="D15" s="172">
        <f t="shared" si="6"/>
        <v>21.1</v>
      </c>
      <c r="E15" s="172">
        <f t="shared" si="6"/>
        <v>11</v>
      </c>
      <c r="F15" s="172">
        <f t="shared" si="6"/>
        <v>14.6</v>
      </c>
      <c r="G15" s="172">
        <f t="shared" si="6"/>
        <v>14</v>
      </c>
      <c r="H15" s="172">
        <f t="shared" si="6"/>
        <v>18.3</v>
      </c>
      <c r="I15" s="172">
        <f t="shared" si="6"/>
        <v>10.5</v>
      </c>
      <c r="J15" s="182">
        <f>+J16+J18</f>
        <v>101.2</v>
      </c>
      <c r="K15" s="172">
        <f t="shared" ref="K15:R16" si="7">+K16</f>
        <v>11.659468179999999</v>
      </c>
      <c r="L15" s="172">
        <f t="shared" si="7"/>
        <v>21.162096699999999</v>
      </c>
      <c r="M15" s="172">
        <f t="shared" si="7"/>
        <v>11.01991286</v>
      </c>
      <c r="N15" s="172">
        <f t="shared" si="7"/>
        <v>14.59953859</v>
      </c>
      <c r="O15" s="172">
        <f t="shared" si="7"/>
        <v>14.001455380000001</v>
      </c>
      <c r="P15" s="172">
        <f t="shared" si="7"/>
        <v>18.288037360000001</v>
      </c>
      <c r="Q15" s="172">
        <f t="shared" si="7"/>
        <v>11.744599683081493</v>
      </c>
      <c r="R15" s="172">
        <f>SUM(K15:Q15)</f>
        <v>102.47510875308149</v>
      </c>
      <c r="S15" s="172">
        <f t="shared" si="1"/>
        <v>-1.2751087530814829</v>
      </c>
      <c r="T15" s="72">
        <f t="shared" si="2"/>
        <v>98.755689290212018</v>
      </c>
    </row>
    <row r="16" spans="2:20" ht="18" customHeight="1" x14ac:dyDescent="0.2">
      <c r="B16" s="127" t="s">
        <v>88</v>
      </c>
      <c r="C16" s="172">
        <f>+C17</f>
        <v>11.7</v>
      </c>
      <c r="D16" s="172">
        <f t="shared" si="6"/>
        <v>21.1</v>
      </c>
      <c r="E16" s="172">
        <f t="shared" si="6"/>
        <v>11</v>
      </c>
      <c r="F16" s="172">
        <f t="shared" si="6"/>
        <v>14.6</v>
      </c>
      <c r="G16" s="172">
        <f t="shared" si="6"/>
        <v>14</v>
      </c>
      <c r="H16" s="172">
        <f t="shared" si="6"/>
        <v>18.3</v>
      </c>
      <c r="I16" s="172">
        <f t="shared" si="6"/>
        <v>10.5</v>
      </c>
      <c r="J16" s="172">
        <f>+J17</f>
        <v>101.2</v>
      </c>
      <c r="K16" s="172">
        <f t="shared" si="6"/>
        <v>11.659468179999999</v>
      </c>
      <c r="L16" s="172">
        <f t="shared" si="7"/>
        <v>21.162096699999999</v>
      </c>
      <c r="M16" s="172">
        <f t="shared" si="7"/>
        <v>11.01991286</v>
      </c>
      <c r="N16" s="172">
        <f t="shared" si="7"/>
        <v>14.59953859</v>
      </c>
      <c r="O16" s="172">
        <f t="shared" si="7"/>
        <v>14.001455380000001</v>
      </c>
      <c r="P16" s="172">
        <f t="shared" si="7"/>
        <v>18.288037360000001</v>
      </c>
      <c r="Q16" s="172">
        <f t="shared" si="7"/>
        <v>11.744599683081493</v>
      </c>
      <c r="R16" s="172">
        <f t="shared" si="7"/>
        <v>102.47510875308149</v>
      </c>
      <c r="S16" s="172">
        <f t="shared" si="1"/>
        <v>-1.2751087530814829</v>
      </c>
      <c r="T16" s="72">
        <f t="shared" si="2"/>
        <v>98.755689290212018</v>
      </c>
    </row>
    <row r="17" spans="2:20" ht="18" customHeight="1" x14ac:dyDescent="0.2">
      <c r="B17" s="128" t="s">
        <v>89</v>
      </c>
      <c r="C17" s="176">
        <v>11.7</v>
      </c>
      <c r="D17" s="176">
        <v>21.1</v>
      </c>
      <c r="E17" s="176">
        <v>11</v>
      </c>
      <c r="F17" s="176">
        <v>14.6</v>
      </c>
      <c r="G17" s="176">
        <v>14</v>
      </c>
      <c r="H17" s="176">
        <v>18.3</v>
      </c>
      <c r="I17" s="176">
        <v>10.5</v>
      </c>
      <c r="J17" s="197">
        <f>SUM(C17:I17)</f>
        <v>101.2</v>
      </c>
      <c r="K17" s="176">
        <v>11.659468179999999</v>
      </c>
      <c r="L17" s="176">
        <v>21.162096699999999</v>
      </c>
      <c r="M17" s="176">
        <v>11.01991286</v>
      </c>
      <c r="N17" s="176">
        <v>14.59953859</v>
      </c>
      <c r="O17" s="176">
        <v>14.001455380000001</v>
      </c>
      <c r="P17" s="176">
        <v>18.288037360000001</v>
      </c>
      <c r="Q17" s="176">
        <v>11.744599683081493</v>
      </c>
      <c r="R17" s="73">
        <f>SUM(K17:Q17)</f>
        <v>102.47510875308149</v>
      </c>
      <c r="S17" s="73">
        <f t="shared" si="1"/>
        <v>-1.2751087530814829</v>
      </c>
      <c r="T17" s="73">
        <f t="shared" si="2"/>
        <v>98.755689290212018</v>
      </c>
    </row>
    <row r="18" spans="2:20" ht="18" customHeight="1" x14ac:dyDescent="0.2">
      <c r="B18" s="20" t="s">
        <v>23</v>
      </c>
      <c r="C18" s="176">
        <v>0</v>
      </c>
      <c r="D18" s="176">
        <v>0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97">
        <f>SUM(C18:I18)</f>
        <v>0</v>
      </c>
      <c r="K18" s="176">
        <v>0</v>
      </c>
      <c r="L18" s="176">
        <v>0</v>
      </c>
      <c r="M18" s="176">
        <v>0</v>
      </c>
      <c r="N18" s="176">
        <v>0</v>
      </c>
      <c r="O18" s="176">
        <v>0</v>
      </c>
      <c r="P18" s="176">
        <v>0</v>
      </c>
      <c r="Q18" s="176">
        <v>0</v>
      </c>
      <c r="R18" s="73">
        <f>SUM(K18:Q18)</f>
        <v>0</v>
      </c>
      <c r="S18" s="73">
        <f t="shared" si="1"/>
        <v>0</v>
      </c>
      <c r="T18" s="198">
        <v>0</v>
      </c>
    </row>
    <row r="19" spans="2:20" ht="18" customHeight="1" x14ac:dyDescent="0.2">
      <c r="B19" s="124" t="s">
        <v>70</v>
      </c>
      <c r="C19" s="172">
        <f t="shared" ref="C19:R19" si="8">+C20</f>
        <v>15.2</v>
      </c>
      <c r="D19" s="172">
        <f t="shared" si="8"/>
        <v>17.2</v>
      </c>
      <c r="E19" s="172">
        <f t="shared" si="8"/>
        <v>20.399999999999999</v>
      </c>
      <c r="F19" s="172">
        <f t="shared" si="8"/>
        <v>17.2</v>
      </c>
      <c r="G19" s="172">
        <f t="shared" si="8"/>
        <v>16.899999999999999</v>
      </c>
      <c r="H19" s="172">
        <f t="shared" si="8"/>
        <v>18.7</v>
      </c>
      <c r="I19" s="172">
        <f t="shared" si="8"/>
        <v>18.5</v>
      </c>
      <c r="J19" s="196">
        <f t="shared" si="8"/>
        <v>124.10000000000001</v>
      </c>
      <c r="K19" s="172">
        <f t="shared" si="8"/>
        <v>15.20553415</v>
      </c>
      <c r="L19" s="172">
        <f t="shared" si="8"/>
        <v>17.155823550000001</v>
      </c>
      <c r="M19" s="172">
        <f t="shared" si="8"/>
        <v>20.377865700000001</v>
      </c>
      <c r="N19" s="172">
        <f t="shared" si="8"/>
        <v>17.24629165</v>
      </c>
      <c r="O19" s="172">
        <f t="shared" si="8"/>
        <v>16.951075149999998</v>
      </c>
      <c r="P19" s="172">
        <f t="shared" si="8"/>
        <v>18.711530399999997</v>
      </c>
      <c r="Q19" s="172">
        <f t="shared" si="8"/>
        <v>15.90600933282402</v>
      </c>
      <c r="R19" s="72">
        <f t="shared" si="8"/>
        <v>121.55412993282403</v>
      </c>
      <c r="S19" s="72">
        <f t="shared" si="1"/>
        <v>2.5458700671759829</v>
      </c>
      <c r="T19" s="72">
        <f>+J19/R19*100</f>
        <v>102.09443321142848</v>
      </c>
    </row>
    <row r="20" spans="2:20" ht="18" customHeight="1" x14ac:dyDescent="0.2">
      <c r="B20" s="20" t="s">
        <v>90</v>
      </c>
      <c r="C20" s="176">
        <v>15.2</v>
      </c>
      <c r="D20" s="176">
        <v>17.2</v>
      </c>
      <c r="E20" s="176">
        <v>20.399999999999999</v>
      </c>
      <c r="F20" s="176">
        <v>17.2</v>
      </c>
      <c r="G20" s="176">
        <v>16.899999999999999</v>
      </c>
      <c r="H20" s="176">
        <v>18.7</v>
      </c>
      <c r="I20" s="176">
        <v>18.5</v>
      </c>
      <c r="J20" s="197">
        <f>SUM(C20:I20)</f>
        <v>124.10000000000001</v>
      </c>
      <c r="K20" s="176">
        <v>15.20553415</v>
      </c>
      <c r="L20" s="176">
        <v>17.155823550000001</v>
      </c>
      <c r="M20" s="176">
        <v>20.377865700000001</v>
      </c>
      <c r="N20" s="176">
        <v>17.24629165</v>
      </c>
      <c r="O20" s="176">
        <v>16.951075149999998</v>
      </c>
      <c r="P20" s="176">
        <v>18.711530399999997</v>
      </c>
      <c r="Q20" s="176">
        <v>15.90600933282402</v>
      </c>
      <c r="R20" s="73">
        <f>SUM(K20:Q20)</f>
        <v>121.55412993282403</v>
      </c>
      <c r="S20" s="73">
        <f t="shared" si="1"/>
        <v>2.5458700671759829</v>
      </c>
      <c r="T20" s="73">
        <f>+J20/R20*100</f>
        <v>102.09443321142848</v>
      </c>
    </row>
    <row r="21" spans="2:20" ht="18" customHeight="1" x14ac:dyDescent="0.2">
      <c r="B21" s="67" t="s">
        <v>91</v>
      </c>
      <c r="C21" s="172">
        <f>+C22+C23</f>
        <v>539.6</v>
      </c>
      <c r="D21" s="172">
        <f t="shared" ref="D21:I21" si="9">+D22+D23</f>
        <v>817.5</v>
      </c>
      <c r="E21" s="172">
        <f t="shared" si="9"/>
        <v>504.5</v>
      </c>
      <c r="F21" s="172">
        <f t="shared" si="9"/>
        <v>1113</v>
      </c>
      <c r="G21" s="172">
        <f t="shared" si="9"/>
        <v>545.9</v>
      </c>
      <c r="H21" s="172">
        <f t="shared" si="9"/>
        <v>620.30000000000007</v>
      </c>
      <c r="I21" s="172">
        <f t="shared" si="9"/>
        <v>418.4</v>
      </c>
      <c r="J21" s="196">
        <f>SUM(C21:I21)</f>
        <v>4559.2</v>
      </c>
      <c r="K21" s="172">
        <f t="shared" ref="K21:Q21" si="10">+K22+K23</f>
        <v>539.65163083999994</v>
      </c>
      <c r="L21" s="172">
        <f t="shared" si="10"/>
        <v>817.52369900000008</v>
      </c>
      <c r="M21" s="172">
        <f t="shared" si="10"/>
        <v>504.47494555000003</v>
      </c>
      <c r="N21" s="172">
        <f t="shared" si="10"/>
        <v>1113.0494957200001</v>
      </c>
      <c r="O21" s="172">
        <f t="shared" si="10"/>
        <v>545.87799991000009</v>
      </c>
      <c r="P21" s="172">
        <f>+P22+P23</f>
        <v>620.28234678000001</v>
      </c>
      <c r="Q21" s="172">
        <f t="shared" si="10"/>
        <v>668.75257364710183</v>
      </c>
      <c r="R21" s="72">
        <f>SUM(K21:Q21)</f>
        <v>4809.6126914471024</v>
      </c>
      <c r="S21" s="72">
        <f t="shared" si="1"/>
        <v>-250.41269144710259</v>
      </c>
      <c r="T21" s="72">
        <f>+J21/R21*100</f>
        <v>94.793495703044655</v>
      </c>
    </row>
    <row r="22" spans="2:20" ht="18" customHeight="1" x14ac:dyDescent="0.2">
      <c r="B22" s="68" t="s">
        <v>92</v>
      </c>
      <c r="C22" s="176">
        <v>504.1</v>
      </c>
      <c r="D22" s="176">
        <v>782</v>
      </c>
      <c r="E22" s="176">
        <v>468.8</v>
      </c>
      <c r="F22" s="176">
        <v>1077.5</v>
      </c>
      <c r="G22" s="176">
        <v>510.7</v>
      </c>
      <c r="H22" s="176">
        <v>584.70000000000005</v>
      </c>
      <c r="I22" s="176">
        <v>383</v>
      </c>
      <c r="J22" s="197">
        <f>SUM(C22:I22)</f>
        <v>4310.7999999999993</v>
      </c>
      <c r="K22" s="176">
        <v>504.12302041999999</v>
      </c>
      <c r="L22" s="176">
        <v>782.01571464000006</v>
      </c>
      <c r="M22" s="176">
        <v>468.76643789000002</v>
      </c>
      <c r="N22" s="176">
        <v>1077.5032686000002</v>
      </c>
      <c r="O22" s="176">
        <v>510.69734198000003</v>
      </c>
      <c r="P22" s="176">
        <v>584.72516601999996</v>
      </c>
      <c r="Q22" s="176">
        <v>632.32281541530187</v>
      </c>
      <c r="R22" s="73">
        <f>SUM(K22:Q22)</f>
        <v>4560.1537649653019</v>
      </c>
      <c r="S22" s="72">
        <f>+J22-R22</f>
        <v>-249.35376496530262</v>
      </c>
      <c r="T22" s="72">
        <f>+J22/R22*100</f>
        <v>94.531900067032055</v>
      </c>
    </row>
    <row r="23" spans="2:20" ht="18" customHeight="1" x14ac:dyDescent="0.2">
      <c r="B23" s="68" t="s">
        <v>93</v>
      </c>
      <c r="C23" s="176">
        <v>35.5</v>
      </c>
      <c r="D23" s="176">
        <v>35.5</v>
      </c>
      <c r="E23" s="176">
        <v>35.700000000000003</v>
      </c>
      <c r="F23" s="176">
        <v>35.5</v>
      </c>
      <c r="G23" s="176">
        <v>35.200000000000003</v>
      </c>
      <c r="H23" s="176">
        <v>35.6</v>
      </c>
      <c r="I23" s="176">
        <v>35.4</v>
      </c>
      <c r="J23" s="197">
        <f>SUM(C23:I23)</f>
        <v>248.39999999999998</v>
      </c>
      <c r="K23" s="176">
        <v>35.52861042</v>
      </c>
      <c r="L23" s="176">
        <v>35.507984360000002</v>
      </c>
      <c r="M23" s="176">
        <v>35.708507659999995</v>
      </c>
      <c r="N23" s="176">
        <v>35.546227119999998</v>
      </c>
      <c r="O23" s="176">
        <v>35.180657930000002</v>
      </c>
      <c r="P23" s="176">
        <v>35.557180760000001</v>
      </c>
      <c r="Q23" s="176">
        <v>36.429758231799994</v>
      </c>
      <c r="R23" s="73">
        <f>SUM(K23:Q23)</f>
        <v>249.45892648180001</v>
      </c>
      <c r="S23" s="72">
        <f>+J23-R23</f>
        <v>-1.0589264818000288</v>
      </c>
      <c r="T23" s="72">
        <f>+J23/R23*100</f>
        <v>99.575510687577136</v>
      </c>
    </row>
    <row r="24" spans="2:20" ht="18" customHeight="1" x14ac:dyDescent="0.2">
      <c r="B24" s="129" t="s">
        <v>94</v>
      </c>
      <c r="C24" s="172">
        <f t="shared" ref="C24:Q24" si="11">+C25</f>
        <v>0</v>
      </c>
      <c r="D24" s="172">
        <f t="shared" si="11"/>
        <v>0</v>
      </c>
      <c r="E24" s="172">
        <f t="shared" si="11"/>
        <v>5</v>
      </c>
      <c r="F24" s="172">
        <f t="shared" si="11"/>
        <v>0</v>
      </c>
      <c r="G24" s="172">
        <f t="shared" si="11"/>
        <v>0</v>
      </c>
      <c r="H24" s="172">
        <f t="shared" si="11"/>
        <v>0</v>
      </c>
      <c r="I24" s="172">
        <f t="shared" si="11"/>
        <v>1</v>
      </c>
      <c r="J24" s="182">
        <f t="shared" si="11"/>
        <v>6</v>
      </c>
      <c r="K24" s="172">
        <f t="shared" si="11"/>
        <v>0</v>
      </c>
      <c r="L24" s="172">
        <f t="shared" si="11"/>
        <v>0</v>
      </c>
      <c r="M24" s="172">
        <f t="shared" si="11"/>
        <v>0</v>
      </c>
      <c r="N24" s="172">
        <f t="shared" si="11"/>
        <v>0</v>
      </c>
      <c r="O24" s="172">
        <f t="shared" si="11"/>
        <v>0</v>
      </c>
      <c r="P24" s="172">
        <f t="shared" si="11"/>
        <v>0</v>
      </c>
      <c r="Q24" s="172">
        <f t="shared" si="11"/>
        <v>0</v>
      </c>
      <c r="R24" s="172">
        <f>SUM(K24:Q24)</f>
        <v>0</v>
      </c>
      <c r="S24" s="172">
        <f t="shared" si="1"/>
        <v>6</v>
      </c>
      <c r="T24" s="72">
        <v>0</v>
      </c>
    </row>
    <row r="25" spans="2:20" ht="18" customHeight="1" x14ac:dyDescent="0.2">
      <c r="B25" s="69" t="s">
        <v>95</v>
      </c>
      <c r="C25" s="172">
        <f t="shared" ref="C25:R25" si="12">SUM(C26:C31)</f>
        <v>0</v>
      </c>
      <c r="D25" s="172">
        <f t="shared" si="12"/>
        <v>0</v>
      </c>
      <c r="E25" s="172">
        <f t="shared" si="12"/>
        <v>5</v>
      </c>
      <c r="F25" s="172">
        <f t="shared" si="12"/>
        <v>0</v>
      </c>
      <c r="G25" s="172">
        <f t="shared" si="12"/>
        <v>0</v>
      </c>
      <c r="H25" s="172">
        <f>SUM(H26:H31)</f>
        <v>0</v>
      </c>
      <c r="I25" s="172">
        <f t="shared" si="12"/>
        <v>1</v>
      </c>
      <c r="J25" s="172">
        <f t="shared" si="12"/>
        <v>6</v>
      </c>
      <c r="K25" s="172">
        <f t="shared" si="12"/>
        <v>0</v>
      </c>
      <c r="L25" s="172">
        <f t="shared" si="12"/>
        <v>0</v>
      </c>
      <c r="M25" s="172">
        <f t="shared" si="12"/>
        <v>0</v>
      </c>
      <c r="N25" s="172">
        <f t="shared" si="12"/>
        <v>0</v>
      </c>
      <c r="O25" s="172">
        <f t="shared" si="12"/>
        <v>0</v>
      </c>
      <c r="P25" s="172">
        <f>SUM(P26:P31)</f>
        <v>0</v>
      </c>
      <c r="Q25" s="172">
        <f t="shared" si="12"/>
        <v>0</v>
      </c>
      <c r="R25" s="172">
        <f t="shared" si="12"/>
        <v>0</v>
      </c>
      <c r="S25" s="172">
        <f t="shared" si="1"/>
        <v>6</v>
      </c>
      <c r="T25" s="72">
        <v>0</v>
      </c>
    </row>
    <row r="26" spans="2:20" ht="18" customHeight="1" x14ac:dyDescent="0.2">
      <c r="B26" s="70" t="s">
        <v>96</v>
      </c>
      <c r="C26" s="176">
        <v>0</v>
      </c>
      <c r="D26" s="176">
        <v>0</v>
      </c>
      <c r="E26" s="176">
        <v>5</v>
      </c>
      <c r="F26" s="176">
        <v>0</v>
      </c>
      <c r="G26" s="176">
        <v>0</v>
      </c>
      <c r="H26" s="176">
        <v>0</v>
      </c>
      <c r="I26" s="176">
        <v>1</v>
      </c>
      <c r="J26" s="197">
        <f t="shared" ref="J26:J31" si="13">SUM(C26:I26)</f>
        <v>6</v>
      </c>
      <c r="K26" s="199">
        <v>0</v>
      </c>
      <c r="L26" s="199">
        <v>0</v>
      </c>
      <c r="M26" s="199">
        <v>0</v>
      </c>
      <c r="N26" s="199">
        <v>0</v>
      </c>
      <c r="O26" s="199">
        <v>0</v>
      </c>
      <c r="P26" s="199">
        <v>0</v>
      </c>
      <c r="Q26" s="199">
        <v>0</v>
      </c>
      <c r="R26" s="199">
        <f t="shared" ref="R26:R31" si="14">SUM(K26:Q26)</f>
        <v>0</v>
      </c>
      <c r="S26" s="197">
        <f t="shared" si="1"/>
        <v>6</v>
      </c>
      <c r="T26" s="197">
        <v>0</v>
      </c>
    </row>
    <row r="27" spans="2:20" ht="18" hidden="1" customHeight="1" x14ac:dyDescent="0.2">
      <c r="B27" s="70" t="s">
        <v>97</v>
      </c>
      <c r="C27" s="176">
        <f>+[41]PP!K61</f>
        <v>0</v>
      </c>
      <c r="D27" s="176">
        <f>+[41]PP!L61</f>
        <v>0</v>
      </c>
      <c r="E27" s="176">
        <f>+[41]PP!M61</f>
        <v>0</v>
      </c>
      <c r="F27" s="176">
        <f>+[41]PP!N61</f>
        <v>0</v>
      </c>
      <c r="G27" s="176">
        <f>+[41]PP!O61</f>
        <v>0</v>
      </c>
      <c r="H27" s="176">
        <f>+[41]PP!P61</f>
        <v>0</v>
      </c>
      <c r="I27" s="176">
        <f>+[41]PP!Q61</f>
        <v>0</v>
      </c>
      <c r="J27" s="197">
        <f t="shared" si="13"/>
        <v>0</v>
      </c>
      <c r="K27" s="199">
        <v>0</v>
      </c>
      <c r="L27" s="199">
        <v>0</v>
      </c>
      <c r="M27" s="199">
        <v>0</v>
      </c>
      <c r="N27" s="199">
        <v>0</v>
      </c>
      <c r="O27" s="199">
        <v>0</v>
      </c>
      <c r="P27" s="199">
        <v>0</v>
      </c>
      <c r="Q27" s="199">
        <v>0</v>
      </c>
      <c r="R27" s="199">
        <f t="shared" si="14"/>
        <v>0</v>
      </c>
      <c r="S27" s="197">
        <f t="shared" si="1"/>
        <v>0</v>
      </c>
      <c r="T27" s="197">
        <v>0</v>
      </c>
    </row>
    <row r="28" spans="2:20" ht="18" hidden="1" customHeight="1" x14ac:dyDescent="0.2">
      <c r="B28" s="70" t="s">
        <v>98</v>
      </c>
      <c r="C28" s="176">
        <f>+[41]PP!K62</f>
        <v>0</v>
      </c>
      <c r="D28" s="176">
        <f>+[41]PP!L62</f>
        <v>0</v>
      </c>
      <c r="E28" s="176">
        <f>+[41]PP!M62</f>
        <v>0</v>
      </c>
      <c r="F28" s="176">
        <f>+[41]PP!N62</f>
        <v>0</v>
      </c>
      <c r="G28" s="176">
        <f>+[41]PP!O62</f>
        <v>0</v>
      </c>
      <c r="H28" s="176">
        <f>+[41]PP!P62</f>
        <v>0</v>
      </c>
      <c r="I28" s="176">
        <f>+[41]PP!Q62</f>
        <v>0</v>
      </c>
      <c r="J28" s="197">
        <f t="shared" si="13"/>
        <v>0</v>
      </c>
      <c r="K28" s="199">
        <v>0</v>
      </c>
      <c r="L28" s="199">
        <v>0</v>
      </c>
      <c r="M28" s="199">
        <v>0</v>
      </c>
      <c r="N28" s="199">
        <v>0</v>
      </c>
      <c r="O28" s="199">
        <v>0</v>
      </c>
      <c r="P28" s="199">
        <v>0</v>
      </c>
      <c r="Q28" s="199">
        <v>0</v>
      </c>
      <c r="R28" s="199">
        <f t="shared" si="14"/>
        <v>0</v>
      </c>
      <c r="S28" s="197">
        <f t="shared" si="1"/>
        <v>0</v>
      </c>
      <c r="T28" s="197">
        <v>0</v>
      </c>
    </row>
    <row r="29" spans="2:20" ht="18" hidden="1" customHeight="1" x14ac:dyDescent="0.2">
      <c r="B29" s="70" t="s">
        <v>99</v>
      </c>
      <c r="C29" s="176">
        <f>+[41]PP!K63</f>
        <v>0</v>
      </c>
      <c r="D29" s="176">
        <f>+[41]PP!L63</f>
        <v>0</v>
      </c>
      <c r="E29" s="176">
        <f>+[41]PP!M63</f>
        <v>0</v>
      </c>
      <c r="F29" s="176">
        <f>+[41]PP!N63</f>
        <v>0</v>
      </c>
      <c r="G29" s="176">
        <f>+[41]PP!O63</f>
        <v>0</v>
      </c>
      <c r="H29" s="176">
        <f>+[41]PP!P63</f>
        <v>0</v>
      </c>
      <c r="I29" s="176">
        <f>+[41]PP!Q63</f>
        <v>0</v>
      </c>
      <c r="J29" s="197">
        <f t="shared" si="13"/>
        <v>0</v>
      </c>
      <c r="K29" s="199">
        <v>0</v>
      </c>
      <c r="L29" s="199">
        <v>0</v>
      </c>
      <c r="M29" s="199">
        <v>0</v>
      </c>
      <c r="N29" s="199">
        <v>0</v>
      </c>
      <c r="O29" s="199">
        <v>0</v>
      </c>
      <c r="P29" s="199">
        <v>0</v>
      </c>
      <c r="Q29" s="199">
        <v>0</v>
      </c>
      <c r="R29" s="199">
        <f t="shared" si="14"/>
        <v>0</v>
      </c>
      <c r="S29" s="197">
        <f t="shared" si="1"/>
        <v>0</v>
      </c>
      <c r="T29" s="197">
        <v>0</v>
      </c>
    </row>
    <row r="30" spans="2:20" ht="18" hidden="1" customHeight="1" x14ac:dyDescent="0.2">
      <c r="B30" s="70" t="s">
        <v>100</v>
      </c>
      <c r="C30" s="176">
        <f>+[41]PP!K64</f>
        <v>0</v>
      </c>
      <c r="D30" s="176">
        <f>+[41]PP!L64</f>
        <v>0</v>
      </c>
      <c r="E30" s="176">
        <f>+[41]PP!M64</f>
        <v>0</v>
      </c>
      <c r="F30" s="176">
        <f>+[41]PP!N64</f>
        <v>0</v>
      </c>
      <c r="G30" s="176">
        <f>+[41]PP!O64</f>
        <v>0</v>
      </c>
      <c r="H30" s="176">
        <f>+[41]PP!P64</f>
        <v>0</v>
      </c>
      <c r="I30" s="176">
        <f>+[41]PP!Q64</f>
        <v>0</v>
      </c>
      <c r="J30" s="197">
        <f t="shared" si="13"/>
        <v>0</v>
      </c>
      <c r="K30" s="199">
        <v>0</v>
      </c>
      <c r="L30" s="199">
        <v>0</v>
      </c>
      <c r="M30" s="199">
        <v>0</v>
      </c>
      <c r="N30" s="199">
        <v>0</v>
      </c>
      <c r="O30" s="199">
        <v>0</v>
      </c>
      <c r="P30" s="199">
        <v>0</v>
      </c>
      <c r="Q30" s="199">
        <v>0</v>
      </c>
      <c r="R30" s="199">
        <f t="shared" si="14"/>
        <v>0</v>
      </c>
      <c r="S30" s="197">
        <f t="shared" si="1"/>
        <v>0</v>
      </c>
      <c r="T30" s="197">
        <v>0</v>
      </c>
    </row>
    <row r="31" spans="2:20" ht="18" hidden="1" customHeight="1" x14ac:dyDescent="0.2">
      <c r="B31" s="70" t="s">
        <v>101</v>
      </c>
      <c r="C31" s="176">
        <f>+[41]PP!K65</f>
        <v>0</v>
      </c>
      <c r="D31" s="176">
        <f>+[41]PP!L65</f>
        <v>0</v>
      </c>
      <c r="E31" s="176">
        <f>+[41]PP!M65</f>
        <v>0</v>
      </c>
      <c r="F31" s="176">
        <f>+[41]PP!N65</f>
        <v>0</v>
      </c>
      <c r="G31" s="176">
        <f>+[41]PP!O65</f>
        <v>0</v>
      </c>
      <c r="H31" s="176">
        <f>+[41]PP!P65</f>
        <v>0</v>
      </c>
      <c r="I31" s="176">
        <f>+[41]PP!Q65</f>
        <v>0</v>
      </c>
      <c r="J31" s="197">
        <f t="shared" si="13"/>
        <v>0</v>
      </c>
      <c r="K31" s="199">
        <v>0</v>
      </c>
      <c r="L31" s="199">
        <v>0</v>
      </c>
      <c r="M31" s="199">
        <v>0</v>
      </c>
      <c r="N31" s="199">
        <v>0</v>
      </c>
      <c r="O31" s="199">
        <v>0</v>
      </c>
      <c r="P31" s="199">
        <v>0</v>
      </c>
      <c r="Q31" s="199">
        <v>0</v>
      </c>
      <c r="R31" s="199">
        <f t="shared" si="14"/>
        <v>0</v>
      </c>
      <c r="S31" s="197">
        <f t="shared" si="1"/>
        <v>0</v>
      </c>
      <c r="T31" s="197">
        <v>0</v>
      </c>
    </row>
    <row r="32" spans="2:20" ht="18" customHeight="1" x14ac:dyDescent="0.2">
      <c r="B32" s="129" t="s">
        <v>102</v>
      </c>
      <c r="C32" s="172">
        <f t="shared" ref="C32:R32" si="15">+C33+C41</f>
        <v>193.8</v>
      </c>
      <c r="D32" s="172">
        <f t="shared" si="15"/>
        <v>172.6</v>
      </c>
      <c r="E32" s="172">
        <f>+E33+E41</f>
        <v>195.10000000000002</v>
      </c>
      <c r="F32" s="172">
        <f>+F33+F41</f>
        <v>197.79999999999998</v>
      </c>
      <c r="G32" s="172">
        <f>+G33+G41</f>
        <v>168.89999999999998</v>
      </c>
      <c r="H32" s="172">
        <f>+H33+H41</f>
        <v>184.7</v>
      </c>
      <c r="I32" s="172">
        <f t="shared" si="15"/>
        <v>194.60000000000002</v>
      </c>
      <c r="J32" s="172">
        <f t="shared" si="15"/>
        <v>1307.5</v>
      </c>
      <c r="K32" s="172">
        <f t="shared" si="15"/>
        <v>193.72880798</v>
      </c>
      <c r="L32" s="172">
        <f t="shared" si="15"/>
        <v>172.63246786999997</v>
      </c>
      <c r="M32" s="172">
        <f>+M33+M41</f>
        <v>195.10808343000002</v>
      </c>
      <c r="N32" s="172">
        <f>+N33+N41</f>
        <v>197.79792821000001</v>
      </c>
      <c r="O32" s="172">
        <f>+O33+O41</f>
        <v>169.050545</v>
      </c>
      <c r="P32" s="172">
        <f>+P33+P41</f>
        <v>184.75760635</v>
      </c>
      <c r="Q32" s="172">
        <f t="shared" si="15"/>
        <v>176.42627472285466</v>
      </c>
      <c r="R32" s="172">
        <f t="shared" si="15"/>
        <v>1289.5017135628548</v>
      </c>
      <c r="S32" s="172">
        <f t="shared" si="1"/>
        <v>17.998286437145225</v>
      </c>
      <c r="T32" s="72">
        <f>+J32/R32*100</f>
        <v>101.39575513920151</v>
      </c>
    </row>
    <row r="33" spans="2:20" ht="18" customHeight="1" x14ac:dyDescent="0.2">
      <c r="B33" s="127" t="s">
        <v>47</v>
      </c>
      <c r="C33" s="172">
        <f t="shared" ref="C33:R33" si="16">+C34+C38</f>
        <v>98.2</v>
      </c>
      <c r="D33" s="172">
        <f t="shared" si="16"/>
        <v>103</v>
      </c>
      <c r="E33" s="172">
        <f>+E34+E38</f>
        <v>114.7</v>
      </c>
      <c r="F33" s="172">
        <f>+F34+F38</f>
        <v>126.69999999999999</v>
      </c>
      <c r="G33" s="172">
        <f>+G34+G38</f>
        <v>100.39999999999999</v>
      </c>
      <c r="H33" s="172">
        <f>+H34+H38</f>
        <v>105.4</v>
      </c>
      <c r="I33" s="172">
        <f t="shared" si="16"/>
        <v>103.9</v>
      </c>
      <c r="J33" s="196">
        <f t="shared" si="16"/>
        <v>752.30000000000007</v>
      </c>
      <c r="K33" s="172">
        <f t="shared" si="16"/>
        <v>98.163545549999995</v>
      </c>
      <c r="L33" s="172">
        <f t="shared" si="16"/>
        <v>103.00309779999999</v>
      </c>
      <c r="M33" s="172">
        <f>+M34+M38</f>
        <v>114.71479404</v>
      </c>
      <c r="N33" s="172">
        <f>+N34+N38</f>
        <v>126.68992157</v>
      </c>
      <c r="O33" s="172">
        <f>+O34+O38</f>
        <v>100.53369810999999</v>
      </c>
      <c r="P33" s="172">
        <f>+P34+P38</f>
        <v>105.48525887000001</v>
      </c>
      <c r="Q33" s="172">
        <f t="shared" si="16"/>
        <v>106.37235927339259</v>
      </c>
      <c r="R33" s="172">
        <f t="shared" si="16"/>
        <v>754.96267521339269</v>
      </c>
      <c r="S33" s="72">
        <f t="shared" si="1"/>
        <v>-2.6626752133926175</v>
      </c>
      <c r="T33" s="72">
        <f>+J33/R33*100</f>
        <v>99.647310350456735</v>
      </c>
    </row>
    <row r="34" spans="2:20" ht="18" customHeight="1" x14ac:dyDescent="0.2">
      <c r="B34" s="130" t="s">
        <v>48</v>
      </c>
      <c r="C34" s="172">
        <f t="shared" ref="C34:R34" si="17">+C35+C37</f>
        <v>86.4</v>
      </c>
      <c r="D34" s="172">
        <f t="shared" si="17"/>
        <v>96.7</v>
      </c>
      <c r="E34" s="172">
        <f t="shared" si="17"/>
        <v>105</v>
      </c>
      <c r="F34" s="172">
        <f t="shared" si="17"/>
        <v>97.6</v>
      </c>
      <c r="G34" s="172">
        <f t="shared" si="17"/>
        <v>93.3</v>
      </c>
      <c r="H34" s="172">
        <f t="shared" si="17"/>
        <v>96.9</v>
      </c>
      <c r="I34" s="172">
        <f t="shared" si="17"/>
        <v>90.9</v>
      </c>
      <c r="J34" s="172">
        <f t="shared" si="17"/>
        <v>666.80000000000007</v>
      </c>
      <c r="K34" s="172">
        <f t="shared" si="17"/>
        <v>86.393125999999995</v>
      </c>
      <c r="L34" s="172">
        <f t="shared" si="17"/>
        <v>96.6819785</v>
      </c>
      <c r="M34" s="172">
        <f t="shared" si="17"/>
        <v>104.97247900000001</v>
      </c>
      <c r="N34" s="172">
        <f t="shared" si="17"/>
        <v>97.562973599999992</v>
      </c>
      <c r="O34" s="172">
        <f t="shared" si="17"/>
        <v>93.480570349999994</v>
      </c>
      <c r="P34" s="172">
        <f t="shared" si="17"/>
        <v>96.945975510000011</v>
      </c>
      <c r="Q34" s="172">
        <f t="shared" si="17"/>
        <v>94.272523471561712</v>
      </c>
      <c r="R34" s="172">
        <f t="shared" si="17"/>
        <v>670.30962643156181</v>
      </c>
      <c r="S34" s="172">
        <f t="shared" si="1"/>
        <v>-3.5096264315617418</v>
      </c>
      <c r="T34" s="72">
        <f>+J34/R34*100</f>
        <v>99.476417122301314</v>
      </c>
    </row>
    <row r="35" spans="2:20" ht="18" customHeight="1" x14ac:dyDescent="0.2">
      <c r="B35" s="131" t="s">
        <v>103</v>
      </c>
      <c r="C35" s="176">
        <f t="shared" ref="C35:R35" si="18">+C36</f>
        <v>86.4</v>
      </c>
      <c r="D35" s="176">
        <f t="shared" si="18"/>
        <v>96.7</v>
      </c>
      <c r="E35" s="176">
        <f t="shared" si="18"/>
        <v>105</v>
      </c>
      <c r="F35" s="176">
        <f t="shared" si="18"/>
        <v>97.6</v>
      </c>
      <c r="G35" s="176">
        <f t="shared" si="18"/>
        <v>93.3</v>
      </c>
      <c r="H35" s="176">
        <f t="shared" si="18"/>
        <v>96.9</v>
      </c>
      <c r="I35" s="176">
        <f t="shared" si="18"/>
        <v>90.9</v>
      </c>
      <c r="J35" s="176">
        <f t="shared" si="18"/>
        <v>666.80000000000007</v>
      </c>
      <c r="K35" s="176">
        <f t="shared" si="18"/>
        <v>86.393125999999995</v>
      </c>
      <c r="L35" s="176">
        <f t="shared" si="18"/>
        <v>96.6819785</v>
      </c>
      <c r="M35" s="176">
        <f t="shared" si="18"/>
        <v>104.97247900000001</v>
      </c>
      <c r="N35" s="176">
        <f t="shared" si="18"/>
        <v>97.562973599999992</v>
      </c>
      <c r="O35" s="176">
        <f t="shared" si="18"/>
        <v>93.480570349999994</v>
      </c>
      <c r="P35" s="176">
        <f>+P36</f>
        <v>96.945975510000011</v>
      </c>
      <c r="Q35" s="176">
        <f t="shared" si="18"/>
        <v>94.272523471561712</v>
      </c>
      <c r="R35" s="176">
        <f t="shared" si="18"/>
        <v>670.30962643156181</v>
      </c>
      <c r="S35" s="73">
        <f t="shared" si="1"/>
        <v>-3.5096264315617418</v>
      </c>
      <c r="T35" s="73">
        <f>+J35/R35*100</f>
        <v>99.476417122301314</v>
      </c>
    </row>
    <row r="36" spans="2:20" ht="18" customHeight="1" x14ac:dyDescent="0.2">
      <c r="B36" s="71" t="s">
        <v>104</v>
      </c>
      <c r="C36" s="176">
        <v>86.4</v>
      </c>
      <c r="D36" s="176">
        <v>96.7</v>
      </c>
      <c r="E36" s="176">
        <v>105</v>
      </c>
      <c r="F36" s="176">
        <v>97.6</v>
      </c>
      <c r="G36" s="176">
        <v>93.3</v>
      </c>
      <c r="H36" s="176">
        <v>96.9</v>
      </c>
      <c r="I36" s="176">
        <v>90.9</v>
      </c>
      <c r="J36" s="197">
        <f>SUM(C36:I36)</f>
        <v>666.80000000000007</v>
      </c>
      <c r="K36" s="176">
        <v>86.393125999999995</v>
      </c>
      <c r="L36" s="176">
        <v>96.6819785</v>
      </c>
      <c r="M36" s="176">
        <v>104.97247900000001</v>
      </c>
      <c r="N36" s="176">
        <v>97.562973599999992</v>
      </c>
      <c r="O36" s="176">
        <v>93.480570349999994</v>
      </c>
      <c r="P36" s="176">
        <v>96.945975510000011</v>
      </c>
      <c r="Q36" s="176">
        <v>94.272523471561712</v>
      </c>
      <c r="R36" s="176">
        <f>SUM(K36:Q36)</f>
        <v>670.30962643156181</v>
      </c>
      <c r="S36" s="73">
        <f t="shared" si="1"/>
        <v>-3.5096264315617418</v>
      </c>
      <c r="T36" s="73">
        <f>+J36/R36*100</f>
        <v>99.476417122301314</v>
      </c>
    </row>
    <row r="37" spans="2:20" ht="18" customHeight="1" x14ac:dyDescent="0.2">
      <c r="B37" s="131" t="s">
        <v>105</v>
      </c>
      <c r="C37" s="176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97">
        <f>SUM(C37:I37)</f>
        <v>0</v>
      </c>
      <c r="K37" s="176">
        <v>0</v>
      </c>
      <c r="L37" s="176">
        <v>0</v>
      </c>
      <c r="M37" s="176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f>+K37+Q37</f>
        <v>0</v>
      </c>
      <c r="S37" s="73">
        <f t="shared" si="1"/>
        <v>0</v>
      </c>
      <c r="T37" s="198">
        <v>0</v>
      </c>
    </row>
    <row r="38" spans="2:20" ht="18" customHeight="1" x14ac:dyDescent="0.2">
      <c r="B38" s="132" t="s">
        <v>49</v>
      </c>
      <c r="C38" s="172">
        <f t="shared" ref="C38:R38" si="19">SUM(C39:C40)</f>
        <v>11.8</v>
      </c>
      <c r="D38" s="172">
        <f t="shared" si="19"/>
        <v>6.3</v>
      </c>
      <c r="E38" s="172">
        <f t="shared" si="19"/>
        <v>9.6999999999999993</v>
      </c>
      <c r="F38" s="172">
        <f t="shared" si="19"/>
        <v>29.1</v>
      </c>
      <c r="G38" s="172">
        <f t="shared" si="19"/>
        <v>7.1</v>
      </c>
      <c r="H38" s="172">
        <f>SUM(H39:H40)</f>
        <v>8.5</v>
      </c>
      <c r="I38" s="172">
        <f t="shared" si="19"/>
        <v>13</v>
      </c>
      <c r="J38" s="196">
        <f t="shared" si="19"/>
        <v>85.5</v>
      </c>
      <c r="K38" s="172">
        <f t="shared" si="19"/>
        <v>11.770419550000002</v>
      </c>
      <c r="L38" s="172">
        <f t="shared" si="19"/>
        <v>6.3211192999999986</v>
      </c>
      <c r="M38" s="172">
        <f t="shared" si="19"/>
        <v>9.7423150399999994</v>
      </c>
      <c r="N38" s="172">
        <f t="shared" si="19"/>
        <v>29.12694797</v>
      </c>
      <c r="O38" s="172">
        <f t="shared" si="19"/>
        <v>7.0531277600000006</v>
      </c>
      <c r="P38" s="172">
        <f>SUM(P39:P40)</f>
        <v>8.5392833599999971</v>
      </c>
      <c r="Q38" s="172">
        <f t="shared" si="19"/>
        <v>12.099835801830885</v>
      </c>
      <c r="R38" s="72">
        <f t="shared" si="19"/>
        <v>84.653048781830876</v>
      </c>
      <c r="S38" s="72">
        <f t="shared" si="1"/>
        <v>0.84695121816912433</v>
      </c>
      <c r="T38" s="72">
        <f>+J38/R38*100</f>
        <v>101.00049700555014</v>
      </c>
    </row>
    <row r="39" spans="2:20" ht="18" customHeight="1" x14ac:dyDescent="0.2">
      <c r="B39" s="131" t="s">
        <v>106</v>
      </c>
      <c r="C39" s="176">
        <v>11.8</v>
      </c>
      <c r="D39" s="176">
        <v>6.3</v>
      </c>
      <c r="E39" s="176">
        <v>9.6999999999999993</v>
      </c>
      <c r="F39" s="176">
        <v>29.1</v>
      </c>
      <c r="G39" s="176">
        <v>7.1</v>
      </c>
      <c r="H39" s="176">
        <v>8.5</v>
      </c>
      <c r="I39" s="176">
        <v>13</v>
      </c>
      <c r="J39" s="197">
        <f>SUM(C39:I39)</f>
        <v>85.5</v>
      </c>
      <c r="K39" s="176">
        <v>11.770419550000002</v>
      </c>
      <c r="L39" s="176">
        <v>6.3211192999999986</v>
      </c>
      <c r="M39" s="176">
        <v>9.7423150399999994</v>
      </c>
      <c r="N39" s="176">
        <v>29.12694797</v>
      </c>
      <c r="O39" s="176">
        <v>7.0531277600000006</v>
      </c>
      <c r="P39" s="176">
        <v>8.5392833599999971</v>
      </c>
      <c r="Q39" s="176">
        <v>12.099835801830885</v>
      </c>
      <c r="R39" s="73">
        <f>SUM(K39:Q39)</f>
        <v>84.653048781830876</v>
      </c>
      <c r="S39" s="73">
        <f t="shared" si="1"/>
        <v>0.84695121816912433</v>
      </c>
      <c r="T39" s="73">
        <f>+J39/R39*100</f>
        <v>101.00049700555014</v>
      </c>
    </row>
    <row r="40" spans="2:20" ht="18" customHeight="1" x14ac:dyDescent="0.2">
      <c r="B40" s="131" t="s">
        <v>23</v>
      </c>
      <c r="C40" s="176">
        <v>0</v>
      </c>
      <c r="D40" s="176">
        <v>0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97">
        <f>SUM(C40:I40)</f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73">
        <f>SUM(K40:Q40)</f>
        <v>0</v>
      </c>
      <c r="S40" s="73">
        <f t="shared" si="1"/>
        <v>0</v>
      </c>
      <c r="T40" s="73">
        <v>0</v>
      </c>
    </row>
    <row r="41" spans="2:20" ht="18" customHeight="1" x14ac:dyDescent="0.2">
      <c r="B41" s="132" t="s">
        <v>50</v>
      </c>
      <c r="C41" s="172">
        <f t="shared" ref="C41:R41" si="20">+C42+C43</f>
        <v>95.6</v>
      </c>
      <c r="D41" s="172">
        <f t="shared" si="20"/>
        <v>69.599999999999994</v>
      </c>
      <c r="E41" s="172">
        <f t="shared" si="20"/>
        <v>80.400000000000006</v>
      </c>
      <c r="F41" s="172">
        <f t="shared" si="20"/>
        <v>71.099999999999994</v>
      </c>
      <c r="G41" s="172">
        <f t="shared" si="20"/>
        <v>68.5</v>
      </c>
      <c r="H41" s="172">
        <f>+H42+H43</f>
        <v>79.3</v>
      </c>
      <c r="I41" s="172">
        <f t="shared" si="20"/>
        <v>90.7</v>
      </c>
      <c r="J41" s="196">
        <f t="shared" si="20"/>
        <v>555.20000000000005</v>
      </c>
      <c r="K41" s="172">
        <f t="shared" si="20"/>
        <v>95.565262430000004</v>
      </c>
      <c r="L41" s="172">
        <f t="shared" si="20"/>
        <v>69.629370069999993</v>
      </c>
      <c r="M41" s="172">
        <f t="shared" si="20"/>
        <v>80.393289390000007</v>
      </c>
      <c r="N41" s="172">
        <f t="shared" si="20"/>
        <v>71.108006639999999</v>
      </c>
      <c r="O41" s="172">
        <f t="shared" si="20"/>
        <v>68.516846889999997</v>
      </c>
      <c r="P41" s="172">
        <f>+P42+P43</f>
        <v>79.272347480000008</v>
      </c>
      <c r="Q41" s="172">
        <f t="shared" si="20"/>
        <v>70.053915449462053</v>
      </c>
      <c r="R41" s="72">
        <f t="shared" si="20"/>
        <v>534.53903834946209</v>
      </c>
      <c r="S41" s="72">
        <f t="shared" si="1"/>
        <v>20.660961650537956</v>
      </c>
      <c r="T41" s="72">
        <f>+J41/R41*100</f>
        <v>103.86519228124749</v>
      </c>
    </row>
    <row r="42" spans="2:20" ht="16.5" customHeight="1" x14ac:dyDescent="0.2">
      <c r="B42" s="131" t="s">
        <v>107</v>
      </c>
      <c r="C42" s="176">
        <v>95.6</v>
      </c>
      <c r="D42" s="176">
        <v>69.599999999999994</v>
      </c>
      <c r="E42" s="176">
        <v>80.400000000000006</v>
      </c>
      <c r="F42" s="176">
        <v>71.099999999999994</v>
      </c>
      <c r="G42" s="176">
        <v>68.5</v>
      </c>
      <c r="H42" s="176">
        <v>79.3</v>
      </c>
      <c r="I42" s="176">
        <v>90.7</v>
      </c>
      <c r="J42" s="197">
        <f>SUM(C42:I42)</f>
        <v>555.20000000000005</v>
      </c>
      <c r="K42" s="176">
        <v>95.565262430000004</v>
      </c>
      <c r="L42" s="176">
        <v>69.629370069999993</v>
      </c>
      <c r="M42" s="176">
        <v>80.393289390000007</v>
      </c>
      <c r="N42" s="176">
        <v>71.108006639999999</v>
      </c>
      <c r="O42" s="176">
        <v>68.516846889999997</v>
      </c>
      <c r="P42" s="176">
        <v>79.272347480000008</v>
      </c>
      <c r="Q42" s="176">
        <v>70.053915449462053</v>
      </c>
      <c r="R42" s="73">
        <f>SUM(K42:Q42)</f>
        <v>534.53903834946209</v>
      </c>
      <c r="S42" s="73">
        <f t="shared" si="1"/>
        <v>20.660961650537956</v>
      </c>
      <c r="T42" s="73">
        <f>+J42/R42*100</f>
        <v>103.86519228124749</v>
      </c>
    </row>
    <row r="43" spans="2:20" ht="18" customHeight="1" x14ac:dyDescent="0.2">
      <c r="B43" s="131" t="s">
        <v>23</v>
      </c>
      <c r="C43" s="176">
        <v>0</v>
      </c>
      <c r="D43" s="176">
        <v>0</v>
      </c>
      <c r="E43" s="176">
        <v>0</v>
      </c>
      <c r="F43" s="176">
        <v>0</v>
      </c>
      <c r="G43" s="176">
        <v>0</v>
      </c>
      <c r="H43" s="176">
        <v>0</v>
      </c>
      <c r="I43" s="176">
        <v>0</v>
      </c>
      <c r="J43" s="197">
        <f>SUM(C43:I43)</f>
        <v>0</v>
      </c>
      <c r="K43" s="176">
        <v>0</v>
      </c>
      <c r="L43" s="176">
        <v>0</v>
      </c>
      <c r="M43" s="176">
        <v>0</v>
      </c>
      <c r="N43" s="176">
        <v>0</v>
      </c>
      <c r="O43" s="176">
        <v>0</v>
      </c>
      <c r="P43" s="176">
        <v>0</v>
      </c>
      <c r="Q43" s="176">
        <v>0</v>
      </c>
      <c r="R43" s="73">
        <f>SUM(K43:Q43)</f>
        <v>0</v>
      </c>
      <c r="S43" s="73">
        <f t="shared" si="1"/>
        <v>0</v>
      </c>
      <c r="T43" s="73">
        <v>0</v>
      </c>
    </row>
    <row r="44" spans="2:20" ht="18" customHeight="1" x14ac:dyDescent="0.2">
      <c r="B44" s="133" t="s">
        <v>108</v>
      </c>
      <c r="C44" s="172">
        <f t="shared" ref="C44:R44" si="21">+C45+C51+C52</f>
        <v>15.7</v>
      </c>
      <c r="D44" s="172">
        <f t="shared" si="21"/>
        <v>477.90000000000003</v>
      </c>
      <c r="E44" s="172">
        <f t="shared" si="21"/>
        <v>346.09999999999997</v>
      </c>
      <c r="F44" s="172">
        <f t="shared" si="21"/>
        <v>39.5</v>
      </c>
      <c r="G44" s="172">
        <f t="shared" si="21"/>
        <v>44</v>
      </c>
      <c r="H44" s="172">
        <f t="shared" si="21"/>
        <v>43.1</v>
      </c>
      <c r="I44" s="172">
        <f t="shared" si="21"/>
        <v>12097.400000000001</v>
      </c>
      <c r="J44" s="196">
        <f t="shared" si="21"/>
        <v>13063.7</v>
      </c>
      <c r="K44" s="172">
        <f t="shared" si="21"/>
        <v>15.71490135</v>
      </c>
      <c r="L44" s="172">
        <f t="shared" si="21"/>
        <v>477.87567497000003</v>
      </c>
      <c r="M44" s="172">
        <f t="shared" si="21"/>
        <v>346.08444942999995</v>
      </c>
      <c r="N44" s="172">
        <f t="shared" si="21"/>
        <v>451.84014143920001</v>
      </c>
      <c r="O44" s="172">
        <f t="shared" si="21"/>
        <v>92.694506174400004</v>
      </c>
      <c r="P44" s="172">
        <f t="shared" si="21"/>
        <v>47.952255333199993</v>
      </c>
      <c r="Q44" s="172">
        <f t="shared" si="21"/>
        <v>13626.971942082802</v>
      </c>
      <c r="R44" s="72">
        <f t="shared" si="21"/>
        <v>15059.133870779602</v>
      </c>
      <c r="S44" s="72">
        <f t="shared" si="1"/>
        <v>-1995.4338707796014</v>
      </c>
      <c r="T44" s="72">
        <f>+J44/R44*100</f>
        <v>86.749345029387811</v>
      </c>
    </row>
    <row r="45" spans="2:20" ht="18" customHeight="1" x14ac:dyDescent="0.2">
      <c r="B45" s="134" t="s">
        <v>109</v>
      </c>
      <c r="C45" s="172">
        <f t="shared" ref="C45:R45" si="22">+C46+C49</f>
        <v>0.5</v>
      </c>
      <c r="D45" s="172">
        <f t="shared" si="22"/>
        <v>0.6</v>
      </c>
      <c r="E45" s="172">
        <f t="shared" si="22"/>
        <v>13.4</v>
      </c>
      <c r="F45" s="172">
        <f t="shared" si="22"/>
        <v>39.5</v>
      </c>
      <c r="G45" s="172">
        <f t="shared" si="22"/>
        <v>44</v>
      </c>
      <c r="H45" s="172">
        <f t="shared" si="22"/>
        <v>43.1</v>
      </c>
      <c r="I45" s="172">
        <f t="shared" si="22"/>
        <v>12097.400000000001</v>
      </c>
      <c r="J45" s="172">
        <f t="shared" si="22"/>
        <v>12238.5</v>
      </c>
      <c r="K45" s="172">
        <f t="shared" si="22"/>
        <v>0.50399196999999996</v>
      </c>
      <c r="L45" s="172">
        <f t="shared" si="22"/>
        <v>0.56249381000000009</v>
      </c>
      <c r="M45" s="172">
        <f t="shared" si="22"/>
        <v>13.4049984</v>
      </c>
      <c r="N45" s="172">
        <f t="shared" si="22"/>
        <v>39.446537759999998</v>
      </c>
      <c r="O45" s="172">
        <f t="shared" si="22"/>
        <v>44.045622009999995</v>
      </c>
      <c r="P45" s="172">
        <f t="shared" si="22"/>
        <v>43.082160359999996</v>
      </c>
      <c r="Q45" s="172">
        <f t="shared" si="22"/>
        <v>13370.805746957334</v>
      </c>
      <c r="R45" s="172">
        <f t="shared" si="22"/>
        <v>13511.851551267335</v>
      </c>
      <c r="S45" s="172">
        <f t="shared" si="1"/>
        <v>-1273.3515512673348</v>
      </c>
      <c r="T45" s="72">
        <f>+J45/R45*100</f>
        <v>90.576039512897836</v>
      </c>
    </row>
    <row r="46" spans="2:20" ht="18" customHeight="1" x14ac:dyDescent="0.2">
      <c r="B46" s="135" t="s">
        <v>110</v>
      </c>
      <c r="C46" s="172">
        <f t="shared" ref="C46:R46" si="23">SUM(C47:C48)</f>
        <v>0</v>
      </c>
      <c r="D46" s="172">
        <f t="shared" si="23"/>
        <v>0</v>
      </c>
      <c r="E46" s="172">
        <f t="shared" si="23"/>
        <v>0</v>
      </c>
      <c r="F46" s="172">
        <f t="shared" si="23"/>
        <v>0</v>
      </c>
      <c r="G46" s="172">
        <f t="shared" si="23"/>
        <v>0</v>
      </c>
      <c r="H46" s="172">
        <f t="shared" si="23"/>
        <v>0</v>
      </c>
      <c r="I46" s="172">
        <f t="shared" si="23"/>
        <v>12069.2</v>
      </c>
      <c r="J46" s="182">
        <f t="shared" si="23"/>
        <v>12069.2</v>
      </c>
      <c r="K46" s="172">
        <f t="shared" si="23"/>
        <v>0</v>
      </c>
      <c r="L46" s="172">
        <f t="shared" si="23"/>
        <v>0</v>
      </c>
      <c r="M46" s="172">
        <f t="shared" si="23"/>
        <v>0</v>
      </c>
      <c r="N46" s="172">
        <f t="shared" si="23"/>
        <v>0</v>
      </c>
      <c r="O46" s="172">
        <f t="shared" si="23"/>
        <v>0</v>
      </c>
      <c r="P46" s="172">
        <f t="shared" si="23"/>
        <v>0</v>
      </c>
      <c r="Q46" s="172">
        <f t="shared" si="23"/>
        <v>13331.763172000001</v>
      </c>
      <c r="R46" s="72">
        <f t="shared" si="23"/>
        <v>13331.763172000001</v>
      </c>
      <c r="S46" s="72">
        <f t="shared" si="1"/>
        <v>-1262.5631720000001</v>
      </c>
      <c r="T46" s="72">
        <f>+J46/R46*100</f>
        <v>90.529660962987293</v>
      </c>
    </row>
    <row r="47" spans="2:20" ht="18" customHeight="1" x14ac:dyDescent="0.2">
      <c r="B47" s="136" t="s">
        <v>111</v>
      </c>
      <c r="C47" s="176">
        <v>0</v>
      </c>
      <c r="D47" s="176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9162</v>
      </c>
      <c r="J47" s="197">
        <f>SUM(C47:I47)</f>
        <v>9162</v>
      </c>
      <c r="K47" s="176">
        <v>0</v>
      </c>
      <c r="L47" s="176">
        <v>0</v>
      </c>
      <c r="M47" s="176">
        <v>0</v>
      </c>
      <c r="N47" s="176">
        <v>0</v>
      </c>
      <c r="O47" s="176">
        <v>0</v>
      </c>
      <c r="P47" s="176">
        <v>0</v>
      </c>
      <c r="Q47" s="176">
        <v>10419.663172</v>
      </c>
      <c r="R47" s="73">
        <f>SUM(K47:Q47)</f>
        <v>10419.663172</v>
      </c>
      <c r="S47" s="73">
        <f t="shared" si="1"/>
        <v>-1257.6631720000005</v>
      </c>
      <c r="T47" s="73">
        <f>+J47/R47*100</f>
        <v>87.929905686590459</v>
      </c>
    </row>
    <row r="48" spans="2:20" ht="18.75" customHeight="1" x14ac:dyDescent="0.2">
      <c r="B48" s="136" t="s">
        <v>112</v>
      </c>
      <c r="C48" s="176">
        <v>0</v>
      </c>
      <c r="D48" s="176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2907.2</v>
      </c>
      <c r="J48" s="197">
        <f>SUM(C48:I48)</f>
        <v>2907.2</v>
      </c>
      <c r="K48" s="176">
        <v>0</v>
      </c>
      <c r="L48" s="176">
        <v>0</v>
      </c>
      <c r="M48" s="176">
        <v>0</v>
      </c>
      <c r="N48" s="176">
        <v>0</v>
      </c>
      <c r="O48" s="176">
        <v>0</v>
      </c>
      <c r="P48" s="176">
        <v>0</v>
      </c>
      <c r="Q48" s="176">
        <v>2912.1</v>
      </c>
      <c r="R48" s="73">
        <f>SUM(K48:Q48)</f>
        <v>2912.1</v>
      </c>
      <c r="S48" s="73">
        <f>+J48-R48</f>
        <v>-4.9000000000000909</v>
      </c>
      <c r="T48" s="73">
        <f>+J48/R48*100</f>
        <v>99.831736547508669</v>
      </c>
    </row>
    <row r="49" spans="2:20" ht="18" customHeight="1" x14ac:dyDescent="0.2">
      <c r="B49" s="137" t="s">
        <v>113</v>
      </c>
      <c r="C49" s="172">
        <f t="shared" ref="C49:J49" si="24">SUM(C50:C50)</f>
        <v>0.5</v>
      </c>
      <c r="D49" s="172">
        <f t="shared" si="24"/>
        <v>0.6</v>
      </c>
      <c r="E49" s="172">
        <f t="shared" si="24"/>
        <v>13.4</v>
      </c>
      <c r="F49" s="172">
        <f t="shared" si="24"/>
        <v>39.5</v>
      </c>
      <c r="G49" s="172">
        <f t="shared" si="24"/>
        <v>44</v>
      </c>
      <c r="H49" s="172">
        <f t="shared" si="24"/>
        <v>43.1</v>
      </c>
      <c r="I49" s="172">
        <f t="shared" si="24"/>
        <v>28.2</v>
      </c>
      <c r="J49" s="182">
        <f t="shared" si="24"/>
        <v>169.29999999999998</v>
      </c>
      <c r="K49" s="172">
        <f t="shared" ref="K49:Q49" si="25">+K50</f>
        <v>0.50399196999999996</v>
      </c>
      <c r="L49" s="172">
        <f t="shared" si="25"/>
        <v>0.56249381000000009</v>
      </c>
      <c r="M49" s="172">
        <f t="shared" si="25"/>
        <v>13.4049984</v>
      </c>
      <c r="N49" s="172">
        <f t="shared" si="25"/>
        <v>39.446537759999998</v>
      </c>
      <c r="O49" s="172">
        <f t="shared" si="25"/>
        <v>44.045622009999995</v>
      </c>
      <c r="P49" s="172">
        <f t="shared" si="25"/>
        <v>43.082160359999996</v>
      </c>
      <c r="Q49" s="172">
        <f t="shared" si="25"/>
        <v>39.042574957333152</v>
      </c>
      <c r="R49" s="172">
        <f>SUM(R50:R50)</f>
        <v>180.08837926733315</v>
      </c>
      <c r="S49" s="172">
        <f t="shared" ref="S49:S61" si="26">+J49-R49</f>
        <v>-10.78837926733317</v>
      </c>
      <c r="T49" s="72">
        <f t="shared" ref="T49:T54" si="27">+J49/R49*100</f>
        <v>94.00939732412256</v>
      </c>
    </row>
    <row r="50" spans="2:20" ht="18" customHeight="1" x14ac:dyDescent="0.2">
      <c r="B50" s="136" t="s">
        <v>114</v>
      </c>
      <c r="C50" s="176">
        <v>0.5</v>
      </c>
      <c r="D50" s="176">
        <v>0.6</v>
      </c>
      <c r="E50" s="176">
        <v>13.4</v>
      </c>
      <c r="F50" s="176">
        <v>39.5</v>
      </c>
      <c r="G50" s="176">
        <v>44</v>
      </c>
      <c r="H50" s="176">
        <v>43.1</v>
      </c>
      <c r="I50" s="176">
        <v>28.2</v>
      </c>
      <c r="J50" s="197">
        <f t="shared" ref="J50:J56" si="28">SUM(C50:I50)</f>
        <v>169.29999999999998</v>
      </c>
      <c r="K50" s="200">
        <v>0.50399196999999996</v>
      </c>
      <c r="L50" s="200">
        <v>0.56249381000000009</v>
      </c>
      <c r="M50" s="200">
        <v>13.4049984</v>
      </c>
      <c r="N50" s="200">
        <v>39.446537759999998</v>
      </c>
      <c r="O50" s="200">
        <v>44.045622009999995</v>
      </c>
      <c r="P50" s="200">
        <v>43.082160359999996</v>
      </c>
      <c r="Q50" s="200">
        <v>39.042574957333152</v>
      </c>
      <c r="R50" s="73">
        <f t="shared" ref="R50:R55" si="29">SUM(K50:Q50)</f>
        <v>180.08837926733315</v>
      </c>
      <c r="S50" s="73">
        <f t="shared" si="26"/>
        <v>-10.78837926733317</v>
      </c>
      <c r="T50" s="73">
        <f t="shared" si="27"/>
        <v>94.00939732412256</v>
      </c>
    </row>
    <row r="51" spans="2:20" ht="18" customHeight="1" x14ac:dyDescent="0.2">
      <c r="B51" s="137" t="s">
        <v>58</v>
      </c>
      <c r="C51" s="201">
        <f>+'[41]TESORERIA '!K52</f>
        <v>0</v>
      </c>
      <c r="D51" s="201">
        <f>+'[41]TESORERIA '!L52</f>
        <v>0</v>
      </c>
      <c r="E51" s="201">
        <f>+'[41]TESORERIA '!M52</f>
        <v>0</v>
      </c>
      <c r="F51" s="201">
        <f>+'[41]TESORERIA '!N52</f>
        <v>0</v>
      </c>
      <c r="G51" s="201">
        <f>+'[41]TESORERIA '!O52</f>
        <v>0</v>
      </c>
      <c r="H51" s="201">
        <f>+'[41]TESORERIA '!P52</f>
        <v>0</v>
      </c>
      <c r="I51" s="201">
        <f>+'[41]TESORERIA '!Q52</f>
        <v>0</v>
      </c>
      <c r="J51" s="196">
        <f t="shared" si="28"/>
        <v>0</v>
      </c>
      <c r="K51" s="201">
        <v>4.4999999999999997E-3</v>
      </c>
      <c r="L51" s="201">
        <v>1.5E-3</v>
      </c>
      <c r="M51" s="201">
        <v>5.0000000000000001E-4</v>
      </c>
      <c r="N51" s="201">
        <v>3.0000000000000001E-3</v>
      </c>
      <c r="O51" s="201">
        <v>0</v>
      </c>
      <c r="P51" s="201">
        <v>0</v>
      </c>
      <c r="Q51" s="201">
        <v>2.8023846467948411E-2</v>
      </c>
      <c r="R51" s="72">
        <f>SUM(K51:Q51)</f>
        <v>3.7523846467948416E-2</v>
      </c>
      <c r="S51" s="72">
        <f t="shared" si="26"/>
        <v>-3.7523846467948416E-2</v>
      </c>
      <c r="T51" s="73">
        <f t="shared" si="27"/>
        <v>0</v>
      </c>
    </row>
    <row r="52" spans="2:20" ht="18" customHeight="1" x14ac:dyDescent="0.2">
      <c r="B52" s="137" t="s">
        <v>59</v>
      </c>
      <c r="C52" s="201">
        <f>+'[41]TESORERIA '!K53</f>
        <v>15.2</v>
      </c>
      <c r="D52" s="201">
        <f>+'[41]TESORERIA '!L53</f>
        <v>477.3</v>
      </c>
      <c r="E52" s="201">
        <f>+'[41]TESORERIA '!M53</f>
        <v>332.7</v>
      </c>
      <c r="F52" s="201">
        <f>+'[41]TESORERIA '!N53</f>
        <v>0</v>
      </c>
      <c r="G52" s="201">
        <f>+'[41]TESORERIA '!O53</f>
        <v>0</v>
      </c>
      <c r="H52" s="201">
        <f>+'[41]TESORERIA '!P53</f>
        <v>0</v>
      </c>
      <c r="I52" s="201">
        <f>+'[41]TESORERIA '!Q53</f>
        <v>0</v>
      </c>
      <c r="J52" s="196">
        <f t="shared" si="28"/>
        <v>825.2</v>
      </c>
      <c r="K52" s="182">
        <f t="shared" ref="K52:R52" si="30">+K53+K54+K55</f>
        <v>15.20640938</v>
      </c>
      <c r="L52" s="182">
        <f t="shared" si="30"/>
        <v>477.31168116000003</v>
      </c>
      <c r="M52" s="182">
        <f t="shared" si="30"/>
        <v>332.67895102999995</v>
      </c>
      <c r="N52" s="182">
        <f t="shared" si="30"/>
        <v>412.39060367920001</v>
      </c>
      <c r="O52" s="182">
        <f>+O53+O54+O55</f>
        <v>48.648884164400002</v>
      </c>
      <c r="P52" s="182">
        <f>+P53+P54+P55</f>
        <v>4.8700949731999996</v>
      </c>
      <c r="Q52" s="182">
        <f t="shared" si="30"/>
        <v>256.13817127900001</v>
      </c>
      <c r="R52" s="182">
        <f t="shared" si="30"/>
        <v>1547.2447956658</v>
      </c>
      <c r="S52" s="196">
        <f t="shared" si="26"/>
        <v>-722.04479566579994</v>
      </c>
      <c r="T52" s="72">
        <f t="shared" si="27"/>
        <v>53.333512726078069</v>
      </c>
    </row>
    <row r="53" spans="2:20" s="1" customFormat="1" ht="18" customHeight="1" x14ac:dyDescent="0.2">
      <c r="B53" s="136" t="s">
        <v>115</v>
      </c>
      <c r="C53" s="200">
        <v>15.2</v>
      </c>
      <c r="D53" s="200">
        <v>477.3</v>
      </c>
      <c r="E53" s="200">
        <v>332.7</v>
      </c>
      <c r="F53" s="200">
        <v>0</v>
      </c>
      <c r="G53" s="200">
        <v>0</v>
      </c>
      <c r="H53" s="200">
        <v>0</v>
      </c>
      <c r="I53" s="200">
        <v>0</v>
      </c>
      <c r="J53" s="197">
        <f t="shared" si="28"/>
        <v>825.2</v>
      </c>
      <c r="K53" s="197">
        <v>15.20640938</v>
      </c>
      <c r="L53" s="197">
        <v>477.31168116000003</v>
      </c>
      <c r="M53" s="197">
        <v>332.67895102999995</v>
      </c>
      <c r="N53" s="197">
        <v>412.39060367920001</v>
      </c>
      <c r="O53" s="197">
        <v>48.648884164400002</v>
      </c>
      <c r="P53" s="197">
        <v>4.8700949731999996</v>
      </c>
      <c r="Q53" s="197">
        <v>256.13817127900001</v>
      </c>
      <c r="R53" s="197">
        <f t="shared" si="29"/>
        <v>1547.2447956658</v>
      </c>
      <c r="S53" s="197">
        <f>+J53-R53</f>
        <v>-722.04479566579994</v>
      </c>
      <c r="T53" s="73">
        <f t="shared" si="27"/>
        <v>53.333512726078069</v>
      </c>
    </row>
    <row r="54" spans="2:20" s="1" customFormat="1" ht="18" hidden="1" customHeight="1" x14ac:dyDescent="0.2">
      <c r="B54" s="136" t="s">
        <v>116</v>
      </c>
      <c r="C54" s="200">
        <v>0</v>
      </c>
      <c r="D54" s="200">
        <v>0</v>
      </c>
      <c r="E54" s="200">
        <v>0</v>
      </c>
      <c r="F54" s="200">
        <v>0</v>
      </c>
      <c r="G54" s="200">
        <v>0</v>
      </c>
      <c r="H54" s="200">
        <v>0</v>
      </c>
      <c r="I54" s="200">
        <v>0</v>
      </c>
      <c r="J54" s="197">
        <f t="shared" si="28"/>
        <v>0</v>
      </c>
      <c r="K54" s="197">
        <v>0</v>
      </c>
      <c r="L54" s="197">
        <v>0</v>
      </c>
      <c r="M54" s="197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f t="shared" si="29"/>
        <v>0</v>
      </c>
      <c r="S54" s="197">
        <f>+J54-R54</f>
        <v>0</v>
      </c>
      <c r="T54" s="73" t="e">
        <f t="shared" si="27"/>
        <v>#DIV/0!</v>
      </c>
    </row>
    <row r="55" spans="2:20" s="1" customFormat="1" ht="18" customHeight="1" x14ac:dyDescent="0.2">
      <c r="B55" s="136" t="s">
        <v>23</v>
      </c>
      <c r="C55" s="200">
        <v>0</v>
      </c>
      <c r="D55" s="200">
        <v>273.3</v>
      </c>
      <c r="E55" s="200">
        <v>273.3</v>
      </c>
      <c r="F55" s="200">
        <v>273.3</v>
      </c>
      <c r="G55" s="200">
        <v>273.3</v>
      </c>
      <c r="H55" s="200">
        <v>273.3</v>
      </c>
      <c r="I55" s="200">
        <v>0</v>
      </c>
      <c r="J55" s="197">
        <f t="shared" si="28"/>
        <v>1366.5</v>
      </c>
      <c r="K55" s="197">
        <v>0</v>
      </c>
      <c r="L55" s="197">
        <v>0</v>
      </c>
      <c r="M55" s="197">
        <v>0</v>
      </c>
      <c r="N55" s="197">
        <v>0</v>
      </c>
      <c r="O55" s="197">
        <v>0</v>
      </c>
      <c r="P55" s="197">
        <v>0</v>
      </c>
      <c r="Q55" s="197">
        <v>0</v>
      </c>
      <c r="R55" s="197">
        <f t="shared" si="29"/>
        <v>0</v>
      </c>
      <c r="S55" s="197">
        <f>+J55-R55</f>
        <v>1366.5</v>
      </c>
      <c r="T55" s="73">
        <v>0</v>
      </c>
    </row>
    <row r="56" spans="2:20" ht="18" customHeight="1" x14ac:dyDescent="0.2">
      <c r="B56" s="133" t="s">
        <v>117</v>
      </c>
      <c r="C56" s="172">
        <f t="shared" ref="C56:I56" si="31">+C57+C60</f>
        <v>0</v>
      </c>
      <c r="D56" s="172">
        <f t="shared" si="31"/>
        <v>51.2</v>
      </c>
      <c r="E56" s="172">
        <f t="shared" si="31"/>
        <v>0</v>
      </c>
      <c r="F56" s="172">
        <f t="shared" si="31"/>
        <v>0</v>
      </c>
      <c r="G56" s="172">
        <f t="shared" si="31"/>
        <v>21.9</v>
      </c>
      <c r="H56" s="172">
        <f>+H57+H60</f>
        <v>86.2</v>
      </c>
      <c r="I56" s="172">
        <f t="shared" si="31"/>
        <v>0</v>
      </c>
      <c r="J56" s="196">
        <f t="shared" si="28"/>
        <v>159.30000000000001</v>
      </c>
      <c r="K56" s="72">
        <f t="shared" ref="K56:R56" si="32">+K57+K60</f>
        <v>0</v>
      </c>
      <c r="L56" s="72">
        <f t="shared" si="32"/>
        <v>51.18385</v>
      </c>
      <c r="M56" s="72">
        <f t="shared" si="32"/>
        <v>0</v>
      </c>
      <c r="N56" s="72">
        <f t="shared" si="32"/>
        <v>0</v>
      </c>
      <c r="O56" s="72">
        <f>+O57+O60</f>
        <v>21.881</v>
      </c>
      <c r="P56" s="72">
        <f>+P57+P60</f>
        <v>86.214923020000001</v>
      </c>
      <c r="Q56" s="72">
        <f t="shared" si="32"/>
        <v>0</v>
      </c>
      <c r="R56" s="72">
        <f t="shared" si="32"/>
        <v>159.27977301999999</v>
      </c>
      <c r="S56" s="72">
        <f t="shared" si="26"/>
        <v>2.0226980000018102E-2</v>
      </c>
      <c r="T56" s="73">
        <v>0</v>
      </c>
    </row>
    <row r="57" spans="2:20" ht="18" customHeight="1" x14ac:dyDescent="0.2">
      <c r="B57" s="138" t="s">
        <v>118</v>
      </c>
      <c r="C57" s="202">
        <f t="shared" ref="C57:Q57" si="33">+C58+C59</f>
        <v>0</v>
      </c>
      <c r="D57" s="202">
        <f t="shared" si="33"/>
        <v>51.2</v>
      </c>
      <c r="E57" s="202">
        <f>+E58+E59</f>
        <v>0</v>
      </c>
      <c r="F57" s="202">
        <f>+F58+F59</f>
        <v>0</v>
      </c>
      <c r="G57" s="202">
        <f>+G58+G59</f>
        <v>21.9</v>
      </c>
      <c r="H57" s="202">
        <f>+H58+H59</f>
        <v>86.2</v>
      </c>
      <c r="I57" s="202">
        <f t="shared" si="33"/>
        <v>0</v>
      </c>
      <c r="J57" s="203">
        <f t="shared" si="33"/>
        <v>159.30000000000001</v>
      </c>
      <c r="K57" s="202">
        <f t="shared" si="33"/>
        <v>0</v>
      </c>
      <c r="L57" s="202">
        <f t="shared" si="33"/>
        <v>51.18385</v>
      </c>
      <c r="M57" s="202">
        <f>+M58+M59</f>
        <v>0</v>
      </c>
      <c r="N57" s="202">
        <f>+N58+N59</f>
        <v>0</v>
      </c>
      <c r="O57" s="202">
        <f>+O58+O59</f>
        <v>21.881</v>
      </c>
      <c r="P57" s="202">
        <f>+P58+P59</f>
        <v>86.214923020000001</v>
      </c>
      <c r="Q57" s="202">
        <f t="shared" si="33"/>
        <v>0</v>
      </c>
      <c r="R57" s="202">
        <f>SUM(K57:Q57)</f>
        <v>159.27977301999999</v>
      </c>
      <c r="S57" s="202">
        <f t="shared" si="26"/>
        <v>2.0226980000018102E-2</v>
      </c>
      <c r="T57" s="73">
        <v>0</v>
      </c>
    </row>
    <row r="58" spans="2:20" ht="18" customHeight="1" x14ac:dyDescent="0.2">
      <c r="B58" s="75" t="s">
        <v>119</v>
      </c>
      <c r="C58" s="176">
        <v>0</v>
      </c>
      <c r="D58" s="176">
        <v>51.2</v>
      </c>
      <c r="E58" s="176">
        <v>0</v>
      </c>
      <c r="F58" s="176">
        <v>0</v>
      </c>
      <c r="G58" s="176">
        <v>21.9</v>
      </c>
      <c r="H58" s="176">
        <v>86.2</v>
      </c>
      <c r="I58" s="176">
        <v>0</v>
      </c>
      <c r="J58" s="197">
        <f>SUM(C58:I58)</f>
        <v>159.30000000000001</v>
      </c>
      <c r="K58" s="176">
        <v>0</v>
      </c>
      <c r="L58" s="176">
        <v>51.18385</v>
      </c>
      <c r="M58" s="176">
        <v>0</v>
      </c>
      <c r="N58" s="176">
        <v>0</v>
      </c>
      <c r="O58" s="176">
        <v>21.881</v>
      </c>
      <c r="P58" s="176">
        <v>86.214923020000001</v>
      </c>
      <c r="Q58" s="176">
        <v>0</v>
      </c>
      <c r="R58" s="73">
        <f>SUM(K58:Q58)</f>
        <v>159.27977301999999</v>
      </c>
      <c r="S58" s="73">
        <f t="shared" si="26"/>
        <v>2.0226980000018102E-2</v>
      </c>
      <c r="T58" s="73">
        <v>0</v>
      </c>
    </row>
    <row r="59" spans="2:20" ht="18" hidden="1" customHeight="1" x14ac:dyDescent="0.2">
      <c r="B59" s="75" t="s">
        <v>120</v>
      </c>
      <c r="C59" s="176">
        <f>+'[41]TESORERIA '!K60</f>
        <v>0</v>
      </c>
      <c r="D59" s="176">
        <f>+'[41]TESORERIA '!J60</f>
        <v>0</v>
      </c>
      <c r="E59" s="176">
        <f>+'[41]TESORERIA '!J60</f>
        <v>0</v>
      </c>
      <c r="F59" s="176">
        <f>+'[41]TESORERIA '!J60</f>
        <v>0</v>
      </c>
      <c r="G59" s="176">
        <f>+'[41]TESORERIA '!J60</f>
        <v>0</v>
      </c>
      <c r="H59" s="176">
        <f>+'[41]TESORERIA '!J60</f>
        <v>0</v>
      </c>
      <c r="I59" s="176">
        <f>+'[41]TESORERIA '!K60</f>
        <v>0</v>
      </c>
      <c r="J59" s="197">
        <f>SUM(C59:I59)</f>
        <v>0</v>
      </c>
      <c r="K59" s="176">
        <v>0</v>
      </c>
      <c r="L59" s="176">
        <v>0</v>
      </c>
      <c r="M59" s="176">
        <v>0</v>
      </c>
      <c r="N59" s="176">
        <v>0</v>
      </c>
      <c r="O59" s="176">
        <v>0</v>
      </c>
      <c r="P59" s="176">
        <v>0</v>
      </c>
      <c r="Q59" s="176">
        <v>0</v>
      </c>
      <c r="R59" s="73">
        <f>SUM(K59:Q59)</f>
        <v>0</v>
      </c>
      <c r="S59" s="73">
        <f t="shared" si="26"/>
        <v>0</v>
      </c>
      <c r="T59" s="73">
        <v>0</v>
      </c>
    </row>
    <row r="60" spans="2:20" ht="18" hidden="1" customHeight="1" x14ac:dyDescent="0.2">
      <c r="B60" s="139" t="s">
        <v>121</v>
      </c>
      <c r="C60" s="176">
        <f>+'[41]TESORERIA '!K61</f>
        <v>0</v>
      </c>
      <c r="D60" s="176">
        <f>+'[41]TESORERIA '!J61</f>
        <v>0</v>
      </c>
      <c r="E60" s="176">
        <f>+'[41]TESORERIA '!J61</f>
        <v>0</v>
      </c>
      <c r="F60" s="176">
        <f>+'[41]TESORERIA '!J61</f>
        <v>0</v>
      </c>
      <c r="G60" s="176">
        <f>+'[41]TESORERIA '!J61</f>
        <v>0</v>
      </c>
      <c r="H60" s="176">
        <f>+'[41]TESORERIA '!J61</f>
        <v>0</v>
      </c>
      <c r="I60" s="176">
        <f>+'[41]TESORERIA '!K61</f>
        <v>0</v>
      </c>
      <c r="J60" s="197">
        <f>SUM(C60:I60)</f>
        <v>0</v>
      </c>
      <c r="K60" s="176">
        <v>0</v>
      </c>
      <c r="L60" s="176">
        <v>0</v>
      </c>
      <c r="M60" s="176">
        <v>0</v>
      </c>
      <c r="N60" s="176">
        <v>0</v>
      </c>
      <c r="O60" s="176">
        <v>0</v>
      </c>
      <c r="P60" s="176">
        <v>0</v>
      </c>
      <c r="Q60" s="176">
        <v>0</v>
      </c>
      <c r="R60" s="73">
        <f>SUM(K60:Q60)</f>
        <v>0</v>
      </c>
      <c r="S60" s="73">
        <f t="shared" si="26"/>
        <v>0</v>
      </c>
      <c r="T60" s="73">
        <v>0</v>
      </c>
    </row>
    <row r="61" spans="2:20" ht="27.75" customHeight="1" thickBot="1" x14ac:dyDescent="0.25">
      <c r="B61" s="140" t="s">
        <v>122</v>
      </c>
      <c r="C61" s="183">
        <f t="shared" ref="C61:R61" si="34">+C56+C9</f>
        <v>776</v>
      </c>
      <c r="D61" s="183">
        <f t="shared" si="34"/>
        <v>1583.8000000000002</v>
      </c>
      <c r="E61" s="183">
        <f t="shared" si="34"/>
        <v>1109.8</v>
      </c>
      <c r="F61" s="183">
        <f t="shared" si="34"/>
        <v>1408.2</v>
      </c>
      <c r="G61" s="183">
        <f t="shared" si="34"/>
        <v>833.59999999999991</v>
      </c>
      <c r="H61" s="183">
        <f t="shared" si="34"/>
        <v>995.00000000000011</v>
      </c>
      <c r="I61" s="183">
        <f t="shared" si="34"/>
        <v>12763.500000000002</v>
      </c>
      <c r="J61" s="183">
        <f t="shared" si="34"/>
        <v>19469.899999999998</v>
      </c>
      <c r="K61" s="204">
        <f t="shared" si="34"/>
        <v>970.65135620223418</v>
      </c>
      <c r="L61" s="183">
        <f t="shared" si="34"/>
        <v>1752.0382015045345</v>
      </c>
      <c r="M61" s="183">
        <f t="shared" si="34"/>
        <v>1276.3586756312068</v>
      </c>
      <c r="N61" s="183">
        <f t="shared" si="34"/>
        <v>1986.9809735324707</v>
      </c>
      <c r="O61" s="183">
        <f t="shared" si="34"/>
        <v>1054.3020662072865</v>
      </c>
      <c r="P61" s="183">
        <f t="shared" si="34"/>
        <v>1167.2380601799737</v>
      </c>
      <c r="Q61" s="183">
        <f t="shared" si="34"/>
        <v>14689.863614414762</v>
      </c>
      <c r="R61" s="183">
        <f t="shared" si="34"/>
        <v>22897.432947672471</v>
      </c>
      <c r="S61" s="183">
        <f t="shared" si="26"/>
        <v>-3427.5329476724728</v>
      </c>
      <c r="T61" s="183">
        <f>+J61/R61*100</f>
        <v>85.03092920719358</v>
      </c>
    </row>
    <row r="62" spans="2:20" ht="18" customHeight="1" thickTop="1" x14ac:dyDescent="0.2">
      <c r="B62" s="111" t="s">
        <v>143</v>
      </c>
      <c r="C62" s="76"/>
      <c r="D62" s="76"/>
      <c r="E62" s="76"/>
      <c r="F62" s="76"/>
      <c r="G62" s="76"/>
      <c r="H62" s="76"/>
      <c r="I62" s="76"/>
      <c r="J62" s="76"/>
      <c r="K62" s="44"/>
      <c r="L62" s="44"/>
      <c r="M62" s="44"/>
      <c r="N62" s="44"/>
      <c r="O62" s="44"/>
      <c r="P62" s="44"/>
      <c r="Q62" s="44"/>
      <c r="R62" s="76"/>
      <c r="S62" s="76"/>
      <c r="T62" s="76"/>
    </row>
    <row r="63" spans="2:20" ht="15" customHeight="1" x14ac:dyDescent="0.2">
      <c r="B63" s="96" t="s">
        <v>62</v>
      </c>
      <c r="C63" s="141"/>
      <c r="D63" s="141"/>
      <c r="E63" s="141"/>
      <c r="F63" s="141"/>
      <c r="G63" s="141"/>
      <c r="H63" s="141"/>
      <c r="I63" s="141"/>
      <c r="J63" s="141"/>
      <c r="K63" s="44"/>
      <c r="L63" s="44"/>
      <c r="M63" s="44"/>
      <c r="N63" s="44"/>
      <c r="O63" s="44"/>
      <c r="P63" s="44"/>
      <c r="Q63" s="44"/>
      <c r="R63" s="44"/>
      <c r="S63" s="44"/>
      <c r="T63" s="142"/>
    </row>
    <row r="64" spans="2:20" ht="12" customHeight="1" x14ac:dyDescent="0.2">
      <c r="B64" s="42" t="s">
        <v>123</v>
      </c>
      <c r="C64" s="141"/>
      <c r="D64" s="141"/>
      <c r="E64" s="141"/>
      <c r="F64" s="141"/>
      <c r="G64" s="141"/>
      <c r="H64" s="141"/>
      <c r="I64" s="141"/>
      <c r="J64" s="141"/>
      <c r="K64" s="44"/>
      <c r="L64" s="44"/>
      <c r="M64" s="44"/>
      <c r="N64" s="44"/>
      <c r="O64" s="44"/>
      <c r="P64" s="44"/>
      <c r="Q64" s="44"/>
      <c r="R64" s="44"/>
      <c r="S64" s="142"/>
      <c r="T64" s="142"/>
    </row>
    <row r="65" spans="2:20" x14ac:dyDescent="0.2">
      <c r="B65" s="42" t="s">
        <v>124</v>
      </c>
      <c r="C65" s="143"/>
      <c r="D65" s="143"/>
      <c r="E65" s="143"/>
      <c r="F65" s="143"/>
      <c r="G65" s="143"/>
      <c r="H65" s="143"/>
      <c r="I65" s="143"/>
      <c r="J65" s="142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2:20" x14ac:dyDescent="0.2">
      <c r="B66" s="45" t="s">
        <v>125</v>
      </c>
      <c r="C66" s="77"/>
      <c r="D66" s="77"/>
      <c r="E66" s="77"/>
      <c r="F66" s="77"/>
      <c r="G66" s="77"/>
      <c r="H66" s="77"/>
      <c r="I66" s="77"/>
      <c r="J66" s="142"/>
      <c r="K66" s="78"/>
      <c r="L66" s="78"/>
      <c r="M66" s="78"/>
      <c r="N66" s="78"/>
      <c r="O66" s="78"/>
      <c r="P66" s="78"/>
      <c r="Q66" s="78"/>
      <c r="R66" s="78"/>
      <c r="S66" s="44"/>
      <c r="T66" s="44"/>
    </row>
  </sheetData>
  <mergeCells count="11">
    <mergeCell ref="T7:T8"/>
    <mergeCell ref="B2:T2"/>
    <mergeCell ref="B4:T4"/>
    <mergeCell ref="B5:T5"/>
    <mergeCell ref="B6:T6"/>
    <mergeCell ref="B7:B8"/>
    <mergeCell ref="C7:I7"/>
    <mergeCell ref="J7:J8"/>
    <mergeCell ref="K7:Q7"/>
    <mergeCell ref="R7:R8"/>
    <mergeCell ref="S7:S8"/>
  </mergeCells>
  <printOptions horizontalCentered="1"/>
  <pageMargins left="0" right="0" top="0" bottom="0" header="0" footer="0"/>
  <pageSetup scale="65" fitToHeight="2" orientation="portrait" r:id="rId1"/>
  <headerFooter alignWithMargins="0"/>
  <ignoredErrors>
    <ignoredError sqref="J15:J20 R16:R61 J21:J6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722F-A60E-4FDC-AD41-147E8F6FC919}">
  <dimension ref="A1:V70"/>
  <sheetViews>
    <sheetView showGridLines="0" zoomScaleNormal="100" workbookViewId="0">
      <selection activeCell="R26" sqref="R26"/>
    </sheetView>
  </sheetViews>
  <sheetFormatPr baseColWidth="10" defaultColWidth="11.42578125" defaultRowHeight="12.75" x14ac:dyDescent="0.2"/>
  <cols>
    <col min="1" max="1" width="3.42578125" style="1" customWidth="1"/>
    <col min="2" max="2" width="92.5703125" style="1" customWidth="1"/>
    <col min="3" max="8" width="11.85546875" style="1" customWidth="1"/>
    <col min="9" max="9" width="11" style="1" customWidth="1"/>
    <col min="10" max="10" width="11.85546875" style="1" customWidth="1"/>
    <col min="11" max="12" width="14" style="115" bestFit="1" customWidth="1"/>
    <col min="13" max="13" width="13.42578125" style="115" bestFit="1" customWidth="1"/>
    <col min="14" max="14" width="13.7109375" style="115" bestFit="1" customWidth="1"/>
    <col min="15" max="16" width="13.7109375" style="115" customWidth="1"/>
    <col min="17" max="17" width="13.7109375" style="115" bestFit="1" customWidth="1"/>
    <col min="18" max="18" width="15.7109375" style="1" customWidth="1"/>
    <col min="19" max="19" width="12" style="1" bestFit="1" customWidth="1"/>
    <col min="20" max="20" width="9.42578125" style="1" customWidth="1"/>
    <col min="21" max="16384" width="11.42578125" style="1"/>
  </cols>
  <sheetData>
    <row r="1" spans="2:22" ht="15.75" x14ac:dyDescent="0.25">
      <c r="B1" s="103" t="s">
        <v>146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2:22" ht="14.25" customHeight="1" x14ac:dyDescent="0.2">
      <c r="B2" s="6"/>
      <c r="C2" s="6"/>
      <c r="D2" s="6"/>
      <c r="E2" s="6"/>
      <c r="F2" s="6"/>
      <c r="G2" s="6"/>
      <c r="H2" s="6"/>
      <c r="I2" s="6"/>
      <c r="J2" s="6"/>
      <c r="K2" s="144"/>
      <c r="L2" s="144"/>
      <c r="M2" s="144"/>
      <c r="N2" s="144"/>
      <c r="O2" s="144"/>
      <c r="P2" s="144"/>
      <c r="Q2" s="144"/>
      <c r="R2" s="6"/>
      <c r="S2" s="6"/>
      <c r="T2" s="6"/>
    </row>
    <row r="3" spans="2:22" s="120" customFormat="1" ht="15" x14ac:dyDescent="0.2">
      <c r="B3" s="104" t="s">
        <v>139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2:22" s="120" customFormat="1" ht="17.25" customHeight="1" x14ac:dyDescent="0.2">
      <c r="B4" s="105" t="s">
        <v>156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</row>
    <row r="5" spans="2:22" s="120" customFormat="1" ht="14.25" customHeight="1" x14ac:dyDescent="0.2">
      <c r="B5" s="105" t="s">
        <v>138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2:22" s="120" customFormat="1" ht="22.5" customHeight="1" x14ac:dyDescent="0.2">
      <c r="B6" s="108" t="s">
        <v>2</v>
      </c>
      <c r="C6" s="106">
        <v>2025</v>
      </c>
      <c r="D6" s="107"/>
      <c r="E6" s="107"/>
      <c r="F6" s="107"/>
      <c r="G6" s="107"/>
      <c r="H6" s="107"/>
      <c r="I6" s="107"/>
      <c r="J6" s="108">
        <v>2025</v>
      </c>
      <c r="K6" s="106">
        <v>2026</v>
      </c>
      <c r="L6" s="107"/>
      <c r="M6" s="107"/>
      <c r="N6" s="107"/>
      <c r="O6" s="107"/>
      <c r="P6" s="107"/>
      <c r="Q6" s="107"/>
      <c r="R6" s="108">
        <v>2026</v>
      </c>
      <c r="S6" s="106" t="s">
        <v>137</v>
      </c>
      <c r="T6" s="145"/>
    </row>
    <row r="7" spans="2:22" ht="24" customHeight="1" thickBot="1" x14ac:dyDescent="0.25">
      <c r="B7" s="121"/>
      <c r="C7" s="146" t="s">
        <v>6</v>
      </c>
      <c r="D7" s="146" t="s">
        <v>7</v>
      </c>
      <c r="E7" s="146" t="s">
        <v>142</v>
      </c>
      <c r="F7" s="146" t="s">
        <v>145</v>
      </c>
      <c r="G7" s="146" t="s">
        <v>147</v>
      </c>
      <c r="H7" s="146" t="s">
        <v>148</v>
      </c>
      <c r="I7" s="146" t="s">
        <v>152</v>
      </c>
      <c r="J7" s="121"/>
      <c r="K7" s="146" t="s">
        <v>6</v>
      </c>
      <c r="L7" s="146" t="s">
        <v>7</v>
      </c>
      <c r="M7" s="146" t="s">
        <v>142</v>
      </c>
      <c r="N7" s="146" t="s">
        <v>145</v>
      </c>
      <c r="O7" s="146" t="s">
        <v>147</v>
      </c>
      <c r="P7" s="146" t="s">
        <v>148</v>
      </c>
      <c r="Q7" s="146" t="s">
        <v>152</v>
      </c>
      <c r="R7" s="121"/>
      <c r="S7" s="146" t="s">
        <v>141</v>
      </c>
      <c r="T7" s="147" t="s">
        <v>84</v>
      </c>
    </row>
    <row r="8" spans="2:22" ht="18" customHeight="1" thickTop="1" x14ac:dyDescent="0.2">
      <c r="B8" s="148" t="s">
        <v>8</v>
      </c>
      <c r="C8" s="169">
        <f t="shared" ref="C8:R8" si="0">+C9+C14+C26</f>
        <v>2405.4</v>
      </c>
      <c r="D8" s="169">
        <f t="shared" si="0"/>
        <v>2341.2000000000003</v>
      </c>
      <c r="E8" s="169">
        <f t="shared" si="0"/>
        <v>2385.4000000000005</v>
      </c>
      <c r="F8" s="169">
        <f t="shared" si="0"/>
        <v>2435.2000000000003</v>
      </c>
      <c r="G8" s="169">
        <f>+G9+G14+G26</f>
        <v>2935.2000000000003</v>
      </c>
      <c r="H8" s="169">
        <f>+H9+H14+H26</f>
        <v>2722.6</v>
      </c>
      <c r="I8" s="169">
        <f t="shared" si="0"/>
        <v>3035.2</v>
      </c>
      <c r="J8" s="169">
        <f t="shared" si="0"/>
        <v>18260.200000000004</v>
      </c>
      <c r="K8" s="169">
        <f t="shared" si="0"/>
        <v>2614.8000000000002</v>
      </c>
      <c r="L8" s="169">
        <f t="shared" si="0"/>
        <v>3234.2</v>
      </c>
      <c r="M8" s="169">
        <f t="shared" si="0"/>
        <v>2783.3999999999996</v>
      </c>
      <c r="N8" s="169">
        <f t="shared" si="0"/>
        <v>2439.2000000000003</v>
      </c>
      <c r="O8" s="169">
        <f>+O9+O14+O26</f>
        <v>2294.0000000000005</v>
      </c>
      <c r="P8" s="169">
        <f>+P9+P14+P26</f>
        <v>2394.2000000000003</v>
      </c>
      <c r="Q8" s="169">
        <f t="shared" si="0"/>
        <v>2978.8999999999996</v>
      </c>
      <c r="R8" s="169">
        <f>+R9+R14+R26</f>
        <v>18738.699999999997</v>
      </c>
      <c r="S8" s="205">
        <f t="shared" ref="S8:S32" si="1">+R8-J8</f>
        <v>478.49999999999272</v>
      </c>
      <c r="T8" s="205">
        <f t="shared" ref="T8:T28" si="2">+S8/J8*100</f>
        <v>2.620453226142061</v>
      </c>
      <c r="U8" s="11"/>
      <c r="V8" s="11"/>
    </row>
    <row r="9" spans="2:22" ht="18" customHeight="1" x14ac:dyDescent="0.2">
      <c r="B9" s="123" t="s">
        <v>9</v>
      </c>
      <c r="C9" s="182">
        <f t="shared" ref="C9:R12" si="3">+C10</f>
        <v>10.6</v>
      </c>
      <c r="D9" s="182">
        <f t="shared" si="3"/>
        <v>12.3</v>
      </c>
      <c r="E9" s="182">
        <f t="shared" si="3"/>
        <v>8.3000000000000007</v>
      </c>
      <c r="F9" s="182">
        <f t="shared" si="3"/>
        <v>7.3</v>
      </c>
      <c r="G9" s="182">
        <f t="shared" si="3"/>
        <v>8.3000000000000007</v>
      </c>
      <c r="H9" s="182">
        <f t="shared" si="3"/>
        <v>4.3</v>
      </c>
      <c r="I9" s="182">
        <f t="shared" si="3"/>
        <v>6.9</v>
      </c>
      <c r="J9" s="182">
        <f t="shared" si="3"/>
        <v>57.999999999999993</v>
      </c>
      <c r="K9" s="182">
        <f t="shared" si="3"/>
        <v>13.6</v>
      </c>
      <c r="L9" s="182">
        <f t="shared" si="3"/>
        <v>8.6999999999999993</v>
      </c>
      <c r="M9" s="182">
        <f t="shared" si="3"/>
        <v>17</v>
      </c>
      <c r="N9" s="182">
        <f t="shared" si="3"/>
        <v>14</v>
      </c>
      <c r="O9" s="182">
        <f t="shared" si="3"/>
        <v>11.1</v>
      </c>
      <c r="P9" s="182">
        <f t="shared" si="3"/>
        <v>3.1</v>
      </c>
      <c r="Q9" s="182">
        <f t="shared" si="3"/>
        <v>13.7</v>
      </c>
      <c r="R9" s="182">
        <f>+R10</f>
        <v>81.199999999999989</v>
      </c>
      <c r="S9" s="172">
        <f t="shared" si="1"/>
        <v>23.199999999999996</v>
      </c>
      <c r="T9" s="172">
        <f t="shared" si="2"/>
        <v>40</v>
      </c>
      <c r="U9" s="11"/>
      <c r="V9" s="11"/>
    </row>
    <row r="10" spans="2:22" ht="18" customHeight="1" x14ac:dyDescent="0.2">
      <c r="B10" s="123" t="s">
        <v>67</v>
      </c>
      <c r="C10" s="182">
        <f t="shared" si="3"/>
        <v>10.6</v>
      </c>
      <c r="D10" s="182">
        <f t="shared" si="3"/>
        <v>12.3</v>
      </c>
      <c r="E10" s="182">
        <f t="shared" si="3"/>
        <v>8.3000000000000007</v>
      </c>
      <c r="F10" s="182">
        <f t="shared" si="3"/>
        <v>7.3</v>
      </c>
      <c r="G10" s="182">
        <f t="shared" si="3"/>
        <v>8.3000000000000007</v>
      </c>
      <c r="H10" s="182">
        <f t="shared" si="3"/>
        <v>4.3</v>
      </c>
      <c r="I10" s="182">
        <f t="shared" si="3"/>
        <v>6.9</v>
      </c>
      <c r="J10" s="182">
        <f t="shared" si="3"/>
        <v>57.999999999999993</v>
      </c>
      <c r="K10" s="182">
        <f t="shared" si="3"/>
        <v>13.6</v>
      </c>
      <c r="L10" s="182">
        <f t="shared" si="3"/>
        <v>8.6999999999999993</v>
      </c>
      <c r="M10" s="182">
        <f t="shared" si="3"/>
        <v>17</v>
      </c>
      <c r="N10" s="182">
        <f t="shared" si="3"/>
        <v>14</v>
      </c>
      <c r="O10" s="182">
        <f t="shared" si="3"/>
        <v>11.1</v>
      </c>
      <c r="P10" s="182">
        <f t="shared" si="3"/>
        <v>3.1</v>
      </c>
      <c r="Q10" s="182">
        <f t="shared" si="3"/>
        <v>13.7</v>
      </c>
      <c r="R10" s="182">
        <f>+R11</f>
        <v>81.199999999999989</v>
      </c>
      <c r="S10" s="172">
        <f t="shared" si="1"/>
        <v>23.199999999999996</v>
      </c>
      <c r="T10" s="172">
        <f t="shared" si="2"/>
        <v>40</v>
      </c>
      <c r="U10" s="11"/>
      <c r="V10" s="11"/>
    </row>
    <row r="11" spans="2:22" ht="18" customHeight="1" x14ac:dyDescent="0.2">
      <c r="B11" s="124" t="s">
        <v>87</v>
      </c>
      <c r="C11" s="182">
        <f t="shared" si="3"/>
        <v>10.6</v>
      </c>
      <c r="D11" s="182">
        <f t="shared" si="3"/>
        <v>12.3</v>
      </c>
      <c r="E11" s="182">
        <f t="shared" si="3"/>
        <v>8.3000000000000007</v>
      </c>
      <c r="F11" s="182">
        <f t="shared" si="3"/>
        <v>7.3</v>
      </c>
      <c r="G11" s="182">
        <f t="shared" si="3"/>
        <v>8.3000000000000007</v>
      </c>
      <c r="H11" s="182">
        <f t="shared" si="3"/>
        <v>4.3</v>
      </c>
      <c r="I11" s="182">
        <f t="shared" si="3"/>
        <v>6.9</v>
      </c>
      <c r="J11" s="182">
        <f t="shared" si="3"/>
        <v>57.999999999999993</v>
      </c>
      <c r="K11" s="182">
        <f t="shared" si="3"/>
        <v>13.6</v>
      </c>
      <c r="L11" s="182">
        <f t="shared" si="3"/>
        <v>8.6999999999999993</v>
      </c>
      <c r="M11" s="182">
        <f t="shared" si="3"/>
        <v>17</v>
      </c>
      <c r="N11" s="182">
        <f t="shared" si="3"/>
        <v>14</v>
      </c>
      <c r="O11" s="182">
        <f t="shared" si="3"/>
        <v>11.1</v>
      </c>
      <c r="P11" s="182">
        <f t="shared" si="3"/>
        <v>3.1</v>
      </c>
      <c r="Q11" s="182">
        <f t="shared" si="3"/>
        <v>13.7</v>
      </c>
      <c r="R11" s="182">
        <f>+R12</f>
        <v>81.199999999999989</v>
      </c>
      <c r="S11" s="172">
        <f t="shared" si="1"/>
        <v>23.199999999999996</v>
      </c>
      <c r="T11" s="172">
        <f t="shared" si="2"/>
        <v>40</v>
      </c>
      <c r="U11" s="11"/>
      <c r="V11" s="11"/>
    </row>
    <row r="12" spans="2:22" ht="18" customHeight="1" x14ac:dyDescent="0.2">
      <c r="B12" s="124" t="s">
        <v>88</v>
      </c>
      <c r="C12" s="182">
        <f t="shared" si="3"/>
        <v>10.6</v>
      </c>
      <c r="D12" s="182">
        <f t="shared" si="3"/>
        <v>12.3</v>
      </c>
      <c r="E12" s="182">
        <f t="shared" si="3"/>
        <v>8.3000000000000007</v>
      </c>
      <c r="F12" s="182">
        <f t="shared" si="3"/>
        <v>7.3</v>
      </c>
      <c r="G12" s="182">
        <f t="shared" si="3"/>
        <v>8.3000000000000007</v>
      </c>
      <c r="H12" s="182">
        <f t="shared" si="3"/>
        <v>4.3</v>
      </c>
      <c r="I12" s="182">
        <f t="shared" si="3"/>
        <v>6.9</v>
      </c>
      <c r="J12" s="182">
        <f t="shared" si="3"/>
        <v>57.999999999999993</v>
      </c>
      <c r="K12" s="182">
        <f t="shared" si="3"/>
        <v>13.6</v>
      </c>
      <c r="L12" s="182">
        <f t="shared" si="3"/>
        <v>8.6999999999999993</v>
      </c>
      <c r="M12" s="182">
        <f t="shared" si="3"/>
        <v>17</v>
      </c>
      <c r="N12" s="182">
        <f t="shared" si="3"/>
        <v>14</v>
      </c>
      <c r="O12" s="182">
        <f t="shared" si="3"/>
        <v>11.1</v>
      </c>
      <c r="P12" s="182">
        <f t="shared" si="3"/>
        <v>3.1</v>
      </c>
      <c r="Q12" s="182">
        <f t="shared" si="3"/>
        <v>13.7</v>
      </c>
      <c r="R12" s="182">
        <f>+R13</f>
        <v>81.199999999999989</v>
      </c>
      <c r="S12" s="172">
        <f t="shared" si="1"/>
        <v>23.199999999999996</v>
      </c>
      <c r="T12" s="172">
        <f t="shared" si="2"/>
        <v>40</v>
      </c>
      <c r="U12" s="11"/>
      <c r="V12" s="11"/>
    </row>
    <row r="13" spans="2:22" ht="18" customHeight="1" x14ac:dyDescent="0.2">
      <c r="B13" s="20" t="s">
        <v>135</v>
      </c>
      <c r="C13" s="73">
        <v>10.6</v>
      </c>
      <c r="D13" s="73">
        <v>12.3</v>
      </c>
      <c r="E13" s="73">
        <v>8.3000000000000007</v>
      </c>
      <c r="F13" s="73">
        <v>7.3</v>
      </c>
      <c r="G13" s="73">
        <v>8.3000000000000007</v>
      </c>
      <c r="H13" s="73">
        <v>4.3</v>
      </c>
      <c r="I13" s="73">
        <v>6.9</v>
      </c>
      <c r="J13" s="73">
        <f>SUM(C13:I13)</f>
        <v>57.999999999999993</v>
      </c>
      <c r="K13" s="73">
        <v>13.6</v>
      </c>
      <c r="L13" s="73">
        <v>8.6999999999999993</v>
      </c>
      <c r="M13" s="73">
        <v>17</v>
      </c>
      <c r="N13" s="73">
        <v>14</v>
      </c>
      <c r="O13" s="73">
        <v>11.1</v>
      </c>
      <c r="P13" s="73">
        <v>3.1</v>
      </c>
      <c r="Q13" s="73">
        <v>13.7</v>
      </c>
      <c r="R13" s="73">
        <f>SUM(K13:Q13)</f>
        <v>81.199999999999989</v>
      </c>
      <c r="S13" s="176">
        <f t="shared" si="1"/>
        <v>23.199999999999996</v>
      </c>
      <c r="T13" s="176">
        <f t="shared" si="2"/>
        <v>40</v>
      </c>
      <c r="U13" s="11"/>
      <c r="V13" s="11"/>
    </row>
    <row r="14" spans="2:22" ht="18" customHeight="1" x14ac:dyDescent="0.2">
      <c r="B14" s="129" t="s">
        <v>102</v>
      </c>
      <c r="C14" s="182">
        <f t="shared" ref="C14:R14" si="4">+C15+C22</f>
        <v>2306.1000000000004</v>
      </c>
      <c r="D14" s="182">
        <f t="shared" si="4"/>
        <v>2260</v>
      </c>
      <c r="E14" s="182">
        <f t="shared" si="4"/>
        <v>2291.7000000000003</v>
      </c>
      <c r="F14" s="182">
        <f t="shared" si="4"/>
        <v>2341.4</v>
      </c>
      <c r="G14" s="182">
        <f>+G15+G22</f>
        <v>2842.5</v>
      </c>
      <c r="H14" s="182">
        <f>+H15+H22</f>
        <v>2637.3999999999996</v>
      </c>
      <c r="I14" s="182">
        <f t="shared" si="4"/>
        <v>2939.3999999999996</v>
      </c>
      <c r="J14" s="182">
        <f t="shared" si="4"/>
        <v>17618.500000000004</v>
      </c>
      <c r="K14" s="182">
        <f t="shared" si="4"/>
        <v>2503.4</v>
      </c>
      <c r="L14" s="182">
        <f t="shared" si="4"/>
        <v>3144.1</v>
      </c>
      <c r="M14" s="182">
        <f t="shared" si="4"/>
        <v>2669.2999999999997</v>
      </c>
      <c r="N14" s="182">
        <f t="shared" si="4"/>
        <v>2335.4</v>
      </c>
      <c r="O14" s="182">
        <f>+O15+O22</f>
        <v>2193.6000000000004</v>
      </c>
      <c r="P14" s="182">
        <f>+P15+P22</f>
        <v>2294.3000000000002</v>
      </c>
      <c r="Q14" s="182">
        <f t="shared" si="4"/>
        <v>2870.7999999999997</v>
      </c>
      <c r="R14" s="182">
        <f>+R15+R22</f>
        <v>18010.899999999998</v>
      </c>
      <c r="S14" s="172">
        <f t="shared" si="1"/>
        <v>392.39999999999418</v>
      </c>
      <c r="T14" s="172">
        <f t="shared" si="2"/>
        <v>2.2272043590543698</v>
      </c>
      <c r="U14" s="11"/>
      <c r="V14" s="11"/>
    </row>
    <row r="15" spans="2:22" ht="18" customHeight="1" x14ac:dyDescent="0.2">
      <c r="B15" s="124" t="s">
        <v>47</v>
      </c>
      <c r="C15" s="182">
        <f t="shared" ref="C15:R15" si="5">+C16+C20</f>
        <v>2199.1000000000004</v>
      </c>
      <c r="D15" s="172">
        <f t="shared" si="5"/>
        <v>2179.1</v>
      </c>
      <c r="E15" s="172">
        <f t="shared" si="5"/>
        <v>2139.2000000000003</v>
      </c>
      <c r="F15" s="172">
        <f t="shared" si="5"/>
        <v>2174.9</v>
      </c>
      <c r="G15" s="172">
        <f>+G16+G20</f>
        <v>2676</v>
      </c>
      <c r="H15" s="172">
        <f>+H16+H20</f>
        <v>2533.6999999999998</v>
      </c>
      <c r="I15" s="172">
        <f t="shared" si="5"/>
        <v>2748.7</v>
      </c>
      <c r="J15" s="72">
        <f t="shared" si="5"/>
        <v>16650.700000000004</v>
      </c>
      <c r="K15" s="182">
        <f t="shared" si="5"/>
        <v>2276.5</v>
      </c>
      <c r="L15" s="182">
        <f t="shared" si="5"/>
        <v>3100</v>
      </c>
      <c r="M15" s="182">
        <f t="shared" si="5"/>
        <v>2474.6</v>
      </c>
      <c r="N15" s="182">
        <f t="shared" si="5"/>
        <v>2278.7000000000003</v>
      </c>
      <c r="O15" s="182">
        <f>+O16+O20</f>
        <v>2010.6000000000001</v>
      </c>
      <c r="P15" s="182">
        <f>+P16+P20</f>
        <v>2018.1000000000001</v>
      </c>
      <c r="Q15" s="182">
        <f t="shared" si="5"/>
        <v>2737.2999999999997</v>
      </c>
      <c r="R15" s="172">
        <f>+R16+R20</f>
        <v>16895.8</v>
      </c>
      <c r="S15" s="172">
        <f t="shared" si="1"/>
        <v>245.09999999999491</v>
      </c>
      <c r="T15" s="172">
        <f t="shared" si="2"/>
        <v>1.4720101857579251</v>
      </c>
      <c r="U15" s="11"/>
      <c r="V15" s="11"/>
    </row>
    <row r="16" spans="2:22" ht="18" customHeight="1" x14ac:dyDescent="0.2">
      <c r="B16" s="127" t="s">
        <v>48</v>
      </c>
      <c r="C16" s="172">
        <f t="shared" ref="C16:R16" si="6">+C17+C19</f>
        <v>32.299999999999997</v>
      </c>
      <c r="D16" s="172">
        <f t="shared" si="6"/>
        <v>180.2</v>
      </c>
      <c r="E16" s="172">
        <f t="shared" si="6"/>
        <v>88.8</v>
      </c>
      <c r="F16" s="172">
        <f t="shared" si="6"/>
        <v>205.4</v>
      </c>
      <c r="G16" s="172">
        <f>+G17+G19</f>
        <v>20.200000000000003</v>
      </c>
      <c r="H16" s="172">
        <f>+H17+H19</f>
        <v>227.5</v>
      </c>
      <c r="I16" s="172">
        <f t="shared" si="6"/>
        <v>9</v>
      </c>
      <c r="J16" s="172">
        <f t="shared" si="6"/>
        <v>763.40000000000009</v>
      </c>
      <c r="K16" s="172">
        <f t="shared" si="6"/>
        <v>20.400000000000002</v>
      </c>
      <c r="L16" s="172">
        <f t="shared" si="6"/>
        <v>0</v>
      </c>
      <c r="M16" s="172">
        <f t="shared" si="6"/>
        <v>7.4</v>
      </c>
      <c r="N16" s="172">
        <f t="shared" si="6"/>
        <v>256.3</v>
      </c>
      <c r="O16" s="172">
        <f>+O17+O19</f>
        <v>0.2</v>
      </c>
      <c r="P16" s="172">
        <f>+P17+P19</f>
        <v>0.2</v>
      </c>
      <c r="Q16" s="172">
        <f t="shared" si="6"/>
        <v>0.6</v>
      </c>
      <c r="R16" s="172">
        <f>+R17+R19</f>
        <v>285.10000000000002</v>
      </c>
      <c r="S16" s="172">
        <f t="shared" si="1"/>
        <v>-478.30000000000007</v>
      </c>
      <c r="T16" s="172">
        <f t="shared" si="2"/>
        <v>-62.653916688498825</v>
      </c>
      <c r="U16" s="11"/>
      <c r="V16" s="11"/>
    </row>
    <row r="17" spans="1:20" s="25" customFormat="1" ht="18" customHeight="1" x14ac:dyDescent="0.2">
      <c r="B17" s="149" t="s">
        <v>103</v>
      </c>
      <c r="C17" s="201">
        <f t="shared" ref="C17:R17" si="7">+C18</f>
        <v>10.1</v>
      </c>
      <c r="D17" s="201">
        <f t="shared" si="7"/>
        <v>36.5</v>
      </c>
      <c r="E17" s="201">
        <f t="shared" si="7"/>
        <v>10</v>
      </c>
      <c r="F17" s="201">
        <f t="shared" si="7"/>
        <v>12.5</v>
      </c>
      <c r="G17" s="201">
        <f t="shared" si="7"/>
        <v>19.600000000000001</v>
      </c>
      <c r="H17" s="201">
        <f t="shared" si="7"/>
        <v>16.3</v>
      </c>
      <c r="I17" s="201">
        <f t="shared" si="7"/>
        <v>8.1999999999999993</v>
      </c>
      <c r="J17" s="201">
        <f t="shared" si="7"/>
        <v>113.19999999999999</v>
      </c>
      <c r="K17" s="201">
        <f t="shared" si="7"/>
        <v>3.6</v>
      </c>
      <c r="L17" s="201">
        <f t="shared" si="7"/>
        <v>0</v>
      </c>
      <c r="M17" s="201">
        <f t="shared" si="7"/>
        <v>0</v>
      </c>
      <c r="N17" s="201">
        <f t="shared" si="7"/>
        <v>0</v>
      </c>
      <c r="O17" s="201">
        <f t="shared" si="7"/>
        <v>0.2</v>
      </c>
      <c r="P17" s="201">
        <f t="shared" si="7"/>
        <v>0</v>
      </c>
      <c r="Q17" s="201">
        <f t="shared" si="7"/>
        <v>0</v>
      </c>
      <c r="R17" s="201">
        <f>+R18</f>
        <v>3.8000000000000003</v>
      </c>
      <c r="S17" s="201">
        <f t="shared" si="1"/>
        <v>-109.39999999999999</v>
      </c>
      <c r="T17" s="172">
        <f t="shared" si="2"/>
        <v>-96.643109540636047</v>
      </c>
    </row>
    <row r="18" spans="1:20" ht="18" customHeight="1" x14ac:dyDescent="0.2">
      <c r="B18" s="94" t="s">
        <v>134</v>
      </c>
      <c r="C18" s="176">
        <v>10.1</v>
      </c>
      <c r="D18" s="176">
        <v>36.5</v>
      </c>
      <c r="E18" s="176">
        <v>10</v>
      </c>
      <c r="F18" s="176">
        <v>12.5</v>
      </c>
      <c r="G18" s="176">
        <v>19.600000000000001</v>
      </c>
      <c r="H18" s="176">
        <v>16.3</v>
      </c>
      <c r="I18" s="176">
        <v>8.1999999999999993</v>
      </c>
      <c r="J18" s="176">
        <f>SUM(C18:I18)</f>
        <v>113.19999999999999</v>
      </c>
      <c r="K18" s="176">
        <v>3.6</v>
      </c>
      <c r="L18" s="176">
        <v>0</v>
      </c>
      <c r="M18" s="176">
        <v>0</v>
      </c>
      <c r="N18" s="176">
        <v>0</v>
      </c>
      <c r="O18" s="176">
        <v>0.2</v>
      </c>
      <c r="P18" s="176">
        <v>0</v>
      </c>
      <c r="Q18" s="176">
        <v>0</v>
      </c>
      <c r="R18" s="73">
        <f>SUM(K18:Q18)</f>
        <v>3.8000000000000003</v>
      </c>
      <c r="S18" s="176">
        <f t="shared" si="1"/>
        <v>-109.39999999999999</v>
      </c>
      <c r="T18" s="93">
        <f t="shared" si="2"/>
        <v>-96.643109540636047</v>
      </c>
    </row>
    <row r="19" spans="1:20" ht="18" customHeight="1" x14ac:dyDescent="0.2">
      <c r="B19" s="150" t="s">
        <v>133</v>
      </c>
      <c r="C19" s="176">
        <v>22.2</v>
      </c>
      <c r="D19" s="176">
        <v>143.69999999999999</v>
      </c>
      <c r="E19" s="176">
        <v>78.8</v>
      </c>
      <c r="F19" s="176">
        <v>192.9</v>
      </c>
      <c r="G19" s="176">
        <v>0.6</v>
      </c>
      <c r="H19" s="176">
        <v>211.2</v>
      </c>
      <c r="I19" s="176">
        <v>0.8</v>
      </c>
      <c r="J19" s="176">
        <f>SUM(C19:I19)</f>
        <v>650.20000000000005</v>
      </c>
      <c r="K19" s="176">
        <v>16.8</v>
      </c>
      <c r="L19" s="176">
        <v>0</v>
      </c>
      <c r="M19" s="176">
        <v>7.4</v>
      </c>
      <c r="N19" s="176">
        <v>256.3</v>
      </c>
      <c r="O19" s="176">
        <v>0</v>
      </c>
      <c r="P19" s="176">
        <v>0.2</v>
      </c>
      <c r="Q19" s="176">
        <v>0.6</v>
      </c>
      <c r="R19" s="73">
        <f>SUM(K19:Q19)</f>
        <v>281.3</v>
      </c>
      <c r="S19" s="176">
        <f t="shared" si="1"/>
        <v>-368.90000000000003</v>
      </c>
      <c r="T19" s="93">
        <f t="shared" si="2"/>
        <v>-56.736388803445095</v>
      </c>
    </row>
    <row r="20" spans="1:20" ht="18" customHeight="1" x14ac:dyDescent="0.2">
      <c r="B20" s="127" t="s">
        <v>49</v>
      </c>
      <c r="C20" s="172">
        <f t="shared" ref="C20:R20" si="8">SUM(C21:C21)</f>
        <v>2166.8000000000002</v>
      </c>
      <c r="D20" s="172">
        <f t="shared" si="8"/>
        <v>1998.9</v>
      </c>
      <c r="E20" s="172">
        <f t="shared" si="8"/>
        <v>2050.4</v>
      </c>
      <c r="F20" s="172">
        <f t="shared" si="8"/>
        <v>1969.5</v>
      </c>
      <c r="G20" s="172">
        <f t="shared" si="8"/>
        <v>2655.8</v>
      </c>
      <c r="H20" s="172">
        <f t="shared" si="8"/>
        <v>2306.1999999999998</v>
      </c>
      <c r="I20" s="172">
        <f t="shared" si="8"/>
        <v>2739.7</v>
      </c>
      <c r="J20" s="172">
        <f t="shared" si="8"/>
        <v>15887.300000000003</v>
      </c>
      <c r="K20" s="172">
        <f t="shared" si="8"/>
        <v>2256.1</v>
      </c>
      <c r="L20" s="172">
        <f t="shared" si="8"/>
        <v>3100</v>
      </c>
      <c r="M20" s="172">
        <f t="shared" si="8"/>
        <v>2467.1999999999998</v>
      </c>
      <c r="N20" s="172">
        <f t="shared" si="8"/>
        <v>2022.4</v>
      </c>
      <c r="O20" s="172">
        <f t="shared" si="8"/>
        <v>2010.4</v>
      </c>
      <c r="P20" s="172">
        <f t="shared" si="8"/>
        <v>2017.9</v>
      </c>
      <c r="Q20" s="172">
        <f t="shared" si="8"/>
        <v>2736.7</v>
      </c>
      <c r="R20" s="172">
        <f>SUM(R21:R21)</f>
        <v>16610.7</v>
      </c>
      <c r="S20" s="172">
        <f t="shared" si="1"/>
        <v>723.39999999999782</v>
      </c>
      <c r="T20" s="172">
        <f t="shared" si="2"/>
        <v>4.553322465113629</v>
      </c>
    </row>
    <row r="21" spans="1:20" ht="18" customHeight="1" x14ac:dyDescent="0.2">
      <c r="B21" s="150" t="s">
        <v>132</v>
      </c>
      <c r="C21" s="176">
        <v>2166.8000000000002</v>
      </c>
      <c r="D21" s="176">
        <v>1998.9</v>
      </c>
      <c r="E21" s="176">
        <v>2050.4</v>
      </c>
      <c r="F21" s="176">
        <v>1969.5</v>
      </c>
      <c r="G21" s="176">
        <v>2655.8</v>
      </c>
      <c r="H21" s="176">
        <v>2306.1999999999998</v>
      </c>
      <c r="I21" s="176">
        <v>2739.7</v>
      </c>
      <c r="J21" s="73">
        <f>SUM(C21:I21)</f>
        <v>15887.300000000003</v>
      </c>
      <c r="K21" s="176">
        <v>2256.1</v>
      </c>
      <c r="L21" s="176">
        <v>3100</v>
      </c>
      <c r="M21" s="176">
        <v>2467.1999999999998</v>
      </c>
      <c r="N21" s="176">
        <v>2022.4</v>
      </c>
      <c r="O21" s="176">
        <v>2010.4</v>
      </c>
      <c r="P21" s="176">
        <v>2017.9</v>
      </c>
      <c r="Q21" s="176">
        <v>2736.7</v>
      </c>
      <c r="R21" s="73">
        <f>SUM(K21:Q21)</f>
        <v>16610.7</v>
      </c>
      <c r="S21" s="176">
        <f t="shared" si="1"/>
        <v>723.39999999999782</v>
      </c>
      <c r="T21" s="176">
        <f t="shared" si="2"/>
        <v>4.553322465113629</v>
      </c>
    </row>
    <row r="22" spans="1:20" ht="18" customHeight="1" x14ac:dyDescent="0.2">
      <c r="B22" s="127" t="s">
        <v>52</v>
      </c>
      <c r="C22" s="172">
        <f t="shared" ref="C22:R22" si="9">SUM(C23:C25)</f>
        <v>107</v>
      </c>
      <c r="D22" s="172">
        <f t="shared" si="9"/>
        <v>80.900000000000006</v>
      </c>
      <c r="E22" s="172">
        <f t="shared" si="9"/>
        <v>152.5</v>
      </c>
      <c r="F22" s="172">
        <f t="shared" si="9"/>
        <v>166.5</v>
      </c>
      <c r="G22" s="172">
        <f>SUM(G23:G25)</f>
        <v>166.5</v>
      </c>
      <c r="H22" s="172">
        <f>SUM(H23:H25)</f>
        <v>103.7</v>
      </c>
      <c r="I22" s="172">
        <f t="shared" si="9"/>
        <v>190.7</v>
      </c>
      <c r="J22" s="172">
        <f t="shared" si="9"/>
        <v>967.8</v>
      </c>
      <c r="K22" s="172">
        <f t="shared" si="9"/>
        <v>226.9</v>
      </c>
      <c r="L22" s="172">
        <f t="shared" si="9"/>
        <v>44.1</v>
      </c>
      <c r="M22" s="172">
        <f t="shared" si="9"/>
        <v>194.7</v>
      </c>
      <c r="N22" s="172">
        <f t="shared" si="9"/>
        <v>56.7</v>
      </c>
      <c r="O22" s="172">
        <f>SUM(O23:O25)</f>
        <v>183</v>
      </c>
      <c r="P22" s="172">
        <f>SUM(P23:P25)</f>
        <v>276.20000000000005</v>
      </c>
      <c r="Q22" s="172">
        <f t="shared" si="9"/>
        <v>133.5</v>
      </c>
      <c r="R22" s="172">
        <f>SUM(R23:R25)</f>
        <v>1115.1000000000001</v>
      </c>
      <c r="S22" s="172">
        <f t="shared" si="1"/>
        <v>147.30000000000018</v>
      </c>
      <c r="T22" s="172">
        <f t="shared" si="2"/>
        <v>15.220086794792332</v>
      </c>
    </row>
    <row r="23" spans="1:20" ht="18" customHeight="1" x14ac:dyDescent="0.2">
      <c r="A23" s="1">
        <v>0</v>
      </c>
      <c r="B23" s="150" t="s">
        <v>131</v>
      </c>
      <c r="C23" s="176">
        <v>4.3</v>
      </c>
      <c r="D23" s="176">
        <v>3.4</v>
      </c>
      <c r="E23" s="176">
        <v>3.1</v>
      </c>
      <c r="F23" s="176">
        <v>4</v>
      </c>
      <c r="G23" s="176">
        <v>3.3</v>
      </c>
      <c r="H23" s="176">
        <v>2.8</v>
      </c>
      <c r="I23" s="176">
        <v>3.6</v>
      </c>
      <c r="J23" s="73">
        <f>SUM(C23:I23)</f>
        <v>24.5</v>
      </c>
      <c r="K23" s="176">
        <v>3.1</v>
      </c>
      <c r="L23" s="176">
        <v>3.2</v>
      </c>
      <c r="M23" s="176">
        <v>3.3</v>
      </c>
      <c r="N23" s="176">
        <v>3.6</v>
      </c>
      <c r="O23" s="176">
        <v>3.2</v>
      </c>
      <c r="P23" s="176">
        <v>3</v>
      </c>
      <c r="Q23" s="176">
        <v>3.8</v>
      </c>
      <c r="R23" s="73">
        <f>SUM(K23:Q23)</f>
        <v>23.200000000000003</v>
      </c>
      <c r="S23" s="176">
        <f t="shared" si="1"/>
        <v>-1.2999999999999972</v>
      </c>
      <c r="T23" s="176">
        <f t="shared" si="2"/>
        <v>-5.3061224489795809</v>
      </c>
    </row>
    <row r="24" spans="1:20" ht="18" customHeight="1" x14ac:dyDescent="0.2">
      <c r="B24" s="150" t="s">
        <v>130</v>
      </c>
      <c r="C24" s="176">
        <v>41.8</v>
      </c>
      <c r="D24" s="176">
        <v>28.6</v>
      </c>
      <c r="E24" s="176">
        <v>115.1</v>
      </c>
      <c r="F24" s="176">
        <v>113.1</v>
      </c>
      <c r="G24" s="176">
        <v>113.1</v>
      </c>
      <c r="H24" s="176">
        <v>98.5</v>
      </c>
      <c r="I24" s="176">
        <v>162.4</v>
      </c>
      <c r="J24" s="73">
        <f>SUM(C24:I24)</f>
        <v>672.6</v>
      </c>
      <c r="K24" s="176">
        <v>186.8</v>
      </c>
      <c r="L24" s="176">
        <v>3.9</v>
      </c>
      <c r="M24" s="176">
        <v>164.7</v>
      </c>
      <c r="N24" s="176">
        <v>30.1</v>
      </c>
      <c r="O24" s="176">
        <v>145</v>
      </c>
      <c r="P24" s="176">
        <v>254.1</v>
      </c>
      <c r="Q24" s="176">
        <v>109.6</v>
      </c>
      <c r="R24" s="73">
        <f>SUM(K24:Q24)</f>
        <v>894.2</v>
      </c>
      <c r="S24" s="176">
        <f t="shared" si="1"/>
        <v>221.60000000000002</v>
      </c>
      <c r="T24" s="176">
        <f t="shared" si="2"/>
        <v>32.946773713945881</v>
      </c>
    </row>
    <row r="25" spans="1:20" ht="18" customHeight="1" x14ac:dyDescent="0.2">
      <c r="B25" s="150" t="s">
        <v>129</v>
      </c>
      <c r="C25" s="176">
        <v>60.9</v>
      </c>
      <c r="D25" s="176">
        <v>48.9</v>
      </c>
      <c r="E25" s="176">
        <v>34.299999999999997</v>
      </c>
      <c r="F25" s="176">
        <v>49.4</v>
      </c>
      <c r="G25" s="176">
        <v>50.1</v>
      </c>
      <c r="H25" s="176">
        <v>2.4</v>
      </c>
      <c r="I25" s="176">
        <v>24.7</v>
      </c>
      <c r="J25" s="73">
        <f>SUM(C25:I25)</f>
        <v>270.7</v>
      </c>
      <c r="K25" s="176">
        <v>37</v>
      </c>
      <c r="L25" s="176">
        <v>37</v>
      </c>
      <c r="M25" s="176">
        <v>26.7</v>
      </c>
      <c r="N25" s="176">
        <v>23</v>
      </c>
      <c r="O25" s="176">
        <v>34.799999999999997</v>
      </c>
      <c r="P25" s="176">
        <v>19.100000000000001</v>
      </c>
      <c r="Q25" s="176">
        <v>20.100000000000001</v>
      </c>
      <c r="R25" s="73">
        <f>SUM(K25:Q25)</f>
        <v>197.7</v>
      </c>
      <c r="S25" s="176">
        <f t="shared" si="1"/>
        <v>-73</v>
      </c>
      <c r="T25" s="176">
        <f t="shared" si="2"/>
        <v>-26.967122275581829</v>
      </c>
    </row>
    <row r="26" spans="1:20" ht="18" customHeight="1" x14ac:dyDescent="0.2">
      <c r="B26" s="129" t="s">
        <v>108</v>
      </c>
      <c r="C26" s="172">
        <f t="shared" ref="C26:R26" si="10">+C27+C29</f>
        <v>88.7</v>
      </c>
      <c r="D26" s="172">
        <f t="shared" si="10"/>
        <v>68.900000000000006</v>
      </c>
      <c r="E26" s="172">
        <f t="shared" si="10"/>
        <v>85.4</v>
      </c>
      <c r="F26" s="172">
        <f t="shared" si="10"/>
        <v>86.5</v>
      </c>
      <c r="G26" s="172">
        <f>+G27+G29</f>
        <v>84.4</v>
      </c>
      <c r="H26" s="172">
        <f>+H27+H29</f>
        <v>80.900000000000006</v>
      </c>
      <c r="I26" s="172">
        <f t="shared" si="10"/>
        <v>88.9</v>
      </c>
      <c r="J26" s="172">
        <f t="shared" si="10"/>
        <v>583.69999999999993</v>
      </c>
      <c r="K26" s="172">
        <f t="shared" si="10"/>
        <v>97.8</v>
      </c>
      <c r="L26" s="172">
        <f t="shared" si="10"/>
        <v>81.400000000000006</v>
      </c>
      <c r="M26" s="172">
        <f t="shared" si="10"/>
        <v>97.1</v>
      </c>
      <c r="N26" s="172">
        <f t="shared" si="10"/>
        <v>89.8</v>
      </c>
      <c r="O26" s="172">
        <f>+O27+O29</f>
        <v>89.3</v>
      </c>
      <c r="P26" s="172">
        <f>+P27+P29</f>
        <v>96.8</v>
      </c>
      <c r="Q26" s="172">
        <f t="shared" si="10"/>
        <v>94.4</v>
      </c>
      <c r="R26" s="172">
        <f>+R27+R29</f>
        <v>646.59999999999991</v>
      </c>
      <c r="S26" s="172">
        <f t="shared" si="1"/>
        <v>62.899999999999977</v>
      </c>
      <c r="T26" s="172">
        <f t="shared" si="2"/>
        <v>10.776083604591397</v>
      </c>
    </row>
    <row r="27" spans="1:20" ht="18" customHeight="1" x14ac:dyDescent="0.2">
      <c r="B27" s="124" t="s">
        <v>58</v>
      </c>
      <c r="C27" s="201">
        <f t="shared" ref="C27:I27" si="11">+C28</f>
        <v>88.7</v>
      </c>
      <c r="D27" s="201">
        <f t="shared" si="11"/>
        <v>68.900000000000006</v>
      </c>
      <c r="E27" s="201">
        <f t="shared" si="11"/>
        <v>85.4</v>
      </c>
      <c r="F27" s="201">
        <f t="shared" si="11"/>
        <v>86.5</v>
      </c>
      <c r="G27" s="201">
        <f t="shared" si="11"/>
        <v>84.4</v>
      </c>
      <c r="H27" s="201">
        <f t="shared" si="11"/>
        <v>80.900000000000006</v>
      </c>
      <c r="I27" s="201">
        <f t="shared" si="11"/>
        <v>88.9</v>
      </c>
      <c r="J27" s="72">
        <f>SUM(C27:I27)</f>
        <v>583.69999999999993</v>
      </c>
      <c r="K27" s="201">
        <f t="shared" ref="K27:Q27" si="12">+K28</f>
        <v>97.8</v>
      </c>
      <c r="L27" s="201">
        <f t="shared" si="12"/>
        <v>81.400000000000006</v>
      </c>
      <c r="M27" s="201">
        <f t="shared" si="12"/>
        <v>97.1</v>
      </c>
      <c r="N27" s="201">
        <f t="shared" si="12"/>
        <v>89.8</v>
      </c>
      <c r="O27" s="201">
        <f t="shared" si="12"/>
        <v>89.3</v>
      </c>
      <c r="P27" s="201">
        <f t="shared" si="12"/>
        <v>96.8</v>
      </c>
      <c r="Q27" s="201">
        <f t="shared" si="12"/>
        <v>94.4</v>
      </c>
      <c r="R27" s="201">
        <f>SUM(K27:Q27)</f>
        <v>646.59999999999991</v>
      </c>
      <c r="S27" s="172">
        <f t="shared" si="1"/>
        <v>62.899999999999977</v>
      </c>
      <c r="T27" s="201">
        <f t="shared" si="2"/>
        <v>10.776083604591397</v>
      </c>
    </row>
    <row r="28" spans="1:20" ht="18" customHeight="1" x14ac:dyDescent="0.2">
      <c r="B28" s="20" t="s">
        <v>140</v>
      </c>
      <c r="C28" s="200">
        <v>88.7</v>
      </c>
      <c r="D28" s="200">
        <v>68.900000000000006</v>
      </c>
      <c r="E28" s="200">
        <v>85.4</v>
      </c>
      <c r="F28" s="200">
        <v>86.5</v>
      </c>
      <c r="G28" s="200">
        <v>84.4</v>
      </c>
      <c r="H28" s="200">
        <v>80.900000000000006</v>
      </c>
      <c r="I28" s="200">
        <v>88.9</v>
      </c>
      <c r="J28" s="200">
        <f>+[41]PP!J94</f>
        <v>583.69999999999993</v>
      </c>
      <c r="K28" s="200">
        <v>97.8</v>
      </c>
      <c r="L28" s="200">
        <v>81.400000000000006</v>
      </c>
      <c r="M28" s="200">
        <v>97.1</v>
      </c>
      <c r="N28" s="200">
        <v>89.8</v>
      </c>
      <c r="O28" s="200">
        <v>89.3</v>
      </c>
      <c r="P28" s="200">
        <v>96.8</v>
      </c>
      <c r="Q28" s="200">
        <v>94.4</v>
      </c>
      <c r="R28" s="73">
        <f>SUM(K28:Q28)</f>
        <v>646.59999999999991</v>
      </c>
      <c r="S28" s="200">
        <f t="shared" si="1"/>
        <v>62.899999999999977</v>
      </c>
      <c r="T28" s="200">
        <f t="shared" si="2"/>
        <v>10.776083604591397</v>
      </c>
    </row>
    <row r="29" spans="1:20" ht="18" customHeight="1" x14ac:dyDescent="0.2">
      <c r="B29" s="124" t="s">
        <v>59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f>SUM(C29:I29)</f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f>SUM(K29:Q29)</f>
        <v>0</v>
      </c>
      <c r="S29" s="92">
        <f t="shared" si="1"/>
        <v>0</v>
      </c>
      <c r="T29" s="92">
        <v>0</v>
      </c>
    </row>
    <row r="30" spans="1:20" ht="21" customHeight="1" x14ac:dyDescent="0.2">
      <c r="B30" s="151" t="s">
        <v>122</v>
      </c>
      <c r="C30" s="206">
        <f t="shared" ref="C30:I30" si="13">+C8</f>
        <v>2405.4</v>
      </c>
      <c r="D30" s="206">
        <f t="shared" si="13"/>
        <v>2341.2000000000003</v>
      </c>
      <c r="E30" s="206">
        <f t="shared" si="13"/>
        <v>2385.4000000000005</v>
      </c>
      <c r="F30" s="206">
        <f t="shared" si="13"/>
        <v>2435.2000000000003</v>
      </c>
      <c r="G30" s="206">
        <f t="shared" si="13"/>
        <v>2935.2000000000003</v>
      </c>
      <c r="H30" s="206">
        <f>+H8</f>
        <v>2722.6</v>
      </c>
      <c r="I30" s="206">
        <f t="shared" si="13"/>
        <v>3035.2</v>
      </c>
      <c r="J30" s="206">
        <f>SUM(C30:I30)</f>
        <v>18260.2</v>
      </c>
      <c r="K30" s="206">
        <f t="shared" ref="K30:R30" si="14">+K8</f>
        <v>2614.8000000000002</v>
      </c>
      <c r="L30" s="206">
        <f t="shared" si="14"/>
        <v>3234.2</v>
      </c>
      <c r="M30" s="206">
        <f t="shared" si="14"/>
        <v>2783.3999999999996</v>
      </c>
      <c r="N30" s="206">
        <f t="shared" si="14"/>
        <v>2439.2000000000003</v>
      </c>
      <c r="O30" s="206">
        <f>+O8</f>
        <v>2294.0000000000005</v>
      </c>
      <c r="P30" s="206">
        <f>+P8</f>
        <v>2394.2000000000003</v>
      </c>
      <c r="Q30" s="206">
        <f t="shared" si="14"/>
        <v>2978.8999999999996</v>
      </c>
      <c r="R30" s="206">
        <f t="shared" si="14"/>
        <v>18738.699999999997</v>
      </c>
      <c r="S30" s="206">
        <f t="shared" si="1"/>
        <v>478.49999999999636</v>
      </c>
      <c r="T30" s="207">
        <f>+S30/J30*100</f>
        <v>2.6204532261420814</v>
      </c>
    </row>
    <row r="31" spans="1:20" ht="21" customHeight="1" x14ac:dyDescent="0.2">
      <c r="B31" s="152" t="s">
        <v>127</v>
      </c>
      <c r="C31" s="208">
        <v>0</v>
      </c>
      <c r="D31" s="208">
        <v>0</v>
      </c>
      <c r="E31" s="208">
        <v>0</v>
      </c>
      <c r="F31" s="208">
        <v>0</v>
      </c>
      <c r="G31" s="208">
        <v>0</v>
      </c>
      <c r="H31" s="208">
        <v>0</v>
      </c>
      <c r="I31" s="208">
        <v>0</v>
      </c>
      <c r="J31" s="208">
        <f>SUM(C31:I31)</f>
        <v>0</v>
      </c>
      <c r="K31" s="208">
        <v>0</v>
      </c>
      <c r="L31" s="208">
        <v>0</v>
      </c>
      <c r="M31" s="208">
        <v>0</v>
      </c>
      <c r="N31" s="208">
        <v>0</v>
      </c>
      <c r="O31" s="208">
        <v>0</v>
      </c>
      <c r="P31" s="208">
        <v>0</v>
      </c>
      <c r="Q31" s="208">
        <v>0</v>
      </c>
      <c r="R31" s="72">
        <f>SUM(K31:Q31)</f>
        <v>0</v>
      </c>
      <c r="S31" s="209">
        <f t="shared" si="1"/>
        <v>0</v>
      </c>
      <c r="T31" s="209">
        <v>0</v>
      </c>
    </row>
    <row r="32" spans="1:20" ht="21" customHeight="1" thickBot="1" x14ac:dyDescent="0.25">
      <c r="B32" s="153"/>
      <c r="C32" s="183">
        <f t="shared" ref="C32:R32" si="15">+C31+C30</f>
        <v>2405.4</v>
      </c>
      <c r="D32" s="183">
        <f t="shared" si="15"/>
        <v>2341.2000000000003</v>
      </c>
      <c r="E32" s="183">
        <f t="shared" si="15"/>
        <v>2385.4000000000005</v>
      </c>
      <c r="F32" s="183">
        <f t="shared" si="15"/>
        <v>2435.2000000000003</v>
      </c>
      <c r="G32" s="183">
        <f>+G31+G30</f>
        <v>2935.2000000000003</v>
      </c>
      <c r="H32" s="183">
        <f>+H31+H30</f>
        <v>2722.6</v>
      </c>
      <c r="I32" s="183">
        <f t="shared" si="15"/>
        <v>3035.2</v>
      </c>
      <c r="J32" s="183">
        <f t="shared" si="15"/>
        <v>18260.2</v>
      </c>
      <c r="K32" s="183">
        <f t="shared" si="15"/>
        <v>2614.8000000000002</v>
      </c>
      <c r="L32" s="183">
        <f t="shared" si="15"/>
        <v>3234.2</v>
      </c>
      <c r="M32" s="183">
        <f t="shared" si="15"/>
        <v>2783.3999999999996</v>
      </c>
      <c r="N32" s="183">
        <f t="shared" si="15"/>
        <v>2439.2000000000003</v>
      </c>
      <c r="O32" s="183">
        <f>+O31+O30</f>
        <v>2294.0000000000005</v>
      </c>
      <c r="P32" s="183">
        <f>+P31+P30</f>
        <v>2394.2000000000003</v>
      </c>
      <c r="Q32" s="183">
        <f t="shared" si="15"/>
        <v>2978.8999999999996</v>
      </c>
      <c r="R32" s="183">
        <f t="shared" si="15"/>
        <v>18738.699999999997</v>
      </c>
      <c r="S32" s="183">
        <f t="shared" si="1"/>
        <v>478.49999999999636</v>
      </c>
      <c r="T32" s="183">
        <f>+S32/J32*100</f>
        <v>2.6204532261420814</v>
      </c>
    </row>
    <row r="33" spans="2:20" ht="18" customHeight="1" thickTop="1" x14ac:dyDescent="0.2">
      <c r="B33" s="111" t="s">
        <v>143</v>
      </c>
      <c r="K33" s="154"/>
      <c r="L33" s="154"/>
      <c r="M33" s="154"/>
      <c r="N33" s="154"/>
      <c r="O33" s="154"/>
      <c r="P33" s="154"/>
      <c r="Q33" s="154"/>
      <c r="R33" s="154"/>
      <c r="S33" s="154"/>
    </row>
    <row r="34" spans="2:20" ht="13.5" customHeight="1" x14ac:dyDescent="0.25">
      <c r="B34" s="155" t="s">
        <v>62</v>
      </c>
      <c r="J34" s="80"/>
      <c r="K34" s="91"/>
      <c r="L34" s="91"/>
      <c r="M34" s="91"/>
      <c r="N34" s="91"/>
      <c r="O34" s="91"/>
      <c r="P34" s="91"/>
      <c r="Q34" s="91"/>
      <c r="R34" s="156"/>
      <c r="S34" s="156"/>
    </row>
    <row r="35" spans="2:20" ht="14.25" customHeight="1" x14ac:dyDescent="0.2">
      <c r="B35" s="42" t="s">
        <v>126</v>
      </c>
      <c r="C35" s="89"/>
      <c r="D35" s="89"/>
      <c r="E35" s="89"/>
      <c r="F35" s="89"/>
      <c r="G35" s="89"/>
      <c r="H35" s="89"/>
      <c r="I35" s="90"/>
      <c r="J35" s="89"/>
      <c r="K35" s="88"/>
      <c r="L35" s="88"/>
      <c r="M35" s="88"/>
      <c r="N35" s="88"/>
      <c r="O35" s="88"/>
      <c r="P35" s="88"/>
      <c r="Q35" s="88"/>
      <c r="R35" s="88"/>
      <c r="S35" s="157"/>
    </row>
    <row r="36" spans="2:20" x14ac:dyDescent="0.2">
      <c r="B36" s="46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88"/>
      <c r="R36" s="159"/>
      <c r="S36" s="160"/>
      <c r="T36" s="46"/>
    </row>
    <row r="37" spans="2:20" x14ac:dyDescent="0.2">
      <c r="B37" s="46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57"/>
      <c r="S37" s="162"/>
      <c r="T37" s="154"/>
    </row>
    <row r="38" spans="2:20" ht="15" x14ac:dyDescent="0.2">
      <c r="B38" s="104" t="s">
        <v>139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</row>
    <row r="39" spans="2:20" ht="14.25" x14ac:dyDescent="0.2">
      <c r="B39" s="105" t="s">
        <v>157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</row>
    <row r="40" spans="2:20" ht="14.25" x14ac:dyDescent="0.2">
      <c r="B40" s="105" t="s">
        <v>138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</row>
    <row r="41" spans="2:20" ht="18" customHeight="1" x14ac:dyDescent="0.2">
      <c r="B41" s="108" t="s">
        <v>2</v>
      </c>
      <c r="C41" s="106">
        <v>2026</v>
      </c>
      <c r="D41" s="107"/>
      <c r="E41" s="107"/>
      <c r="F41" s="107"/>
      <c r="G41" s="107"/>
      <c r="H41" s="107"/>
      <c r="I41" s="107"/>
      <c r="J41" s="108">
        <v>2026</v>
      </c>
      <c r="K41" s="106">
        <v>2026</v>
      </c>
      <c r="L41" s="107"/>
      <c r="M41" s="107"/>
      <c r="N41" s="107"/>
      <c r="O41" s="107"/>
      <c r="P41" s="107"/>
      <c r="Q41" s="107"/>
      <c r="R41" s="99" t="s">
        <v>151</v>
      </c>
      <c r="S41" s="106" t="s">
        <v>137</v>
      </c>
      <c r="T41" s="145"/>
    </row>
    <row r="42" spans="2:20" ht="44.25" customHeight="1" thickBot="1" x14ac:dyDescent="0.25">
      <c r="B42" s="121"/>
      <c r="C42" s="146" t="s">
        <v>6</v>
      </c>
      <c r="D42" s="146" t="s">
        <v>7</v>
      </c>
      <c r="E42" s="146" t="s">
        <v>142</v>
      </c>
      <c r="F42" s="146" t="s">
        <v>145</v>
      </c>
      <c r="G42" s="146" t="s">
        <v>147</v>
      </c>
      <c r="H42" s="146" t="s">
        <v>148</v>
      </c>
      <c r="I42" s="146" t="s">
        <v>152</v>
      </c>
      <c r="J42" s="121"/>
      <c r="K42" s="146" t="s">
        <v>6</v>
      </c>
      <c r="L42" s="146" t="s">
        <v>7</v>
      </c>
      <c r="M42" s="146" t="s">
        <v>142</v>
      </c>
      <c r="N42" s="146" t="s">
        <v>145</v>
      </c>
      <c r="O42" s="146" t="s">
        <v>147</v>
      </c>
      <c r="P42" s="146" t="s">
        <v>148</v>
      </c>
      <c r="Q42" s="146" t="s">
        <v>152</v>
      </c>
      <c r="R42" s="100"/>
      <c r="S42" s="146" t="s">
        <v>136</v>
      </c>
      <c r="T42" s="147" t="s">
        <v>84</v>
      </c>
    </row>
    <row r="43" spans="2:20" ht="18" customHeight="1" thickTop="1" x14ac:dyDescent="0.2">
      <c r="B43" s="163" t="s">
        <v>8</v>
      </c>
      <c r="C43" s="10">
        <f t="shared" ref="C43:R43" si="16">+C44+C49+C61</f>
        <v>2614.8000000000002</v>
      </c>
      <c r="D43" s="10">
        <f t="shared" si="16"/>
        <v>3234.2</v>
      </c>
      <c r="E43" s="10">
        <f t="shared" si="16"/>
        <v>2783.3999999999996</v>
      </c>
      <c r="F43" s="10">
        <f t="shared" si="16"/>
        <v>2439.2000000000003</v>
      </c>
      <c r="G43" s="10">
        <f t="shared" si="16"/>
        <v>2294.0000000000005</v>
      </c>
      <c r="H43" s="10">
        <f>+H44+H49+H61</f>
        <v>2394.2000000000003</v>
      </c>
      <c r="I43" s="10">
        <f t="shared" si="16"/>
        <v>2978.8999999999996</v>
      </c>
      <c r="J43" s="10">
        <f t="shared" si="16"/>
        <v>18738.699999999997</v>
      </c>
      <c r="K43" s="10">
        <f t="shared" si="16"/>
        <v>2616.5241744699997</v>
      </c>
      <c r="L43" s="10">
        <f t="shared" si="16"/>
        <v>3235.9185275599998</v>
      </c>
      <c r="M43" s="10">
        <f t="shared" si="16"/>
        <v>2784.7067621100005</v>
      </c>
      <c r="N43" s="10">
        <f t="shared" si="16"/>
        <v>2441.9613278500001</v>
      </c>
      <c r="O43" s="10">
        <f t="shared" si="16"/>
        <v>2295.5025172200003</v>
      </c>
      <c r="P43" s="10">
        <f>+P44+P49+P61</f>
        <v>2396.3209735260007</v>
      </c>
      <c r="Q43" s="10">
        <f t="shared" si="16"/>
        <v>2777.4663794188082</v>
      </c>
      <c r="R43" s="10">
        <f t="shared" si="16"/>
        <v>18548.400662154807</v>
      </c>
      <c r="S43" s="10">
        <f t="shared" ref="S43:S67" si="17">+J43-R43</f>
        <v>190.29933784519017</v>
      </c>
      <c r="T43" s="10">
        <f t="shared" ref="T43:T63" si="18">+J43/R43*100</f>
        <v>101.02596089717572</v>
      </c>
    </row>
    <row r="44" spans="2:20" ht="18" customHeight="1" x14ac:dyDescent="0.2">
      <c r="B44" s="123" t="s">
        <v>9</v>
      </c>
      <c r="C44" s="66">
        <f t="shared" ref="C44:R47" si="19">+C45</f>
        <v>13.6</v>
      </c>
      <c r="D44" s="66">
        <f t="shared" si="19"/>
        <v>8.6999999999999993</v>
      </c>
      <c r="E44" s="66">
        <f t="shared" si="19"/>
        <v>17</v>
      </c>
      <c r="F44" s="66">
        <f t="shared" si="19"/>
        <v>14</v>
      </c>
      <c r="G44" s="66">
        <f t="shared" si="19"/>
        <v>11.1</v>
      </c>
      <c r="H44" s="66">
        <f t="shared" si="19"/>
        <v>3.1</v>
      </c>
      <c r="I44" s="66">
        <f t="shared" si="19"/>
        <v>13.7</v>
      </c>
      <c r="J44" s="66">
        <f t="shared" si="19"/>
        <v>81.199999999999989</v>
      </c>
      <c r="K44" s="66">
        <f t="shared" si="19"/>
        <v>13.674575000000001</v>
      </c>
      <c r="L44" s="66">
        <f t="shared" si="19"/>
        <v>8.6696031199999997</v>
      </c>
      <c r="M44" s="66">
        <f t="shared" si="19"/>
        <v>16.976604870000003</v>
      </c>
      <c r="N44" s="66">
        <f t="shared" si="19"/>
        <v>14.023871249999999</v>
      </c>
      <c r="O44" s="66">
        <f t="shared" si="19"/>
        <v>11.087513749999999</v>
      </c>
      <c r="P44" s="66">
        <f t="shared" si="19"/>
        <v>3.1145350000000001</v>
      </c>
      <c r="Q44" s="66">
        <f t="shared" si="19"/>
        <v>14.503674962821401</v>
      </c>
      <c r="R44" s="66">
        <f t="shared" si="19"/>
        <v>82.050377952821421</v>
      </c>
      <c r="S44" s="66">
        <f t="shared" si="17"/>
        <v>-0.85037795282143236</v>
      </c>
      <c r="T44" s="66">
        <f t="shared" si="18"/>
        <v>98.963590450112974</v>
      </c>
    </row>
    <row r="45" spans="2:20" ht="18" customHeight="1" x14ac:dyDescent="0.2">
      <c r="B45" s="123" t="s">
        <v>67</v>
      </c>
      <c r="C45" s="66">
        <f t="shared" si="19"/>
        <v>13.6</v>
      </c>
      <c r="D45" s="66">
        <f t="shared" si="19"/>
        <v>8.6999999999999993</v>
      </c>
      <c r="E45" s="66">
        <f t="shared" si="19"/>
        <v>17</v>
      </c>
      <c r="F45" s="66">
        <f t="shared" si="19"/>
        <v>14</v>
      </c>
      <c r="G45" s="66">
        <f t="shared" si="19"/>
        <v>11.1</v>
      </c>
      <c r="H45" s="66">
        <f t="shared" si="19"/>
        <v>3.1</v>
      </c>
      <c r="I45" s="66">
        <f t="shared" si="19"/>
        <v>13.7</v>
      </c>
      <c r="J45" s="66">
        <f t="shared" si="19"/>
        <v>81.199999999999989</v>
      </c>
      <c r="K45" s="66">
        <f t="shared" si="19"/>
        <v>13.674575000000001</v>
      </c>
      <c r="L45" s="66">
        <f t="shared" si="19"/>
        <v>8.6696031199999997</v>
      </c>
      <c r="M45" s="66">
        <f t="shared" si="19"/>
        <v>16.976604870000003</v>
      </c>
      <c r="N45" s="66">
        <f t="shared" si="19"/>
        <v>14.023871249999999</v>
      </c>
      <c r="O45" s="66">
        <f t="shared" si="19"/>
        <v>11.087513749999999</v>
      </c>
      <c r="P45" s="66">
        <f t="shared" si="19"/>
        <v>3.1145350000000001</v>
      </c>
      <c r="Q45" s="66">
        <f t="shared" si="19"/>
        <v>14.503674962821401</v>
      </c>
      <c r="R45" s="66">
        <f t="shared" si="19"/>
        <v>82.050377952821421</v>
      </c>
      <c r="S45" s="66">
        <f t="shared" si="17"/>
        <v>-0.85037795282143236</v>
      </c>
      <c r="T45" s="66">
        <f t="shared" si="18"/>
        <v>98.963590450112974</v>
      </c>
    </row>
    <row r="46" spans="2:20" ht="18" customHeight="1" x14ac:dyDescent="0.2">
      <c r="B46" s="124" t="s">
        <v>87</v>
      </c>
      <c r="C46" s="66">
        <f>+C47</f>
        <v>13.6</v>
      </c>
      <c r="D46" s="13">
        <f t="shared" si="19"/>
        <v>8.6999999999999993</v>
      </c>
      <c r="E46" s="13">
        <f t="shared" si="19"/>
        <v>17</v>
      </c>
      <c r="F46" s="13">
        <f t="shared" si="19"/>
        <v>14</v>
      </c>
      <c r="G46" s="13">
        <f t="shared" si="19"/>
        <v>11.1</v>
      </c>
      <c r="H46" s="13">
        <f t="shared" si="19"/>
        <v>3.1</v>
      </c>
      <c r="I46" s="13">
        <f t="shared" si="19"/>
        <v>13.7</v>
      </c>
      <c r="J46" s="13">
        <f>+J47</f>
        <v>81.199999999999989</v>
      </c>
      <c r="K46" s="66">
        <f t="shared" si="19"/>
        <v>13.674575000000001</v>
      </c>
      <c r="L46" s="13">
        <f t="shared" si="19"/>
        <v>8.6696031199999997</v>
      </c>
      <c r="M46" s="13">
        <f t="shared" si="19"/>
        <v>16.976604870000003</v>
      </c>
      <c r="N46" s="13">
        <f t="shared" si="19"/>
        <v>14.023871249999999</v>
      </c>
      <c r="O46" s="13">
        <f t="shared" si="19"/>
        <v>11.087513749999999</v>
      </c>
      <c r="P46" s="13">
        <f t="shared" si="19"/>
        <v>3.1145350000000001</v>
      </c>
      <c r="Q46" s="13">
        <f t="shared" si="19"/>
        <v>14.503674962821401</v>
      </c>
      <c r="R46" s="13">
        <f>+R47</f>
        <v>82.050377952821421</v>
      </c>
      <c r="S46" s="13">
        <f t="shared" si="17"/>
        <v>-0.85037795282143236</v>
      </c>
      <c r="T46" s="13">
        <f t="shared" si="18"/>
        <v>98.963590450112974</v>
      </c>
    </row>
    <row r="47" spans="2:20" ht="18" customHeight="1" x14ac:dyDescent="0.2">
      <c r="B47" s="127" t="s">
        <v>88</v>
      </c>
      <c r="C47" s="66">
        <f>+C48</f>
        <v>13.6</v>
      </c>
      <c r="D47" s="66">
        <f t="shared" si="19"/>
        <v>8.6999999999999993</v>
      </c>
      <c r="E47" s="66">
        <f t="shared" si="19"/>
        <v>17</v>
      </c>
      <c r="F47" s="66">
        <f t="shared" si="19"/>
        <v>14</v>
      </c>
      <c r="G47" s="66">
        <f t="shared" si="19"/>
        <v>11.1</v>
      </c>
      <c r="H47" s="66">
        <f t="shared" si="19"/>
        <v>3.1</v>
      </c>
      <c r="I47" s="66">
        <f t="shared" si="19"/>
        <v>13.7</v>
      </c>
      <c r="J47" s="66">
        <f>+J48</f>
        <v>81.199999999999989</v>
      </c>
      <c r="K47" s="66">
        <f>+K48</f>
        <v>13.674575000000001</v>
      </c>
      <c r="L47" s="66">
        <f t="shared" si="19"/>
        <v>8.6696031199999997</v>
      </c>
      <c r="M47" s="66">
        <f t="shared" si="19"/>
        <v>16.976604870000003</v>
      </c>
      <c r="N47" s="66">
        <f t="shared" si="19"/>
        <v>14.023871249999999</v>
      </c>
      <c r="O47" s="66">
        <f t="shared" si="19"/>
        <v>11.087513749999999</v>
      </c>
      <c r="P47" s="66">
        <f t="shared" si="19"/>
        <v>3.1145350000000001</v>
      </c>
      <c r="Q47" s="66">
        <f t="shared" si="19"/>
        <v>14.503674962821401</v>
      </c>
      <c r="R47" s="66">
        <f>+R48</f>
        <v>82.050377952821421</v>
      </c>
      <c r="S47" s="66">
        <f t="shared" si="17"/>
        <v>-0.85037795282143236</v>
      </c>
      <c r="T47" s="66">
        <f t="shared" si="18"/>
        <v>98.963590450112974</v>
      </c>
    </row>
    <row r="48" spans="2:20" ht="18" customHeight="1" x14ac:dyDescent="0.2">
      <c r="B48" s="20" t="s">
        <v>135</v>
      </c>
      <c r="C48" s="17">
        <f>+K13</f>
        <v>13.6</v>
      </c>
      <c r="D48" s="17">
        <f t="shared" ref="D48:I48" si="20">+L13</f>
        <v>8.6999999999999993</v>
      </c>
      <c r="E48" s="17">
        <f t="shared" si="20"/>
        <v>17</v>
      </c>
      <c r="F48" s="17">
        <f t="shared" si="20"/>
        <v>14</v>
      </c>
      <c r="G48" s="17">
        <f t="shared" si="20"/>
        <v>11.1</v>
      </c>
      <c r="H48" s="17">
        <f t="shared" si="20"/>
        <v>3.1</v>
      </c>
      <c r="I48" s="17">
        <f t="shared" si="20"/>
        <v>13.7</v>
      </c>
      <c r="J48" s="17">
        <f>+R13</f>
        <v>81.199999999999989</v>
      </c>
      <c r="K48" s="17">
        <v>13.674575000000001</v>
      </c>
      <c r="L48" s="17">
        <v>8.6696031199999997</v>
      </c>
      <c r="M48" s="17">
        <v>16.976604870000003</v>
      </c>
      <c r="N48" s="17">
        <v>14.023871249999999</v>
      </c>
      <c r="O48" s="17">
        <v>11.087513749999999</v>
      </c>
      <c r="P48" s="17">
        <v>3.1145350000000001</v>
      </c>
      <c r="Q48" s="17">
        <v>14.503674962821401</v>
      </c>
      <c r="R48" s="17">
        <f>SUM(K48:Q48)</f>
        <v>82.050377952821421</v>
      </c>
      <c r="S48" s="17">
        <f t="shared" si="17"/>
        <v>-0.85037795282143236</v>
      </c>
      <c r="T48" s="17">
        <f t="shared" si="18"/>
        <v>98.963590450112974</v>
      </c>
    </row>
    <row r="49" spans="2:20" ht="18" customHeight="1" x14ac:dyDescent="0.2">
      <c r="B49" s="129" t="s">
        <v>102</v>
      </c>
      <c r="C49" s="66">
        <f t="shared" ref="C49:Q49" si="21">+C50+C57</f>
        <v>2503.4</v>
      </c>
      <c r="D49" s="66">
        <f t="shared" si="21"/>
        <v>3144.1</v>
      </c>
      <c r="E49" s="66">
        <f t="shared" si="21"/>
        <v>2669.2999999999997</v>
      </c>
      <c r="F49" s="66">
        <f>+F50+F57</f>
        <v>2335.4</v>
      </c>
      <c r="G49" s="66">
        <f>+G50+G57</f>
        <v>2193.6000000000004</v>
      </c>
      <c r="H49" s="66">
        <f>+H50+H57</f>
        <v>2294.3000000000002</v>
      </c>
      <c r="I49" s="66">
        <f t="shared" si="21"/>
        <v>2870.7999999999997</v>
      </c>
      <c r="J49" s="66">
        <f t="shared" si="21"/>
        <v>18010.899999999998</v>
      </c>
      <c r="K49" s="66">
        <f t="shared" si="21"/>
        <v>2503.3541676399996</v>
      </c>
      <c r="L49" s="66">
        <f t="shared" si="21"/>
        <v>3144.1210005600001</v>
      </c>
      <c r="M49" s="66">
        <f t="shared" si="21"/>
        <v>2669.2722678900004</v>
      </c>
      <c r="N49" s="66">
        <f>+N50+N57</f>
        <v>2335.4189124200002</v>
      </c>
      <c r="O49" s="66">
        <f>+O50+O57</f>
        <v>2193.38588235</v>
      </c>
      <c r="P49" s="66">
        <f>+P50+P57</f>
        <v>2294.4283571600004</v>
      </c>
      <c r="Q49" s="66">
        <f t="shared" si="21"/>
        <v>2665.9809538628301</v>
      </c>
      <c r="R49" s="66">
        <f>SUM(K49:Q49)</f>
        <v>17805.961541882829</v>
      </c>
      <c r="S49" s="66">
        <f t="shared" si="17"/>
        <v>204.93845811716892</v>
      </c>
      <c r="T49" s="66">
        <f t="shared" si="18"/>
        <v>101.15095417697673</v>
      </c>
    </row>
    <row r="50" spans="2:20" ht="18" customHeight="1" x14ac:dyDescent="0.2">
      <c r="B50" s="127" t="s">
        <v>47</v>
      </c>
      <c r="C50" s="66">
        <f t="shared" ref="C50:R50" si="22">+C51+C55</f>
        <v>2276.5</v>
      </c>
      <c r="D50" s="13">
        <f t="shared" si="22"/>
        <v>3100</v>
      </c>
      <c r="E50" s="13">
        <f t="shared" si="22"/>
        <v>2474.6</v>
      </c>
      <c r="F50" s="13">
        <f t="shared" si="22"/>
        <v>2278.7000000000003</v>
      </c>
      <c r="G50" s="13">
        <f>+G51+G55</f>
        <v>2010.6000000000001</v>
      </c>
      <c r="H50" s="13">
        <f>+H51+H55</f>
        <v>2018.1000000000001</v>
      </c>
      <c r="I50" s="13">
        <f t="shared" si="22"/>
        <v>2737.2999999999997</v>
      </c>
      <c r="J50" s="14">
        <f t="shared" si="22"/>
        <v>16895.8</v>
      </c>
      <c r="K50" s="66">
        <f t="shared" si="22"/>
        <v>2276.5536516999996</v>
      </c>
      <c r="L50" s="13">
        <f t="shared" si="22"/>
        <v>3099.9752226599999</v>
      </c>
      <c r="M50" s="13">
        <f t="shared" si="22"/>
        <v>2474.5886809800004</v>
      </c>
      <c r="N50" s="13">
        <f t="shared" si="22"/>
        <v>2278.7231678600001</v>
      </c>
      <c r="O50" s="13">
        <f>+O51+O55</f>
        <v>2010.4683765899999</v>
      </c>
      <c r="P50" s="13">
        <f>+P51+P55</f>
        <v>2018.2069026400002</v>
      </c>
      <c r="Q50" s="13">
        <f t="shared" si="22"/>
        <v>2472.2232883288066</v>
      </c>
      <c r="R50" s="13">
        <f t="shared" si="22"/>
        <v>16630.739290758807</v>
      </c>
      <c r="S50" s="13">
        <f t="shared" si="17"/>
        <v>265.06070924119194</v>
      </c>
      <c r="T50" s="13">
        <f t="shared" si="18"/>
        <v>101.59379991837451</v>
      </c>
    </row>
    <row r="51" spans="2:20" ht="18" customHeight="1" x14ac:dyDescent="0.2">
      <c r="B51" s="130" t="s">
        <v>48</v>
      </c>
      <c r="C51" s="13">
        <f t="shared" ref="C51:R51" si="23">+C52+C54</f>
        <v>20.400000000000002</v>
      </c>
      <c r="D51" s="13">
        <f t="shared" si="23"/>
        <v>0</v>
      </c>
      <c r="E51" s="13">
        <f t="shared" si="23"/>
        <v>7.4</v>
      </c>
      <c r="F51" s="13">
        <f t="shared" si="23"/>
        <v>256.3</v>
      </c>
      <c r="G51" s="13">
        <f t="shared" si="23"/>
        <v>0.2</v>
      </c>
      <c r="H51" s="13">
        <f>+H52+H54</f>
        <v>0.2</v>
      </c>
      <c r="I51" s="13">
        <f t="shared" si="23"/>
        <v>0.6</v>
      </c>
      <c r="J51" s="13">
        <f t="shared" si="23"/>
        <v>285.10000000000002</v>
      </c>
      <c r="K51" s="13">
        <f t="shared" si="23"/>
        <v>20.47714654</v>
      </c>
      <c r="L51" s="13">
        <f t="shared" si="23"/>
        <v>9.1800000000000007E-3</v>
      </c>
      <c r="M51" s="13">
        <f t="shared" si="23"/>
        <v>7.3705192999999998</v>
      </c>
      <c r="N51" s="13">
        <f t="shared" si="23"/>
        <v>256.32328323000002</v>
      </c>
      <c r="O51" s="13">
        <f t="shared" si="23"/>
        <v>1.6899999999999998E-2</v>
      </c>
      <c r="P51" s="13">
        <f>+P52+P54</f>
        <v>0.1507377</v>
      </c>
      <c r="Q51" s="13">
        <f t="shared" si="23"/>
        <v>0.87253059162647217</v>
      </c>
      <c r="R51" s="13">
        <f t="shared" si="23"/>
        <v>285.22029736162648</v>
      </c>
      <c r="S51" s="13">
        <f t="shared" si="17"/>
        <v>-0.12029736162645577</v>
      </c>
      <c r="T51" s="13">
        <f t="shared" si="18"/>
        <v>99.957823001119053</v>
      </c>
    </row>
    <row r="52" spans="2:20" ht="18" customHeight="1" x14ac:dyDescent="0.2">
      <c r="B52" s="164" t="s">
        <v>103</v>
      </c>
      <c r="C52" s="74">
        <f t="shared" ref="C52:R52" si="24">+C53</f>
        <v>3.6</v>
      </c>
      <c r="D52" s="74">
        <f t="shared" si="24"/>
        <v>0</v>
      </c>
      <c r="E52" s="74">
        <f t="shared" si="24"/>
        <v>0</v>
      </c>
      <c r="F52" s="74">
        <f t="shared" si="24"/>
        <v>0</v>
      </c>
      <c r="G52" s="74">
        <f t="shared" si="24"/>
        <v>0.2</v>
      </c>
      <c r="H52" s="74">
        <f t="shared" si="24"/>
        <v>0</v>
      </c>
      <c r="I52" s="74">
        <f t="shared" si="24"/>
        <v>0</v>
      </c>
      <c r="J52" s="74">
        <f t="shared" si="24"/>
        <v>3.8000000000000003</v>
      </c>
      <c r="K52" s="74">
        <f>+K53</f>
        <v>3.6140683999999998</v>
      </c>
      <c r="L52" s="74">
        <f t="shared" si="24"/>
        <v>0</v>
      </c>
      <c r="M52" s="74">
        <f t="shared" si="24"/>
        <v>0</v>
      </c>
      <c r="N52" s="74">
        <f t="shared" si="24"/>
        <v>0</v>
      </c>
      <c r="O52" s="74">
        <f t="shared" si="24"/>
        <v>0</v>
      </c>
      <c r="P52" s="74">
        <f t="shared" si="24"/>
        <v>0</v>
      </c>
      <c r="Q52" s="74">
        <f t="shared" si="24"/>
        <v>0</v>
      </c>
      <c r="R52" s="74">
        <f t="shared" si="24"/>
        <v>3.6140683999999998</v>
      </c>
      <c r="S52" s="74">
        <f t="shared" si="17"/>
        <v>0.18593160000000042</v>
      </c>
      <c r="T52" s="13">
        <f t="shared" si="18"/>
        <v>105.14466189959218</v>
      </c>
    </row>
    <row r="53" spans="2:20" ht="18" customHeight="1" x14ac:dyDescent="0.2">
      <c r="B53" s="87" t="s">
        <v>134</v>
      </c>
      <c r="C53" s="16">
        <f t="shared" ref="C53:I54" si="25">+K18</f>
        <v>3.6</v>
      </c>
      <c r="D53" s="16">
        <f t="shared" si="25"/>
        <v>0</v>
      </c>
      <c r="E53" s="16">
        <f t="shared" si="25"/>
        <v>0</v>
      </c>
      <c r="F53" s="16">
        <f t="shared" si="25"/>
        <v>0</v>
      </c>
      <c r="G53" s="16">
        <f t="shared" si="25"/>
        <v>0.2</v>
      </c>
      <c r="H53" s="16">
        <f t="shared" si="25"/>
        <v>0</v>
      </c>
      <c r="I53" s="16">
        <f t="shared" si="25"/>
        <v>0</v>
      </c>
      <c r="J53" s="16">
        <f>SUM(C53:I53)</f>
        <v>3.8000000000000003</v>
      </c>
      <c r="K53" s="16">
        <v>3.6140683999999998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f>SUM(K53:Q53)</f>
        <v>3.6140683999999998</v>
      </c>
      <c r="S53" s="16">
        <f t="shared" si="17"/>
        <v>0.18593160000000042</v>
      </c>
      <c r="T53" s="16">
        <f t="shared" si="18"/>
        <v>105.14466189959218</v>
      </c>
    </row>
    <row r="54" spans="2:20" ht="18" customHeight="1" x14ac:dyDescent="0.2">
      <c r="B54" s="165" t="s">
        <v>133</v>
      </c>
      <c r="C54" s="16">
        <f>+K19</f>
        <v>16.8</v>
      </c>
      <c r="D54" s="16">
        <f t="shared" si="25"/>
        <v>0</v>
      </c>
      <c r="E54" s="16">
        <f t="shared" si="25"/>
        <v>7.4</v>
      </c>
      <c r="F54" s="16">
        <f t="shared" si="25"/>
        <v>256.3</v>
      </c>
      <c r="G54" s="16">
        <f>+O19</f>
        <v>0</v>
      </c>
      <c r="H54" s="16">
        <f>+P19</f>
        <v>0.2</v>
      </c>
      <c r="I54" s="16">
        <f>+Q19</f>
        <v>0.6</v>
      </c>
      <c r="J54" s="17">
        <f>SUM(C54:I54)</f>
        <v>281.3</v>
      </c>
      <c r="K54" s="16">
        <v>16.863078139999999</v>
      </c>
      <c r="L54" s="16">
        <v>9.1800000000000007E-3</v>
      </c>
      <c r="M54" s="16">
        <v>7.3705192999999998</v>
      </c>
      <c r="N54" s="16">
        <v>256.32328323000002</v>
      </c>
      <c r="O54" s="16">
        <v>1.6899999999999998E-2</v>
      </c>
      <c r="P54" s="16">
        <v>0.1507377</v>
      </c>
      <c r="Q54" s="16">
        <v>0.87253059162647217</v>
      </c>
      <c r="R54" s="16">
        <f>SUM(K54:Q54)</f>
        <v>281.60622896162647</v>
      </c>
      <c r="S54" s="16">
        <f t="shared" si="17"/>
        <v>-0.3062289616264593</v>
      </c>
      <c r="T54" s="16">
        <f t="shared" si="18"/>
        <v>99.891256325275322</v>
      </c>
    </row>
    <row r="55" spans="2:20" ht="18" customHeight="1" x14ac:dyDescent="0.2">
      <c r="B55" s="130" t="s">
        <v>49</v>
      </c>
      <c r="C55" s="13">
        <f t="shared" ref="C55:R55" si="26">SUM(C56:C56)</f>
        <v>2256.1</v>
      </c>
      <c r="D55" s="13">
        <f t="shared" si="26"/>
        <v>3100</v>
      </c>
      <c r="E55" s="13">
        <f t="shared" si="26"/>
        <v>2467.1999999999998</v>
      </c>
      <c r="F55" s="13">
        <f t="shared" si="26"/>
        <v>2022.4</v>
      </c>
      <c r="G55" s="13">
        <f t="shared" si="26"/>
        <v>2010.4</v>
      </c>
      <c r="H55" s="13">
        <f t="shared" si="26"/>
        <v>2017.9</v>
      </c>
      <c r="I55" s="13">
        <f t="shared" si="26"/>
        <v>2736.7</v>
      </c>
      <c r="J55" s="13">
        <f t="shared" si="26"/>
        <v>16610.7</v>
      </c>
      <c r="K55" s="13">
        <f t="shared" si="26"/>
        <v>2256.0765051599997</v>
      </c>
      <c r="L55" s="13">
        <f t="shared" si="26"/>
        <v>3099.9660426599999</v>
      </c>
      <c r="M55" s="13">
        <f t="shared" si="26"/>
        <v>2467.2181616800003</v>
      </c>
      <c r="N55" s="13">
        <f t="shared" si="26"/>
        <v>2022.3998846300001</v>
      </c>
      <c r="O55" s="13">
        <f t="shared" si="26"/>
        <v>2010.4514765899999</v>
      </c>
      <c r="P55" s="13">
        <f t="shared" si="26"/>
        <v>2018.0561649400001</v>
      </c>
      <c r="Q55" s="13">
        <f t="shared" si="26"/>
        <v>2471.3507577371802</v>
      </c>
      <c r="R55" s="13">
        <f t="shared" si="26"/>
        <v>16345.518993397181</v>
      </c>
      <c r="S55" s="13">
        <f t="shared" si="17"/>
        <v>265.18100660281925</v>
      </c>
      <c r="T55" s="13">
        <f t="shared" si="18"/>
        <v>101.62234681388789</v>
      </c>
    </row>
    <row r="56" spans="2:20" ht="18" customHeight="1" x14ac:dyDescent="0.2">
      <c r="B56" s="165" t="s">
        <v>132</v>
      </c>
      <c r="C56" s="16">
        <f>+K21</f>
        <v>2256.1</v>
      </c>
      <c r="D56" s="16">
        <f t="shared" ref="D56:I56" si="27">+L21</f>
        <v>3100</v>
      </c>
      <c r="E56" s="16">
        <f t="shared" si="27"/>
        <v>2467.1999999999998</v>
      </c>
      <c r="F56" s="16">
        <f t="shared" si="27"/>
        <v>2022.4</v>
      </c>
      <c r="G56" s="16">
        <f t="shared" si="27"/>
        <v>2010.4</v>
      </c>
      <c r="H56" s="16">
        <f t="shared" si="27"/>
        <v>2017.9</v>
      </c>
      <c r="I56" s="16">
        <f t="shared" si="27"/>
        <v>2736.7</v>
      </c>
      <c r="J56" s="17">
        <f>SUM(C56:I56)</f>
        <v>16610.7</v>
      </c>
      <c r="K56" s="16">
        <v>2256.0765051599997</v>
      </c>
      <c r="L56" s="16">
        <v>3099.9660426599999</v>
      </c>
      <c r="M56" s="16">
        <v>2467.2181616800003</v>
      </c>
      <c r="N56" s="16">
        <v>2022.3998846300001</v>
      </c>
      <c r="O56" s="16">
        <v>2010.4514765899999</v>
      </c>
      <c r="P56" s="16">
        <v>2018.0561649400001</v>
      </c>
      <c r="Q56" s="16">
        <v>2471.3507577371802</v>
      </c>
      <c r="R56" s="16">
        <f>SUM(K56:Q56)</f>
        <v>16345.518993397181</v>
      </c>
      <c r="S56" s="16">
        <f t="shared" si="17"/>
        <v>265.18100660281925</v>
      </c>
      <c r="T56" s="16">
        <f t="shared" si="18"/>
        <v>101.62234681388789</v>
      </c>
    </row>
    <row r="57" spans="2:20" ht="18" customHeight="1" x14ac:dyDescent="0.2">
      <c r="B57" s="130" t="s">
        <v>52</v>
      </c>
      <c r="C57" s="13">
        <f t="shared" ref="C57:R57" si="28">SUM(C58:C60)</f>
        <v>226.9</v>
      </c>
      <c r="D57" s="13">
        <f t="shared" si="28"/>
        <v>44.1</v>
      </c>
      <c r="E57" s="13">
        <f t="shared" si="28"/>
        <v>194.7</v>
      </c>
      <c r="F57" s="13">
        <f t="shared" si="28"/>
        <v>56.7</v>
      </c>
      <c r="G57" s="13">
        <f t="shared" si="28"/>
        <v>183</v>
      </c>
      <c r="H57" s="13">
        <f>SUM(H58:H60)</f>
        <v>276.20000000000005</v>
      </c>
      <c r="I57" s="13">
        <f t="shared" si="28"/>
        <v>133.5</v>
      </c>
      <c r="J57" s="13">
        <f t="shared" si="28"/>
        <v>1115.1000000000001</v>
      </c>
      <c r="K57" s="13">
        <f t="shared" si="28"/>
        <v>226.80051594000003</v>
      </c>
      <c r="L57" s="13">
        <f t="shared" si="28"/>
        <v>44.145777899999999</v>
      </c>
      <c r="M57" s="13">
        <f t="shared" si="28"/>
        <v>194.68358690999997</v>
      </c>
      <c r="N57" s="13">
        <f t="shared" si="28"/>
        <v>56.695744559999994</v>
      </c>
      <c r="O57" s="13">
        <f t="shared" si="28"/>
        <v>182.91750576000001</v>
      </c>
      <c r="P57" s="13">
        <f>SUM(P58:P60)</f>
        <v>276.22145452000001</v>
      </c>
      <c r="Q57" s="13">
        <f t="shared" si="28"/>
        <v>193.75766553402366</v>
      </c>
      <c r="R57" s="13">
        <f t="shared" si="28"/>
        <v>1175.2222511240238</v>
      </c>
      <c r="S57" s="13">
        <f t="shared" si="17"/>
        <v>-60.122251124023705</v>
      </c>
      <c r="T57" s="13">
        <f t="shared" si="18"/>
        <v>94.884180327038507</v>
      </c>
    </row>
    <row r="58" spans="2:20" ht="18" customHeight="1" x14ac:dyDescent="0.2">
      <c r="B58" s="165" t="s">
        <v>131</v>
      </c>
      <c r="C58" s="16">
        <f>+K23</f>
        <v>3.1</v>
      </c>
      <c r="D58" s="16">
        <f t="shared" ref="D58:I60" si="29">+L23</f>
        <v>3.2</v>
      </c>
      <c r="E58" s="16">
        <f t="shared" si="29"/>
        <v>3.3</v>
      </c>
      <c r="F58" s="16">
        <f t="shared" si="29"/>
        <v>3.6</v>
      </c>
      <c r="G58" s="16">
        <f t="shared" si="29"/>
        <v>3.2</v>
      </c>
      <c r="H58" s="16">
        <f t="shared" si="29"/>
        <v>3</v>
      </c>
      <c r="I58" s="16">
        <f t="shared" si="29"/>
        <v>3.8</v>
      </c>
      <c r="J58" s="16">
        <f>SUM(C58:I58)</f>
        <v>23.200000000000003</v>
      </c>
      <c r="K58" s="16">
        <v>3.0560166600000001</v>
      </c>
      <c r="L58" s="16">
        <v>3.22095814</v>
      </c>
      <c r="M58" s="16">
        <v>3.3269544100000004</v>
      </c>
      <c r="N58" s="16">
        <v>3.5443371400000001</v>
      </c>
      <c r="O58" s="16">
        <v>3.1480630600000001</v>
      </c>
      <c r="P58" s="16">
        <v>3.0144447000000003</v>
      </c>
      <c r="Q58" s="16">
        <v>3.7083684876886021</v>
      </c>
      <c r="R58" s="16">
        <f>SUM(K58:Q58)</f>
        <v>23.019142597688599</v>
      </c>
      <c r="S58" s="16">
        <f t="shared" si="17"/>
        <v>0.18085740231140335</v>
      </c>
      <c r="T58" s="16">
        <f t="shared" si="18"/>
        <v>100.78568261847234</v>
      </c>
    </row>
    <row r="59" spans="2:20" ht="18" customHeight="1" x14ac:dyDescent="0.2">
      <c r="B59" s="165" t="s">
        <v>130</v>
      </c>
      <c r="C59" s="16">
        <f>+K24</f>
        <v>186.8</v>
      </c>
      <c r="D59" s="16">
        <f t="shared" si="29"/>
        <v>3.9</v>
      </c>
      <c r="E59" s="16">
        <f t="shared" si="29"/>
        <v>164.7</v>
      </c>
      <c r="F59" s="16">
        <f t="shared" si="29"/>
        <v>30.1</v>
      </c>
      <c r="G59" s="16">
        <f t="shared" si="29"/>
        <v>145</v>
      </c>
      <c r="H59" s="16">
        <f t="shared" si="29"/>
        <v>254.1</v>
      </c>
      <c r="I59" s="16">
        <f t="shared" si="29"/>
        <v>109.6</v>
      </c>
      <c r="J59" s="16">
        <f>SUM(C59:I59)</f>
        <v>894.2</v>
      </c>
      <c r="K59" s="16">
        <v>186.74001342</v>
      </c>
      <c r="L59" s="16">
        <v>3.9164338999999999</v>
      </c>
      <c r="M59" s="16">
        <v>164.65105222999998</v>
      </c>
      <c r="N59" s="16">
        <v>30.128600719999998</v>
      </c>
      <c r="O59" s="16">
        <v>144.97705768</v>
      </c>
      <c r="P59" s="16">
        <v>254.10377313999999</v>
      </c>
      <c r="Q59" s="16">
        <v>149.54209991819098</v>
      </c>
      <c r="R59" s="16">
        <f>SUM(K59:Q59)</f>
        <v>934.05903100819103</v>
      </c>
      <c r="S59" s="16">
        <f t="shared" si="17"/>
        <v>-39.859031008190982</v>
      </c>
      <c r="T59" s="16">
        <f t="shared" si="18"/>
        <v>95.732707496530651</v>
      </c>
    </row>
    <row r="60" spans="2:20" ht="18" customHeight="1" x14ac:dyDescent="0.2">
      <c r="B60" s="165" t="s">
        <v>129</v>
      </c>
      <c r="C60" s="16">
        <f>+K25</f>
        <v>37</v>
      </c>
      <c r="D60" s="16">
        <f t="shared" si="29"/>
        <v>37</v>
      </c>
      <c r="E60" s="16">
        <f t="shared" si="29"/>
        <v>26.7</v>
      </c>
      <c r="F60" s="16">
        <f t="shared" si="29"/>
        <v>23</v>
      </c>
      <c r="G60" s="16">
        <f t="shared" si="29"/>
        <v>34.799999999999997</v>
      </c>
      <c r="H60" s="16">
        <f t="shared" si="29"/>
        <v>19.100000000000001</v>
      </c>
      <c r="I60" s="16">
        <f t="shared" si="29"/>
        <v>20.100000000000001</v>
      </c>
      <c r="J60" s="16">
        <f>SUM(C60:I60)</f>
        <v>197.7</v>
      </c>
      <c r="K60" s="16">
        <v>37.004485860000003</v>
      </c>
      <c r="L60" s="16">
        <v>37.008385859999997</v>
      </c>
      <c r="M60" s="16">
        <v>26.705580269999999</v>
      </c>
      <c r="N60" s="16">
        <v>23.0228067</v>
      </c>
      <c r="O60" s="16">
        <v>34.792385020000005</v>
      </c>
      <c r="P60" s="16">
        <v>19.103236679999998</v>
      </c>
      <c r="Q60" s="16">
        <v>40.507197128144071</v>
      </c>
      <c r="R60" s="16">
        <f>SUM(K60:Q60)</f>
        <v>218.14407751814409</v>
      </c>
      <c r="S60" s="16">
        <f t="shared" si="17"/>
        <v>-20.444077518144098</v>
      </c>
      <c r="T60" s="16">
        <f t="shared" si="18"/>
        <v>90.628176684538374</v>
      </c>
    </row>
    <row r="61" spans="2:20" ht="18" customHeight="1" x14ac:dyDescent="0.2">
      <c r="B61" s="129" t="s">
        <v>108</v>
      </c>
      <c r="C61" s="13">
        <f t="shared" ref="C61:R61" si="30">+C62+C64</f>
        <v>97.8</v>
      </c>
      <c r="D61" s="13">
        <f t="shared" si="30"/>
        <v>81.400000000000006</v>
      </c>
      <c r="E61" s="13">
        <f t="shared" si="30"/>
        <v>97.1</v>
      </c>
      <c r="F61" s="13">
        <f t="shared" si="30"/>
        <v>89.8</v>
      </c>
      <c r="G61" s="13">
        <f t="shared" si="30"/>
        <v>89.3</v>
      </c>
      <c r="H61" s="13">
        <f>+H62+H64</f>
        <v>96.8</v>
      </c>
      <c r="I61" s="13">
        <f t="shared" si="30"/>
        <v>94.4</v>
      </c>
      <c r="J61" s="13">
        <f t="shared" si="30"/>
        <v>646.59999999999991</v>
      </c>
      <c r="K61" s="13">
        <f t="shared" si="30"/>
        <v>99.495431830000001</v>
      </c>
      <c r="L61" s="13">
        <f t="shared" si="30"/>
        <v>83.127923879999997</v>
      </c>
      <c r="M61" s="13">
        <f t="shared" si="30"/>
        <v>98.457889349999988</v>
      </c>
      <c r="N61" s="13">
        <f t="shared" si="30"/>
        <v>92.518544179999992</v>
      </c>
      <c r="O61" s="13">
        <f t="shared" si="30"/>
        <v>91.029121119999999</v>
      </c>
      <c r="P61" s="13">
        <f>+P62+P64</f>
        <v>98.778081366000009</v>
      </c>
      <c r="Q61" s="13">
        <f t="shared" si="30"/>
        <v>96.981750593156605</v>
      </c>
      <c r="R61" s="13">
        <f t="shared" si="30"/>
        <v>660.38874231915656</v>
      </c>
      <c r="S61" s="13">
        <f t="shared" si="17"/>
        <v>-13.788742319156654</v>
      </c>
      <c r="T61" s="13">
        <f t="shared" si="18"/>
        <v>97.912026442072104</v>
      </c>
    </row>
    <row r="62" spans="2:20" ht="18" customHeight="1" x14ac:dyDescent="0.2">
      <c r="B62" s="124" t="s">
        <v>58</v>
      </c>
      <c r="C62" s="74">
        <f t="shared" ref="C62:I62" si="31">+C63</f>
        <v>97.8</v>
      </c>
      <c r="D62" s="74">
        <f t="shared" si="31"/>
        <v>81.400000000000006</v>
      </c>
      <c r="E62" s="74">
        <f t="shared" si="31"/>
        <v>97.1</v>
      </c>
      <c r="F62" s="74">
        <f t="shared" si="31"/>
        <v>89.8</v>
      </c>
      <c r="G62" s="74">
        <f t="shared" si="31"/>
        <v>89.3</v>
      </c>
      <c r="H62" s="74">
        <f t="shared" si="31"/>
        <v>96.8</v>
      </c>
      <c r="I62" s="74">
        <f t="shared" si="31"/>
        <v>94.4</v>
      </c>
      <c r="J62" s="14">
        <f>SUM(C62:I62)</f>
        <v>646.59999999999991</v>
      </c>
      <c r="K62" s="74">
        <f>+K63</f>
        <v>97.791273500000003</v>
      </c>
      <c r="L62" s="74">
        <f t="shared" ref="L62:Q62" si="32">+L63</f>
        <v>81.423765549999999</v>
      </c>
      <c r="M62" s="74">
        <f t="shared" si="32"/>
        <v>97.123731019999994</v>
      </c>
      <c r="N62" s="74">
        <f t="shared" si="32"/>
        <v>89.803177819999988</v>
      </c>
      <c r="O62" s="74">
        <f t="shared" si="32"/>
        <v>89.324962790000001</v>
      </c>
      <c r="P62" s="74">
        <f t="shared" si="32"/>
        <v>96.745681430000005</v>
      </c>
      <c r="Q62" s="74">
        <f t="shared" si="32"/>
        <v>95.618217263156609</v>
      </c>
      <c r="R62" s="74">
        <f>SUM(K62:Q62)</f>
        <v>647.83080937315651</v>
      </c>
      <c r="S62" s="74">
        <f t="shared" si="17"/>
        <v>-1.2308093731566032</v>
      </c>
      <c r="T62" s="74">
        <f t="shared" si="18"/>
        <v>99.81001067634503</v>
      </c>
    </row>
    <row r="63" spans="2:20" ht="18" customHeight="1" x14ac:dyDescent="0.2">
      <c r="B63" s="166" t="s">
        <v>128</v>
      </c>
      <c r="C63" s="86">
        <f>+K28</f>
        <v>97.8</v>
      </c>
      <c r="D63" s="86">
        <f t="shared" ref="D63:I63" si="33">+L28</f>
        <v>81.400000000000006</v>
      </c>
      <c r="E63" s="86">
        <f t="shared" si="33"/>
        <v>97.1</v>
      </c>
      <c r="F63" s="86">
        <f t="shared" si="33"/>
        <v>89.8</v>
      </c>
      <c r="G63" s="86">
        <f t="shared" si="33"/>
        <v>89.3</v>
      </c>
      <c r="H63" s="86">
        <f t="shared" si="33"/>
        <v>96.8</v>
      </c>
      <c r="I63" s="86">
        <f t="shared" si="33"/>
        <v>94.4</v>
      </c>
      <c r="J63" s="86">
        <f>SUM(C63:I63)</f>
        <v>646.59999999999991</v>
      </c>
      <c r="K63" s="86">
        <v>97.791273500000003</v>
      </c>
      <c r="L63" s="86">
        <v>81.423765549999999</v>
      </c>
      <c r="M63" s="86">
        <v>97.123731019999994</v>
      </c>
      <c r="N63" s="86">
        <v>89.803177819999988</v>
      </c>
      <c r="O63" s="86">
        <v>89.324962790000001</v>
      </c>
      <c r="P63" s="86">
        <v>96.745681430000005</v>
      </c>
      <c r="Q63" s="86">
        <v>95.618217263156609</v>
      </c>
      <c r="R63" s="16">
        <f>SUM(K63:Q63)</f>
        <v>647.83080937315651</v>
      </c>
      <c r="S63" s="16">
        <f t="shared" si="17"/>
        <v>-1.2308093731566032</v>
      </c>
      <c r="T63" s="16">
        <f t="shared" si="18"/>
        <v>99.81001067634503</v>
      </c>
    </row>
    <row r="64" spans="2:20" ht="18" customHeight="1" x14ac:dyDescent="0.2">
      <c r="B64" s="124" t="s">
        <v>59</v>
      </c>
      <c r="C64" s="66">
        <f>+C29</f>
        <v>0</v>
      </c>
      <c r="D64" s="66">
        <f t="shared" ref="D64:I64" si="34">+D29</f>
        <v>0</v>
      </c>
      <c r="E64" s="66">
        <f t="shared" si="34"/>
        <v>0</v>
      </c>
      <c r="F64" s="66">
        <f t="shared" si="34"/>
        <v>0</v>
      </c>
      <c r="G64" s="66">
        <f t="shared" si="34"/>
        <v>0</v>
      </c>
      <c r="H64" s="66">
        <f t="shared" si="34"/>
        <v>0</v>
      </c>
      <c r="I64" s="66">
        <f t="shared" si="34"/>
        <v>0</v>
      </c>
      <c r="J64" s="66">
        <f>SUM(C64:I64)</f>
        <v>0</v>
      </c>
      <c r="K64" s="66">
        <v>1.7041583300000001</v>
      </c>
      <c r="L64" s="66">
        <v>1.7041583300000001</v>
      </c>
      <c r="M64" s="66">
        <v>1.3341583300000002</v>
      </c>
      <c r="N64" s="66">
        <v>2.71536636</v>
      </c>
      <c r="O64" s="66">
        <v>1.7041583300000001</v>
      </c>
      <c r="P64" s="66">
        <v>2.032399936</v>
      </c>
      <c r="Q64" s="66">
        <v>1.3635333300000001</v>
      </c>
      <c r="R64" s="66">
        <f>SUM(K64:Q64)</f>
        <v>12.557932945999998</v>
      </c>
      <c r="S64" s="66">
        <f t="shared" si="17"/>
        <v>-12.557932945999998</v>
      </c>
      <c r="T64" s="66">
        <v>0</v>
      </c>
    </row>
    <row r="65" spans="2:20" ht="18" customHeight="1" x14ac:dyDescent="0.2">
      <c r="B65" s="151" t="s">
        <v>122</v>
      </c>
      <c r="C65" s="85">
        <f t="shared" ref="C65:Q65" si="35">+C43</f>
        <v>2614.8000000000002</v>
      </c>
      <c r="D65" s="85">
        <f t="shared" si="35"/>
        <v>3234.2</v>
      </c>
      <c r="E65" s="85">
        <f t="shared" si="35"/>
        <v>2783.3999999999996</v>
      </c>
      <c r="F65" s="85">
        <f t="shared" si="35"/>
        <v>2439.2000000000003</v>
      </c>
      <c r="G65" s="85">
        <f t="shared" si="35"/>
        <v>2294.0000000000005</v>
      </c>
      <c r="H65" s="85">
        <f>+H43</f>
        <v>2394.2000000000003</v>
      </c>
      <c r="I65" s="85">
        <f t="shared" si="35"/>
        <v>2978.8999999999996</v>
      </c>
      <c r="J65" s="85">
        <f t="shared" si="35"/>
        <v>18738.699999999997</v>
      </c>
      <c r="K65" s="85">
        <f t="shared" si="35"/>
        <v>2616.5241744699997</v>
      </c>
      <c r="L65" s="85">
        <f t="shared" si="35"/>
        <v>3235.9185275599998</v>
      </c>
      <c r="M65" s="85">
        <f t="shared" si="35"/>
        <v>2784.7067621100005</v>
      </c>
      <c r="N65" s="85">
        <f t="shared" si="35"/>
        <v>2441.9613278500001</v>
      </c>
      <c r="O65" s="85">
        <f t="shared" si="35"/>
        <v>2295.5025172200003</v>
      </c>
      <c r="P65" s="85">
        <f>+P43</f>
        <v>2396.3209735260007</v>
      </c>
      <c r="Q65" s="85">
        <f t="shared" si="35"/>
        <v>2777.4663794188082</v>
      </c>
      <c r="R65" s="85">
        <f>+R43+0.0443</f>
        <v>18548.444962154808</v>
      </c>
      <c r="S65" s="85">
        <f t="shared" si="17"/>
        <v>190.25503784518878</v>
      </c>
      <c r="T65" s="85">
        <f>+J65/R65*100</f>
        <v>101.02571961279436</v>
      </c>
    </row>
    <row r="66" spans="2:20" ht="18" customHeight="1" x14ac:dyDescent="0.2">
      <c r="B66" s="152" t="s">
        <v>127</v>
      </c>
      <c r="C66" s="84">
        <f>+K31</f>
        <v>0</v>
      </c>
      <c r="D66" s="84">
        <f>+L31</f>
        <v>0</v>
      </c>
      <c r="E66" s="84">
        <f>+M31</f>
        <v>0</v>
      </c>
      <c r="F66" s="84">
        <f>+N31</f>
        <v>0</v>
      </c>
      <c r="G66" s="84">
        <f>+N31</f>
        <v>0</v>
      </c>
      <c r="H66" s="84">
        <f>+P31</f>
        <v>0</v>
      </c>
      <c r="I66" s="84">
        <f>+Q31</f>
        <v>0</v>
      </c>
      <c r="J66" s="66">
        <f>SUM(C66:I66)</f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3">
        <f>SUM(K66:Q66)</f>
        <v>0</v>
      </c>
      <c r="S66" s="83">
        <f t="shared" si="17"/>
        <v>0</v>
      </c>
      <c r="T66" s="82">
        <v>0</v>
      </c>
    </row>
    <row r="67" spans="2:20" ht="18" customHeight="1" thickBot="1" x14ac:dyDescent="0.25">
      <c r="B67" s="167"/>
      <c r="C67" s="81">
        <f t="shared" ref="C67:Q67" si="36">+C66+C65</f>
        <v>2614.8000000000002</v>
      </c>
      <c r="D67" s="81">
        <f t="shared" si="36"/>
        <v>3234.2</v>
      </c>
      <c r="E67" s="81">
        <f t="shared" si="36"/>
        <v>2783.3999999999996</v>
      </c>
      <c r="F67" s="81">
        <f t="shared" si="36"/>
        <v>2439.2000000000003</v>
      </c>
      <c r="G67" s="81">
        <f t="shared" si="36"/>
        <v>2294.0000000000005</v>
      </c>
      <c r="H67" s="81">
        <f t="shared" si="36"/>
        <v>2394.2000000000003</v>
      </c>
      <c r="I67" s="81">
        <f t="shared" si="36"/>
        <v>2978.8999999999996</v>
      </c>
      <c r="J67" s="81">
        <f t="shared" si="36"/>
        <v>18738.699999999997</v>
      </c>
      <c r="K67" s="81">
        <f t="shared" si="36"/>
        <v>2616.5241744699997</v>
      </c>
      <c r="L67" s="81">
        <f t="shared" si="36"/>
        <v>3235.9185275599998</v>
      </c>
      <c r="M67" s="81">
        <f t="shared" si="36"/>
        <v>2784.7067621100005</v>
      </c>
      <c r="N67" s="81">
        <f t="shared" si="36"/>
        <v>2441.9613278500001</v>
      </c>
      <c r="O67" s="81">
        <f t="shared" si="36"/>
        <v>2295.5025172200003</v>
      </c>
      <c r="P67" s="81">
        <f t="shared" si="36"/>
        <v>2396.3209735260007</v>
      </c>
      <c r="Q67" s="81">
        <f t="shared" si="36"/>
        <v>2777.4663794188082</v>
      </c>
      <c r="R67" s="81">
        <f>SUM(K67:Q67)+0.0443</f>
        <v>18548.444962154808</v>
      </c>
      <c r="S67" s="35">
        <f t="shared" si="17"/>
        <v>190.25503784518878</v>
      </c>
      <c r="T67" s="35">
        <f>+J67/R67*100</f>
        <v>101.02571961279436</v>
      </c>
    </row>
    <row r="68" spans="2:20" ht="13.5" thickTop="1" x14ac:dyDescent="0.2">
      <c r="B68" s="111" t="s">
        <v>143</v>
      </c>
      <c r="K68" s="154"/>
      <c r="L68" s="154"/>
      <c r="M68" s="154"/>
      <c r="N68" s="154"/>
      <c r="O68" s="154"/>
      <c r="P68" s="154"/>
      <c r="Q68" s="154"/>
      <c r="R68" s="168"/>
      <c r="S68" s="154"/>
    </row>
    <row r="69" spans="2:20" x14ac:dyDescent="0.2">
      <c r="B69" s="96" t="s">
        <v>62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56"/>
      <c r="S69" s="156"/>
    </row>
    <row r="70" spans="2:20" x14ac:dyDescent="0.2">
      <c r="B70" s="42" t="s">
        <v>126</v>
      </c>
      <c r="C70" s="11"/>
      <c r="D70" s="11"/>
      <c r="E70" s="11"/>
      <c r="F70" s="11"/>
      <c r="G70" s="11"/>
      <c r="H70" s="11"/>
      <c r="I70" s="11"/>
      <c r="J70" s="11"/>
      <c r="K70" s="97"/>
      <c r="L70" s="79"/>
      <c r="M70" s="79"/>
      <c r="N70" s="79"/>
      <c r="O70" s="79"/>
      <c r="P70" s="79"/>
      <c r="Q70" s="79"/>
      <c r="R70" s="79"/>
      <c r="S70" s="156"/>
    </row>
  </sheetData>
  <mergeCells count="19">
    <mergeCell ref="B38:T38"/>
    <mergeCell ref="B39:T39"/>
    <mergeCell ref="B40:T40"/>
    <mergeCell ref="B41:B42"/>
    <mergeCell ref="C41:I41"/>
    <mergeCell ref="J41:J42"/>
    <mergeCell ref="K41:Q41"/>
    <mergeCell ref="R41:R42"/>
    <mergeCell ref="S41:T41"/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T6"/>
  </mergeCells>
  <printOptions horizontalCentered="1"/>
  <pageMargins left="0" right="0" top="0.39370078740157483" bottom="0.39370078740157483" header="0" footer="0"/>
  <pageSetup scale="65" fitToHeight="2" orientation="landscape" r:id="rId1"/>
  <headerFooter alignWithMargins="0"/>
  <ignoredErrors>
    <ignoredError sqref="R23:R25 J20:J32 C55:J66 R55:R67 R20:R22 R26:R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DGII (EST)</vt:lpstr>
      <vt:lpstr>DGA (EST)</vt:lpstr>
      <vt:lpstr>TESORERIA (EST)</vt:lpstr>
      <vt:lpstr>cut presupuestaria</vt:lpstr>
      <vt:lpstr>'cut presupuestaria'!Área_de_impresión</vt:lpstr>
      <vt:lpstr>'DGII (EST)'!Área_de_impresión</vt:lpstr>
      <vt:lpstr>'TESORERIA (EST)'!Área_de_impresión</vt:lpstr>
      <vt:lpstr>'cut presupuestaria'!Títulos_a_imprimir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2026-03-31T14:15:32Z</dcterms:created>
  <dcterms:modified xsi:type="dcterms:W3CDTF">2026-09-01T19:36:07Z</dcterms:modified>
</cp:coreProperties>
</file>