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AppData\Local\Microsoft\Windows\INetCache\Content.Outlook\OVGOAGMP\"/>
    </mc:Choice>
  </mc:AlternateContent>
  <xr:revisionPtr revIDLastSave="0" documentId="8_{F7FB8444-A485-4663-8C68-415F852D04A4}" xr6:coauthVersionLast="47" xr6:coauthVersionMax="47" xr10:uidLastSave="{00000000-0000-0000-0000-000000000000}"/>
  <bookViews>
    <workbookView xWindow="28680" yWindow="-120" windowWidth="29040" windowHeight="15720" xr2:uid="{5FF087CA-4FC0-424B-AEC2-D6BC422E9CDA}"/>
  </bookViews>
  <sheets>
    <sheet name="P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PP!$B$6:$H$143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I143" i="1" s="1"/>
  <c r="J143" i="1" s="1"/>
  <c r="G143" i="1"/>
  <c r="F143" i="1"/>
  <c r="E143" i="1"/>
  <c r="D143" i="1"/>
  <c r="C143" i="1"/>
  <c r="H141" i="1"/>
  <c r="I141" i="1" s="1"/>
  <c r="J141" i="1" s="1"/>
  <c r="E141" i="1"/>
  <c r="H140" i="1"/>
  <c r="I140" i="1" s="1"/>
  <c r="J140" i="1" s="1"/>
  <c r="E140" i="1"/>
  <c r="H139" i="1"/>
  <c r="I139" i="1" s="1"/>
  <c r="J139" i="1" s="1"/>
  <c r="E139" i="1"/>
  <c r="H138" i="1"/>
  <c r="I138" i="1" s="1"/>
  <c r="J138" i="1" s="1"/>
  <c r="E138" i="1"/>
  <c r="I137" i="1"/>
  <c r="H137" i="1"/>
  <c r="E137" i="1"/>
  <c r="H136" i="1"/>
  <c r="I136" i="1" s="1"/>
  <c r="E136" i="1"/>
  <c r="I135" i="1"/>
  <c r="H135" i="1"/>
  <c r="E135" i="1"/>
  <c r="H134" i="1"/>
  <c r="E134" i="1"/>
  <c r="H133" i="1"/>
  <c r="E133" i="1"/>
  <c r="I133" i="1" s="1"/>
  <c r="J133" i="1" s="1"/>
  <c r="I132" i="1"/>
  <c r="J132" i="1" s="1"/>
  <c r="H132" i="1"/>
  <c r="E132" i="1"/>
  <c r="G131" i="1"/>
  <c r="F131" i="1"/>
  <c r="D131" i="1"/>
  <c r="C131" i="1"/>
  <c r="I129" i="1"/>
  <c r="J129" i="1" s="1"/>
  <c r="H129" i="1"/>
  <c r="E129" i="1"/>
  <c r="H128" i="1"/>
  <c r="I128" i="1" s="1"/>
  <c r="E128" i="1"/>
  <c r="I127" i="1"/>
  <c r="H127" i="1"/>
  <c r="E127" i="1"/>
  <c r="E126" i="1" s="1"/>
  <c r="H126" i="1"/>
  <c r="I126" i="1" s="1"/>
  <c r="G126" i="1"/>
  <c r="F126" i="1"/>
  <c r="F122" i="1" s="1"/>
  <c r="D126" i="1"/>
  <c r="C126" i="1"/>
  <c r="I125" i="1"/>
  <c r="H125" i="1"/>
  <c r="E125" i="1"/>
  <c r="E123" i="1" s="1"/>
  <c r="E122" i="1" s="1"/>
  <c r="H124" i="1"/>
  <c r="H123" i="1" s="1"/>
  <c r="E124" i="1"/>
  <c r="I123" i="1"/>
  <c r="G123" i="1"/>
  <c r="G122" i="1" s="1"/>
  <c r="F123" i="1"/>
  <c r="D123" i="1"/>
  <c r="C123" i="1"/>
  <c r="C122" i="1" s="1"/>
  <c r="H122" i="1"/>
  <c r="I122" i="1" s="1"/>
  <c r="D122" i="1"/>
  <c r="H121" i="1"/>
  <c r="I121" i="1" s="1"/>
  <c r="J121" i="1" s="1"/>
  <c r="E121" i="1"/>
  <c r="C120" i="1"/>
  <c r="E120" i="1" s="1"/>
  <c r="E119" i="1" s="1"/>
  <c r="G119" i="1"/>
  <c r="D119" i="1"/>
  <c r="I118" i="1"/>
  <c r="J118" i="1" s="1"/>
  <c r="G118" i="1"/>
  <c r="H118" i="1" s="1"/>
  <c r="E118" i="1"/>
  <c r="H117" i="1"/>
  <c r="E117" i="1"/>
  <c r="I117" i="1" s="1"/>
  <c r="G116" i="1"/>
  <c r="F116" i="1"/>
  <c r="D116" i="1"/>
  <c r="C116" i="1"/>
  <c r="H115" i="1"/>
  <c r="I115" i="1" s="1"/>
  <c r="E115" i="1"/>
  <c r="D114" i="1"/>
  <c r="I113" i="1"/>
  <c r="I112" i="1" s="1"/>
  <c r="H113" i="1"/>
  <c r="E113" i="1"/>
  <c r="E112" i="1" s="1"/>
  <c r="H112" i="1"/>
  <c r="G112" i="1"/>
  <c r="F112" i="1"/>
  <c r="D112" i="1"/>
  <c r="D111" i="1" s="1"/>
  <c r="D107" i="1" s="1"/>
  <c r="C112" i="1"/>
  <c r="J110" i="1"/>
  <c r="H110" i="1"/>
  <c r="I110" i="1" s="1"/>
  <c r="E110" i="1"/>
  <c r="H109" i="1"/>
  <c r="E109" i="1"/>
  <c r="I109" i="1" s="1"/>
  <c r="H108" i="1"/>
  <c r="G108" i="1"/>
  <c r="F108" i="1"/>
  <c r="D108" i="1"/>
  <c r="C108" i="1"/>
  <c r="H106" i="1"/>
  <c r="G106" i="1"/>
  <c r="E106" i="1"/>
  <c r="H104" i="1"/>
  <c r="E104" i="1"/>
  <c r="H103" i="1"/>
  <c r="H101" i="1" s="1"/>
  <c r="E103" i="1"/>
  <c r="I103" i="1" s="1"/>
  <c r="H102" i="1"/>
  <c r="E102" i="1"/>
  <c r="I102" i="1" s="1"/>
  <c r="J102" i="1" s="1"/>
  <c r="G101" i="1"/>
  <c r="F101" i="1"/>
  <c r="D101" i="1"/>
  <c r="D100" i="1" s="1"/>
  <c r="C101" i="1"/>
  <c r="C100" i="1" s="1"/>
  <c r="G100" i="1"/>
  <c r="F100" i="1"/>
  <c r="I99" i="1"/>
  <c r="J99" i="1" s="1"/>
  <c r="H99" i="1"/>
  <c r="E99" i="1"/>
  <c r="H98" i="1"/>
  <c r="I98" i="1" s="1"/>
  <c r="E98" i="1"/>
  <c r="I97" i="1"/>
  <c r="H97" i="1"/>
  <c r="E97" i="1"/>
  <c r="I96" i="1"/>
  <c r="J96" i="1" s="1"/>
  <c r="H96" i="1"/>
  <c r="E96" i="1"/>
  <c r="G95" i="1"/>
  <c r="F95" i="1"/>
  <c r="E95" i="1"/>
  <c r="D95" i="1"/>
  <c r="C95" i="1"/>
  <c r="I94" i="1"/>
  <c r="J94" i="1" s="1"/>
  <c r="H94" i="1"/>
  <c r="E94" i="1"/>
  <c r="I93" i="1"/>
  <c r="J93" i="1" s="1"/>
  <c r="H93" i="1"/>
  <c r="E93" i="1"/>
  <c r="H92" i="1"/>
  <c r="E92" i="1"/>
  <c r="H91" i="1"/>
  <c r="E91" i="1"/>
  <c r="I91" i="1" s="1"/>
  <c r="J91" i="1" s="1"/>
  <c r="H90" i="1"/>
  <c r="E90" i="1"/>
  <c r="E88" i="1" s="1"/>
  <c r="E87" i="1" s="1"/>
  <c r="H89" i="1"/>
  <c r="I89" i="1" s="1"/>
  <c r="E89" i="1"/>
  <c r="H88" i="1"/>
  <c r="G88" i="1"/>
  <c r="F88" i="1"/>
  <c r="F87" i="1" s="1"/>
  <c r="D88" i="1"/>
  <c r="C88" i="1"/>
  <c r="C87" i="1" s="1"/>
  <c r="D87" i="1"/>
  <c r="I86" i="1"/>
  <c r="H86" i="1"/>
  <c r="E86" i="1"/>
  <c r="H85" i="1"/>
  <c r="E85" i="1"/>
  <c r="E83" i="1" s="1"/>
  <c r="I83" i="1" s="1"/>
  <c r="J83" i="1" s="1"/>
  <c r="I84" i="1"/>
  <c r="J84" i="1" s="1"/>
  <c r="H84" i="1"/>
  <c r="E84" i="1"/>
  <c r="H83" i="1"/>
  <c r="G83" i="1"/>
  <c r="F83" i="1"/>
  <c r="D83" i="1"/>
  <c r="C83" i="1"/>
  <c r="I82" i="1"/>
  <c r="J82" i="1" s="1"/>
  <c r="H82" i="1"/>
  <c r="E82" i="1"/>
  <c r="I81" i="1"/>
  <c r="J81" i="1" s="1"/>
  <c r="H81" i="1"/>
  <c r="H79" i="1" s="1"/>
  <c r="E81" i="1"/>
  <c r="I80" i="1"/>
  <c r="J80" i="1" s="1"/>
  <c r="H80" i="1"/>
  <c r="E80" i="1"/>
  <c r="G79" i="1"/>
  <c r="F79" i="1"/>
  <c r="E79" i="1"/>
  <c r="I79" i="1" s="1"/>
  <c r="J79" i="1" s="1"/>
  <c r="D79" i="1"/>
  <c r="C79" i="1"/>
  <c r="I78" i="1"/>
  <c r="J78" i="1" s="1"/>
  <c r="H78" i="1"/>
  <c r="E78" i="1"/>
  <c r="I77" i="1"/>
  <c r="J77" i="1" s="1"/>
  <c r="H77" i="1"/>
  <c r="E77" i="1"/>
  <c r="I76" i="1"/>
  <c r="J76" i="1" s="1"/>
  <c r="H76" i="1"/>
  <c r="H75" i="1" s="1"/>
  <c r="E76" i="1"/>
  <c r="I75" i="1"/>
  <c r="J75" i="1" s="1"/>
  <c r="G75" i="1"/>
  <c r="F75" i="1"/>
  <c r="E75" i="1"/>
  <c r="D75" i="1"/>
  <c r="C75" i="1"/>
  <c r="I74" i="1"/>
  <c r="J74" i="1" s="1"/>
  <c r="H74" i="1"/>
  <c r="E74" i="1"/>
  <c r="I73" i="1"/>
  <c r="J73" i="1" s="1"/>
  <c r="H73" i="1"/>
  <c r="E73" i="1"/>
  <c r="I72" i="1"/>
  <c r="J72" i="1" s="1"/>
  <c r="H72" i="1"/>
  <c r="E72" i="1"/>
  <c r="I71" i="1"/>
  <c r="J71" i="1" s="1"/>
  <c r="H71" i="1"/>
  <c r="H70" i="1" s="1"/>
  <c r="H69" i="1" s="1"/>
  <c r="H68" i="1" s="1"/>
  <c r="H67" i="1" s="1"/>
  <c r="E71" i="1"/>
  <c r="I70" i="1"/>
  <c r="J70" i="1" s="1"/>
  <c r="G70" i="1"/>
  <c r="F70" i="1"/>
  <c r="F69" i="1" s="1"/>
  <c r="F68" i="1" s="1"/>
  <c r="F67" i="1" s="1"/>
  <c r="E70" i="1"/>
  <c r="E69" i="1" s="1"/>
  <c r="D70" i="1"/>
  <c r="D69" i="1" s="1"/>
  <c r="D68" i="1" s="1"/>
  <c r="D67" i="1" s="1"/>
  <c r="C70" i="1"/>
  <c r="G69" i="1"/>
  <c r="G68" i="1" s="1"/>
  <c r="G67" i="1" s="1"/>
  <c r="C69" i="1"/>
  <c r="C68" i="1"/>
  <c r="C67" i="1" s="1"/>
  <c r="I66" i="1"/>
  <c r="J66" i="1" s="1"/>
  <c r="H66" i="1"/>
  <c r="E66" i="1"/>
  <c r="I65" i="1"/>
  <c r="J65" i="1" s="1"/>
  <c r="H65" i="1"/>
  <c r="E65" i="1"/>
  <c r="I64" i="1"/>
  <c r="J64" i="1" s="1"/>
  <c r="H64" i="1"/>
  <c r="E64" i="1"/>
  <c r="I63" i="1"/>
  <c r="J63" i="1" s="1"/>
  <c r="H63" i="1"/>
  <c r="E63" i="1"/>
  <c r="I62" i="1"/>
  <c r="J62" i="1" s="1"/>
  <c r="H62" i="1"/>
  <c r="E62" i="1"/>
  <c r="E59" i="1" s="1"/>
  <c r="E58" i="1" s="1"/>
  <c r="H61" i="1"/>
  <c r="I61" i="1" s="1"/>
  <c r="E61" i="1"/>
  <c r="H60" i="1"/>
  <c r="I60" i="1" s="1"/>
  <c r="J60" i="1" s="1"/>
  <c r="E60" i="1"/>
  <c r="G59" i="1"/>
  <c r="F59" i="1"/>
  <c r="D59" i="1"/>
  <c r="D58" i="1" s="1"/>
  <c r="C59" i="1"/>
  <c r="C58" i="1" s="1"/>
  <c r="G58" i="1"/>
  <c r="F58" i="1"/>
  <c r="I57" i="1"/>
  <c r="H57" i="1"/>
  <c r="E57" i="1"/>
  <c r="H56" i="1"/>
  <c r="E56" i="1"/>
  <c r="I56" i="1" s="1"/>
  <c r="J56" i="1" s="1"/>
  <c r="G55" i="1"/>
  <c r="H55" i="1" s="1"/>
  <c r="F55" i="1"/>
  <c r="D55" i="1"/>
  <c r="C55" i="1"/>
  <c r="E55" i="1" s="1"/>
  <c r="I55" i="1" s="1"/>
  <c r="J55" i="1" s="1"/>
  <c r="I54" i="1"/>
  <c r="J54" i="1" s="1"/>
  <c r="H54" i="1"/>
  <c r="E54" i="1"/>
  <c r="H53" i="1"/>
  <c r="E53" i="1"/>
  <c r="I53" i="1" s="1"/>
  <c r="J53" i="1" s="1"/>
  <c r="I52" i="1"/>
  <c r="J52" i="1" s="1"/>
  <c r="H52" i="1"/>
  <c r="E52" i="1"/>
  <c r="H51" i="1"/>
  <c r="E51" i="1"/>
  <c r="I51" i="1" s="1"/>
  <c r="J51" i="1" s="1"/>
  <c r="I50" i="1"/>
  <c r="J50" i="1" s="1"/>
  <c r="H50" i="1"/>
  <c r="E50" i="1"/>
  <c r="E49" i="1" s="1"/>
  <c r="I49" i="1" s="1"/>
  <c r="J49" i="1" s="1"/>
  <c r="H49" i="1"/>
  <c r="G49" i="1"/>
  <c r="G46" i="1" s="1"/>
  <c r="F49" i="1"/>
  <c r="D49" i="1"/>
  <c r="C49" i="1"/>
  <c r="H48" i="1"/>
  <c r="E48" i="1"/>
  <c r="E47" i="1" s="1"/>
  <c r="H47" i="1"/>
  <c r="H46" i="1" s="1"/>
  <c r="G47" i="1"/>
  <c r="F47" i="1"/>
  <c r="F46" i="1" s="1"/>
  <c r="D47" i="1"/>
  <c r="C47" i="1"/>
  <c r="D46" i="1"/>
  <c r="C46" i="1"/>
  <c r="I45" i="1"/>
  <c r="J45" i="1" s="1"/>
  <c r="H45" i="1"/>
  <c r="E45" i="1"/>
  <c r="H44" i="1"/>
  <c r="I44" i="1" s="1"/>
  <c r="E44" i="1"/>
  <c r="J43" i="1"/>
  <c r="H43" i="1"/>
  <c r="I43" i="1" s="1"/>
  <c r="E43" i="1"/>
  <c r="J42" i="1"/>
  <c r="H42" i="1"/>
  <c r="I42" i="1" s="1"/>
  <c r="E42" i="1"/>
  <c r="J41" i="1"/>
  <c r="H41" i="1"/>
  <c r="I41" i="1" s="1"/>
  <c r="E41" i="1"/>
  <c r="J40" i="1"/>
  <c r="H40" i="1"/>
  <c r="I40" i="1" s="1"/>
  <c r="E40" i="1"/>
  <c r="J39" i="1"/>
  <c r="H39" i="1"/>
  <c r="I39" i="1" s="1"/>
  <c r="G39" i="1"/>
  <c r="F39" i="1"/>
  <c r="D39" i="1"/>
  <c r="E39" i="1" s="1"/>
  <c r="C39" i="1"/>
  <c r="J38" i="1"/>
  <c r="H38" i="1"/>
  <c r="I38" i="1" s="1"/>
  <c r="E38" i="1"/>
  <c r="E36" i="1" s="1"/>
  <c r="H37" i="1"/>
  <c r="I37" i="1" s="1"/>
  <c r="J37" i="1" s="1"/>
  <c r="E37" i="1"/>
  <c r="H36" i="1"/>
  <c r="G36" i="1"/>
  <c r="F36" i="1"/>
  <c r="D36" i="1"/>
  <c r="C36" i="1"/>
  <c r="J35" i="1"/>
  <c r="H35" i="1"/>
  <c r="I35" i="1" s="1"/>
  <c r="E35" i="1"/>
  <c r="H34" i="1"/>
  <c r="I34" i="1" s="1"/>
  <c r="J34" i="1" s="1"/>
  <c r="E34" i="1"/>
  <c r="J33" i="1"/>
  <c r="H33" i="1"/>
  <c r="I33" i="1" s="1"/>
  <c r="E33" i="1"/>
  <c r="H32" i="1"/>
  <c r="I32" i="1" s="1"/>
  <c r="J32" i="1" s="1"/>
  <c r="E32" i="1"/>
  <c r="J31" i="1"/>
  <c r="H31" i="1"/>
  <c r="I31" i="1" s="1"/>
  <c r="E31" i="1"/>
  <c r="H30" i="1"/>
  <c r="I30" i="1" s="1"/>
  <c r="J30" i="1" s="1"/>
  <c r="E30" i="1"/>
  <c r="E28" i="1" s="1"/>
  <c r="J29" i="1"/>
  <c r="H29" i="1"/>
  <c r="I29" i="1" s="1"/>
  <c r="E29" i="1"/>
  <c r="G28" i="1"/>
  <c r="F28" i="1"/>
  <c r="D28" i="1"/>
  <c r="C28" i="1"/>
  <c r="H27" i="1"/>
  <c r="I27" i="1" s="1"/>
  <c r="J27" i="1" s="1"/>
  <c r="E27" i="1"/>
  <c r="J26" i="1"/>
  <c r="H26" i="1"/>
  <c r="I26" i="1" s="1"/>
  <c r="E26" i="1"/>
  <c r="H25" i="1"/>
  <c r="I25" i="1" s="1"/>
  <c r="J25" i="1" s="1"/>
  <c r="G25" i="1"/>
  <c r="G24" i="1" s="1"/>
  <c r="F25" i="1"/>
  <c r="F24" i="1" s="1"/>
  <c r="E25" i="1"/>
  <c r="D25" i="1"/>
  <c r="D24" i="1" s="1"/>
  <c r="D9" i="1" s="1"/>
  <c r="D8" i="1" s="1"/>
  <c r="C25" i="1"/>
  <c r="C24" i="1"/>
  <c r="H23" i="1"/>
  <c r="I23" i="1" s="1"/>
  <c r="J23" i="1" s="1"/>
  <c r="E23" i="1"/>
  <c r="J22" i="1"/>
  <c r="H22" i="1"/>
  <c r="I22" i="1" s="1"/>
  <c r="E22" i="1"/>
  <c r="H21" i="1"/>
  <c r="I21" i="1" s="1"/>
  <c r="J21" i="1" s="1"/>
  <c r="E21" i="1"/>
  <c r="J20" i="1"/>
  <c r="H20" i="1"/>
  <c r="I20" i="1" s="1"/>
  <c r="E20" i="1"/>
  <c r="H19" i="1"/>
  <c r="I19" i="1" s="1"/>
  <c r="J19" i="1" s="1"/>
  <c r="E19" i="1"/>
  <c r="J18" i="1"/>
  <c r="H18" i="1"/>
  <c r="I18" i="1" s="1"/>
  <c r="E18" i="1"/>
  <c r="E16" i="1" s="1"/>
  <c r="E15" i="1" s="1"/>
  <c r="J17" i="1"/>
  <c r="H17" i="1"/>
  <c r="I17" i="1" s="1"/>
  <c r="E17" i="1"/>
  <c r="H16" i="1"/>
  <c r="G16" i="1"/>
  <c r="F16" i="1"/>
  <c r="F15" i="1" s="1"/>
  <c r="D16" i="1"/>
  <c r="C16" i="1"/>
  <c r="C15" i="1" s="1"/>
  <c r="H15" i="1"/>
  <c r="G15" i="1"/>
  <c r="D15" i="1"/>
  <c r="H14" i="1"/>
  <c r="I14" i="1" s="1"/>
  <c r="J14" i="1" s="1"/>
  <c r="E14" i="1"/>
  <c r="H13" i="1"/>
  <c r="I13" i="1" s="1"/>
  <c r="J13" i="1" s="1"/>
  <c r="E13" i="1"/>
  <c r="H12" i="1"/>
  <c r="I12" i="1" s="1"/>
  <c r="J12" i="1" s="1"/>
  <c r="E12" i="1"/>
  <c r="H11" i="1"/>
  <c r="I11" i="1" s="1"/>
  <c r="J11" i="1" s="1"/>
  <c r="E11" i="1"/>
  <c r="G10" i="1"/>
  <c r="F10" i="1"/>
  <c r="F9" i="1" s="1"/>
  <c r="F8" i="1" s="1"/>
  <c r="E10" i="1"/>
  <c r="D10" i="1"/>
  <c r="C10" i="1"/>
  <c r="I69" i="1" l="1"/>
  <c r="J69" i="1" s="1"/>
  <c r="E68" i="1"/>
  <c r="I47" i="1"/>
  <c r="J47" i="1" s="1"/>
  <c r="E46" i="1"/>
  <c r="I46" i="1" s="1"/>
  <c r="J46" i="1" s="1"/>
  <c r="C114" i="1"/>
  <c r="C111" i="1" s="1"/>
  <c r="C107" i="1" s="1"/>
  <c r="C130" i="1" s="1"/>
  <c r="C142" i="1" s="1"/>
  <c r="C119" i="1"/>
  <c r="F120" i="1"/>
  <c r="H28" i="1"/>
  <c r="I48" i="1"/>
  <c r="J48" i="1" s="1"/>
  <c r="I85" i="1"/>
  <c r="J85" i="1" s="1"/>
  <c r="I88" i="1"/>
  <c r="J88" i="1" s="1"/>
  <c r="I90" i="1"/>
  <c r="J90" i="1" s="1"/>
  <c r="E101" i="1"/>
  <c r="E100" i="1" s="1"/>
  <c r="I106" i="1"/>
  <c r="J106" i="1" s="1"/>
  <c r="G111" i="1"/>
  <c r="H116" i="1"/>
  <c r="C9" i="1"/>
  <c r="C8" i="1" s="1"/>
  <c r="C105" i="1" s="1"/>
  <c r="F105" i="1"/>
  <c r="E116" i="1"/>
  <c r="E114" i="1" s="1"/>
  <c r="H10" i="1"/>
  <c r="G87" i="1"/>
  <c r="H95" i="1"/>
  <c r="E131" i="1"/>
  <c r="I134" i="1"/>
  <c r="J134" i="1" s="1"/>
  <c r="G9" i="1"/>
  <c r="D105" i="1"/>
  <c r="E108" i="1"/>
  <c r="E111" i="1"/>
  <c r="H100" i="1"/>
  <c r="I100" i="1" s="1"/>
  <c r="J100" i="1" s="1"/>
  <c r="I104" i="1"/>
  <c r="H59" i="1"/>
  <c r="I15" i="1"/>
  <c r="J15" i="1" s="1"/>
  <c r="I16" i="1"/>
  <c r="J16" i="1" s="1"/>
  <c r="E24" i="1"/>
  <c r="E9" i="1" s="1"/>
  <c r="I36" i="1"/>
  <c r="J36" i="1" s="1"/>
  <c r="G107" i="1"/>
  <c r="G114" i="1"/>
  <c r="H131" i="1"/>
  <c r="I124" i="1"/>
  <c r="E105" i="1" l="1"/>
  <c r="E142" i="1"/>
  <c r="I116" i="1"/>
  <c r="J116" i="1" s="1"/>
  <c r="H105" i="1"/>
  <c r="D130" i="1"/>
  <c r="D142" i="1" s="1"/>
  <c r="I95" i="1"/>
  <c r="J95" i="1" s="1"/>
  <c r="H87" i="1"/>
  <c r="I87" i="1" s="1"/>
  <c r="J87" i="1" s="1"/>
  <c r="I28" i="1"/>
  <c r="J28" i="1" s="1"/>
  <c r="H24" i="1"/>
  <c r="I24" i="1" s="1"/>
  <c r="J24" i="1" s="1"/>
  <c r="I68" i="1"/>
  <c r="J68" i="1" s="1"/>
  <c r="E67" i="1"/>
  <c r="I67" i="1" s="1"/>
  <c r="J67" i="1" s="1"/>
  <c r="H120" i="1"/>
  <c r="F119" i="1"/>
  <c r="F114" i="1" s="1"/>
  <c r="F111" i="1" s="1"/>
  <c r="F107" i="1" s="1"/>
  <c r="F130" i="1" s="1"/>
  <c r="F142" i="1" s="1"/>
  <c r="E107" i="1"/>
  <c r="E130" i="1" s="1"/>
  <c r="I131" i="1"/>
  <c r="J131" i="1" s="1"/>
  <c r="I108" i="1"/>
  <c r="I10" i="1"/>
  <c r="J10" i="1" s="1"/>
  <c r="G8" i="1"/>
  <c r="G105" i="1" s="1"/>
  <c r="I59" i="1"/>
  <c r="J59" i="1" s="1"/>
  <c r="H58" i="1"/>
  <c r="I58" i="1" s="1"/>
  <c r="J58" i="1" s="1"/>
  <c r="I101" i="1"/>
  <c r="J101" i="1" s="1"/>
  <c r="H119" i="1" l="1"/>
  <c r="I120" i="1"/>
  <c r="I105" i="1"/>
  <c r="J105" i="1" s="1"/>
  <c r="G130" i="1"/>
  <c r="G142" i="1" s="1"/>
  <c r="E8" i="1"/>
  <c r="H9" i="1"/>
  <c r="I9" i="1" l="1"/>
  <c r="J9" i="1" s="1"/>
  <c r="H8" i="1"/>
  <c r="I8" i="1" s="1"/>
  <c r="J8" i="1" s="1"/>
  <c r="I119" i="1"/>
  <c r="J119" i="1" s="1"/>
  <c r="H114" i="1"/>
  <c r="H142" i="1"/>
  <c r="I114" i="1" l="1"/>
  <c r="J114" i="1" s="1"/>
  <c r="H111" i="1"/>
  <c r="I142" i="1"/>
  <c r="J142" i="1" s="1"/>
  <c r="I111" i="1" l="1"/>
  <c r="J111" i="1" s="1"/>
  <c r="H107" i="1"/>
  <c r="H130" i="1" l="1"/>
  <c r="I130" i="1" s="1"/>
  <c r="J130" i="1" s="1"/>
  <c r="I107" i="1"/>
  <c r="J107" i="1" s="1"/>
</calcChain>
</file>

<file path=xl/sharedStrings.xml><?xml version="1.0" encoding="utf-8"?>
<sst xmlns="http://schemas.openxmlformats.org/spreadsheetml/2006/main" count="157" uniqueCount="143">
  <si>
    <t>CUADRO No.1</t>
  </si>
  <si>
    <t>INGRESOS FISCALES COMPARADOS, SEGÚN PRINCIPALES PARTIDAS</t>
  </si>
  <si>
    <t>ENERO - FEBRERO  2026/2025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</si>
  <si>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</si>
  <si>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I</t>
  </si>
  <si>
    <t>PARTIDAS</t>
  </si>
  <si>
    <t>2025</t>
  </si>
  <si>
    <t>2026</t>
  </si>
  <si>
    <t>VARIACION</t>
  </si>
  <si>
    <t>ENERO</t>
  </si>
  <si>
    <t>FEBRERO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</si>
  <si>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</si>
  <si>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</si>
  <si>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</si>
  <si>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</si>
  <si>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</si>
  <si>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</si>
  <si>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</si>
  <si>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</si>
  <si>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</si>
  <si>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</si>
  <si>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</si>
  <si>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</si>
  <si>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</si>
  <si>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</si>
  <si>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</si>
  <si>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</si>
  <si>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</si>
  <si>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</si>
  <si>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</si>
  <si>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</si>
  <si>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</si>
  <si>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</si>
  <si>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</si>
  <si>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</si>
  <si>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</si>
  <si>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</si>
  <si>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</si>
  <si>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</si>
  <si>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</si>
  <si>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</si>
  <si>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</si>
  <si>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</si>
  <si>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</si>
  <si>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</si>
  <si>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</si>
  <si>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</si>
  <si>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</si>
  <si>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</si>
  <si>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</si>
  <si>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</si>
  <si>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</si>
  <si>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</si>
  <si>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</si>
  <si>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</si>
  <si>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</si>
  <si>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</si>
  <si>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</si>
  <si>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</si>
  <si>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</si>
  <si>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</si>
  <si>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</si>
  <si>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</si>
  <si>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</si>
  <si>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</si>
  <si>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</si>
  <si>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</si>
  <si>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</si>
  <si>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</si>
  <si>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</si>
  <si>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</si>
  <si>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</si>
  <si>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</si>
  <si>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</si>
  <si>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</si>
  <si>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</si>
  <si>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</si>
  <si>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</si>
  <si>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</si>
  <si>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</si>
  <si>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</si>
  <si>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</si>
  <si>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</si>
  <si>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</si>
  <si>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</si>
  <si>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</si>
  <si>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</si>
  <si>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</si>
  <si>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</si>
  <si>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</si>
  <si>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</si>
  <si>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</si>
  <si>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</si>
  <si>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</si>
  <si>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 -2124 Fondo de Estabilización y Compensación de los Precios de los Combustibles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</si>
  <si>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</si>
  <si>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</si>
  <si>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</si>
  <si>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</si>
  <si>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</si>
  <si>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</si>
  <si>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</si>
  <si>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</si>
  <si>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</si>
  <si>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</si>
  <si>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</si>
  <si>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</si>
  <si>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</si>
  <si>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</si>
  <si>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</si>
  <si>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</si>
  <si>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</si>
  <si>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</si>
  <si>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</si>
  <si>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a Largo Plazo</t>
  </si>
  <si>
    <t>- De la Deuda Pública Externa a Largo Plazo</t>
  </si>
  <si>
    <t>Obtención de Préstamos de la Deuda Pública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</si>
  <si>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</si>
  <si>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</si>
  <si>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</si>
  <si>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</si>
  <si>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</si>
  <si>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</si>
  <si>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</si>
  <si>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</si>
  <si>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</si>
  <si>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</si>
  <si>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</si>
  <si>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</si>
  <si>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</si>
  <si>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</si>
  <si>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</si>
  <si>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</si>
  <si>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</si>
  <si>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</si>
  <si>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</si>
  <si>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</si>
  <si>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</si>
  <si>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>FUENTE: Elaborado por la Direción de Política Tributaria (DPT) del Viceministerio de Política Tributaria del Ministerio de Hacienda y Economía,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</si>
  <si>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</si>
  <si>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</si>
  <si>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</si>
  <si>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 xml:space="preserve"> Las informaciones presentadas difieren de las presentadas en  Portal de Transparencia Fiscal,  ya que solo incluyen los ingresos presupuestarios.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</si>
</sst>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#,##0.000_);\(#,##0.000\)"/>
  </numFmts>
  <fonts count="27" x14ac:knownFonts="1">
    <font>
      <sz val="10"/>
      <name val="Arial"/>
      <family val="2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8"/>
      <name val="Gotham"/>
    </font>
    <font>
      <sz val="8"/>
      <color indexed="8"/>
      <name val="Gotham"/>
    </font>
    <font>
      <b/>
      <sz val="9"/>
      <color indexed="8"/>
      <name val="Gotham"/>
    </font>
    <font>
      <sz val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9"/>
      <name val="Arial"/>
      <family val="2"/>
    </font>
    <font>
      <sz val="9"/>
      <name val="Gotham"/>
    </font>
    <font>
      <sz val="6"/>
      <name val="Gotham"/>
    </font>
    <font>
      <sz val="6"/>
      <name val="Arial"/>
      <family val="2"/>
    </font>
    <font>
      <sz val="87"/>
      <name val="Gotham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4" fontId="7" fillId="0" borderId="11" xfId="2" applyNumberFormat="1" applyFont="1" applyBorder="1"/>
    <xf numFmtId="164" fontId="7" fillId="0" borderId="12" xfId="2" applyNumberFormat="1" applyFont="1" applyBorder="1"/>
    <xf numFmtId="164" fontId="0" fillId="0" borderId="0" xfId="0" applyNumberFormat="1"/>
    <xf numFmtId="43" fontId="0" fillId="0" borderId="0" xfId="1" applyFont="1"/>
    <xf numFmtId="0" fontId="7" fillId="0" borderId="12" xfId="3" applyFont="1" applyBorder="1"/>
    <xf numFmtId="49" fontId="7" fillId="0" borderId="12" xfId="2" applyNumberFormat="1" applyFont="1" applyBorder="1" applyAlignment="1">
      <alignment horizontal="left"/>
    </xf>
    <xf numFmtId="49" fontId="8" fillId="0" borderId="12" xfId="2" applyNumberFormat="1" applyFont="1" applyBorder="1" applyAlignment="1">
      <alignment horizontal="left" indent="1"/>
    </xf>
    <xf numFmtId="164" fontId="8" fillId="3" borderId="11" xfId="2" applyNumberFormat="1" applyFont="1" applyFill="1" applyBorder="1"/>
    <xf numFmtId="164" fontId="8" fillId="3" borderId="12" xfId="2" applyNumberFormat="1" applyFont="1" applyFill="1" applyBorder="1"/>
    <xf numFmtId="164" fontId="7" fillId="0" borderId="11" xfId="4" applyNumberFormat="1" applyFont="1" applyBorder="1"/>
    <xf numFmtId="164" fontId="7" fillId="0" borderId="11" xfId="3" applyNumberFormat="1" applyFont="1" applyBorder="1"/>
    <xf numFmtId="164" fontId="7" fillId="0" borderId="12" xfId="3" applyNumberFormat="1" applyFont="1" applyBorder="1"/>
    <xf numFmtId="49" fontId="7" fillId="0" borderId="12" xfId="3" applyNumberFormat="1" applyFont="1" applyBorder="1" applyAlignment="1">
      <alignment horizontal="left" indent="1"/>
    </xf>
    <xf numFmtId="49" fontId="8" fillId="0" borderId="12" xfId="3" applyNumberFormat="1" applyFont="1" applyBorder="1" applyAlignment="1">
      <alignment horizontal="left" indent="2"/>
    </xf>
    <xf numFmtId="164" fontId="8" fillId="3" borderId="11" xfId="3" applyNumberFormat="1" applyFont="1" applyFill="1" applyBorder="1"/>
    <xf numFmtId="164" fontId="8" fillId="3" borderId="11" xfId="4" applyNumberFormat="1" applyFont="1" applyFill="1" applyBorder="1"/>
    <xf numFmtId="49" fontId="8" fillId="0" borderId="12" xfId="0" applyNumberFormat="1" applyFont="1" applyBorder="1" applyAlignment="1">
      <alignment horizontal="left" indent="2"/>
    </xf>
    <xf numFmtId="164" fontId="7" fillId="3" borderId="11" xfId="2" applyNumberFormat="1" applyFont="1" applyFill="1" applyBorder="1"/>
    <xf numFmtId="49" fontId="7" fillId="0" borderId="12" xfId="2" applyNumberFormat="1" applyFont="1" applyBorder="1" applyAlignment="1">
      <alignment horizontal="left" indent="2"/>
    </xf>
    <xf numFmtId="49" fontId="8" fillId="0" borderId="12" xfId="2" applyNumberFormat="1" applyFont="1" applyBorder="1" applyAlignment="1">
      <alignment horizontal="left" indent="3"/>
    </xf>
    <xf numFmtId="164" fontId="8" fillId="0" borderId="11" xfId="2" applyNumberFormat="1" applyFont="1" applyBorder="1"/>
    <xf numFmtId="0" fontId="7" fillId="0" borderId="12" xfId="3" applyFont="1" applyBorder="1" applyAlignment="1">
      <alignment horizontal="left" indent="2"/>
    </xf>
    <xf numFmtId="49" fontId="9" fillId="0" borderId="12" xfId="2" applyNumberFormat="1" applyFont="1" applyBorder="1" applyAlignment="1">
      <alignment horizontal="left" indent="3"/>
    </xf>
    <xf numFmtId="165" fontId="9" fillId="3" borderId="11" xfId="2" applyNumberFormat="1" applyFont="1" applyFill="1" applyBorder="1"/>
    <xf numFmtId="164" fontId="9" fillId="0" borderId="12" xfId="2" applyNumberFormat="1" applyFont="1" applyBorder="1"/>
    <xf numFmtId="164" fontId="9" fillId="0" borderId="11" xfId="2" applyNumberFormat="1" applyFont="1" applyBorder="1"/>
    <xf numFmtId="0" fontId="10" fillId="0" borderId="0" xfId="0" applyFont="1"/>
    <xf numFmtId="165" fontId="9" fillId="0" borderId="11" xfId="2" applyNumberFormat="1" applyFont="1" applyBorder="1"/>
    <xf numFmtId="164" fontId="8" fillId="0" borderId="12" xfId="2" applyNumberFormat="1" applyFont="1" applyBorder="1"/>
    <xf numFmtId="49" fontId="8" fillId="3" borderId="12" xfId="2" applyNumberFormat="1" applyFont="1" applyFill="1" applyBorder="1" applyAlignment="1">
      <alignment horizontal="left" indent="3"/>
    </xf>
    <xf numFmtId="165" fontId="8" fillId="0" borderId="11" xfId="2" applyNumberFormat="1" applyFont="1" applyBorder="1"/>
    <xf numFmtId="0" fontId="0" fillId="3" borderId="0" xfId="0" applyFill="1"/>
    <xf numFmtId="165" fontId="8" fillId="3" borderId="11" xfId="2" applyNumberFormat="1" applyFont="1" applyFill="1" applyBorder="1"/>
    <xf numFmtId="43" fontId="0" fillId="3" borderId="0" xfId="1" applyFont="1" applyFill="1"/>
    <xf numFmtId="49" fontId="7" fillId="0" borderId="12" xfId="2" applyNumberFormat="1" applyFont="1" applyBorder="1" applyAlignment="1">
      <alignment horizontal="left" indent="3"/>
    </xf>
    <xf numFmtId="164" fontId="8" fillId="0" borderId="12" xfId="2" applyNumberFormat="1" applyFont="1" applyBorder="1" applyAlignment="1">
      <alignment horizontal="left" indent="5"/>
    </xf>
    <xf numFmtId="49" fontId="8" fillId="4" borderId="12" xfId="3" applyNumberFormat="1" applyFont="1" applyFill="1" applyBorder="1" applyAlignment="1">
      <alignment horizontal="left" indent="4"/>
    </xf>
    <xf numFmtId="164" fontId="8" fillId="4" borderId="11" xfId="2" applyNumberFormat="1" applyFont="1" applyFill="1" applyBorder="1"/>
    <xf numFmtId="164" fontId="8" fillId="0" borderId="12" xfId="2" applyNumberFormat="1" applyFont="1" applyBorder="1" applyAlignment="1">
      <alignment horizontal="left" indent="3"/>
    </xf>
    <xf numFmtId="43" fontId="8" fillId="0" borderId="11" xfId="1" applyFont="1" applyBorder="1"/>
    <xf numFmtId="164" fontId="11" fillId="0" borderId="11" xfId="2" applyNumberFormat="1" applyFont="1" applyBorder="1"/>
    <xf numFmtId="164" fontId="11" fillId="0" borderId="12" xfId="2" applyNumberFormat="1" applyFont="1" applyBorder="1"/>
    <xf numFmtId="49" fontId="12" fillId="0" borderId="12" xfId="2" applyNumberFormat="1" applyFont="1" applyBorder="1" applyAlignment="1">
      <alignment horizontal="left" indent="2"/>
    </xf>
    <xf numFmtId="164" fontId="12" fillId="0" borderId="11" xfId="2" applyNumberFormat="1" applyFont="1" applyBorder="1"/>
    <xf numFmtId="164" fontId="12" fillId="0" borderId="12" xfId="2" applyNumberFormat="1" applyFont="1" applyBorder="1"/>
    <xf numFmtId="49" fontId="8" fillId="0" borderId="12" xfId="2" applyNumberFormat="1" applyFont="1" applyBorder="1" applyAlignment="1">
      <alignment horizontal="left"/>
    </xf>
    <xf numFmtId="43" fontId="8" fillId="0" borderId="12" xfId="1" applyFont="1" applyBorder="1"/>
    <xf numFmtId="49" fontId="7" fillId="0" borderId="12" xfId="2" applyNumberFormat="1" applyFont="1" applyBorder="1" applyAlignment="1">
      <alignment horizontal="left" indent="1"/>
    </xf>
    <xf numFmtId="0" fontId="1" fillId="0" borderId="0" xfId="0" applyFont="1"/>
    <xf numFmtId="49" fontId="8" fillId="3" borderId="12" xfId="4" applyNumberFormat="1" applyFont="1" applyFill="1" applyBorder="1" applyAlignment="1">
      <alignment horizontal="left" indent="2"/>
    </xf>
    <xf numFmtId="0" fontId="1" fillId="3" borderId="0" xfId="0" applyFont="1" applyFill="1"/>
    <xf numFmtId="49" fontId="8" fillId="3" borderId="12" xfId="3" applyNumberFormat="1" applyFont="1" applyFill="1" applyBorder="1" applyAlignment="1">
      <alignment horizontal="left" indent="2"/>
    </xf>
    <xf numFmtId="165" fontId="8" fillId="3" borderId="12" xfId="1" applyNumberFormat="1" applyFont="1" applyFill="1" applyBorder="1"/>
    <xf numFmtId="49" fontId="7" fillId="0" borderId="12" xfId="2" applyNumberFormat="1" applyFont="1" applyBorder="1"/>
    <xf numFmtId="49" fontId="8" fillId="0" borderId="12" xfId="2" applyNumberFormat="1" applyFont="1" applyBorder="1" applyAlignment="1">
      <alignment horizontal="left" indent="4"/>
    </xf>
    <xf numFmtId="164" fontId="8" fillId="4" borderId="11" xfId="1" applyNumberFormat="1" applyFont="1" applyFill="1" applyBorder="1"/>
    <xf numFmtId="164" fontId="8" fillId="4" borderId="12" xfId="2" applyNumberFormat="1" applyFont="1" applyFill="1" applyBorder="1"/>
    <xf numFmtId="49" fontId="8" fillId="4" borderId="12" xfId="3" applyNumberFormat="1" applyFont="1" applyFill="1" applyBorder="1" applyAlignment="1">
      <alignment horizontal="left" indent="3"/>
    </xf>
    <xf numFmtId="49" fontId="8" fillId="0" borderId="12" xfId="3" applyNumberFormat="1" applyFont="1" applyBorder="1" applyAlignment="1">
      <alignment horizontal="left" indent="3"/>
    </xf>
    <xf numFmtId="164" fontId="8" fillId="0" borderId="11" xfId="1" applyNumberFormat="1" applyFont="1" applyBorder="1"/>
    <xf numFmtId="164" fontId="8" fillId="4" borderId="12" xfId="0" applyNumberFormat="1" applyFont="1" applyFill="1" applyBorder="1" applyAlignment="1">
      <alignment vertical="center"/>
    </xf>
    <xf numFmtId="49" fontId="8" fillId="0" borderId="12" xfId="2" applyNumberFormat="1" applyFont="1" applyBorder="1" applyAlignment="1">
      <alignment horizontal="left" indent="2"/>
    </xf>
    <xf numFmtId="49" fontId="8" fillId="4" borderId="12" xfId="2" applyNumberFormat="1" applyFont="1" applyFill="1" applyBorder="1" applyAlignment="1">
      <alignment horizontal="left" indent="2"/>
    </xf>
    <xf numFmtId="43" fontId="8" fillId="0" borderId="11" xfId="1" applyFont="1" applyFill="1" applyBorder="1"/>
    <xf numFmtId="165" fontId="8" fillId="0" borderId="12" xfId="1" applyNumberFormat="1" applyFont="1" applyFill="1" applyBorder="1"/>
    <xf numFmtId="49" fontId="8" fillId="4" borderId="12" xfId="2" applyNumberFormat="1" applyFont="1" applyFill="1" applyBorder="1" applyAlignment="1">
      <alignment horizontal="left"/>
    </xf>
    <xf numFmtId="49" fontId="9" fillId="0" borderId="12" xfId="2" applyNumberFormat="1" applyFont="1" applyBorder="1" applyAlignment="1">
      <alignment horizontal="left" indent="2"/>
    </xf>
    <xf numFmtId="43" fontId="9" fillId="0" borderId="11" xfId="1" applyFont="1" applyBorder="1"/>
    <xf numFmtId="49" fontId="9" fillId="3" borderId="12" xfId="2" applyNumberFormat="1" applyFont="1" applyFill="1" applyBorder="1" applyAlignment="1">
      <alignment horizontal="left" indent="2"/>
    </xf>
    <xf numFmtId="49" fontId="12" fillId="0" borderId="12" xfId="2" applyNumberFormat="1" applyFont="1" applyBorder="1" applyAlignment="1">
      <alignment horizontal="left" indent="1"/>
    </xf>
    <xf numFmtId="49" fontId="6" fillId="2" borderId="7" xfId="2" applyNumberFormat="1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165" fontId="0" fillId="0" borderId="0" xfId="1" applyNumberFormat="1" applyFont="1"/>
    <xf numFmtId="165" fontId="7" fillId="0" borderId="11" xfId="1" applyNumberFormat="1" applyFont="1" applyFill="1" applyBorder="1" applyProtection="1"/>
    <xf numFmtId="49" fontId="7" fillId="0" borderId="12" xfId="0" applyNumberFormat="1" applyFont="1" applyBorder="1"/>
    <xf numFmtId="164" fontId="7" fillId="0" borderId="11" xfId="0" applyNumberFormat="1" applyFont="1" applyBorder="1"/>
    <xf numFmtId="164" fontId="7" fillId="0" borderId="12" xfId="0" applyNumberFormat="1" applyFont="1" applyBorder="1"/>
    <xf numFmtId="165" fontId="0" fillId="0" borderId="0" xfId="0" applyNumberFormat="1"/>
    <xf numFmtId="49" fontId="11" fillId="0" borderId="12" xfId="0" applyNumberFormat="1" applyFont="1" applyBorder="1" applyAlignment="1">
      <alignment horizontal="left"/>
    </xf>
    <xf numFmtId="164" fontId="11" fillId="0" borderId="12" xfId="0" applyNumberFormat="1" applyFont="1" applyBorder="1"/>
    <xf numFmtId="43" fontId="7" fillId="0" borderId="11" xfId="1" applyFont="1" applyBorder="1"/>
    <xf numFmtId="49" fontId="8" fillId="0" borderId="12" xfId="0" applyNumberFormat="1" applyFont="1" applyBorder="1" applyAlignment="1">
      <alignment horizontal="left" indent="1"/>
    </xf>
    <xf numFmtId="164" fontId="8" fillId="0" borderId="11" xfId="0" applyNumberFormat="1" applyFont="1" applyBorder="1"/>
    <xf numFmtId="164" fontId="8" fillId="0" borderId="12" xfId="0" applyNumberFormat="1" applyFont="1" applyBorder="1"/>
    <xf numFmtId="164" fontId="11" fillId="0" borderId="11" xfId="0" applyNumberFormat="1" applyFont="1" applyBorder="1"/>
    <xf numFmtId="49" fontId="12" fillId="0" borderId="12" xfId="0" applyNumberFormat="1" applyFont="1" applyBorder="1" applyAlignment="1">
      <alignment horizontal="left" indent="1"/>
    </xf>
    <xf numFmtId="164" fontId="12" fillId="0" borderId="11" xfId="0" applyNumberFormat="1" applyFont="1" applyBorder="1"/>
    <xf numFmtId="43" fontId="8" fillId="0" borderId="12" xfId="1" applyFont="1" applyFill="1" applyBorder="1" applyProtection="1"/>
    <xf numFmtId="43" fontId="8" fillId="0" borderId="11" xfId="1" applyFont="1" applyFill="1" applyBorder="1" applyProtection="1"/>
    <xf numFmtId="164" fontId="12" fillId="0" borderId="12" xfId="0" applyNumberFormat="1" applyFont="1" applyBorder="1"/>
    <xf numFmtId="164" fontId="12" fillId="0" borderId="12" xfId="3" applyNumberFormat="1" applyFont="1" applyBorder="1"/>
    <xf numFmtId="164" fontId="12" fillId="0" borderId="11" xfId="3" applyNumberFormat="1" applyFont="1" applyBorder="1"/>
    <xf numFmtId="49" fontId="7" fillId="0" borderId="12" xfId="0" applyNumberFormat="1" applyFont="1" applyBorder="1" applyAlignment="1" applyProtection="1">
      <alignment horizontal="left" indent="2"/>
      <protection locked="0"/>
    </xf>
    <xf numFmtId="165" fontId="7" fillId="0" borderId="12" xfId="1" applyNumberFormat="1" applyFont="1" applyFill="1" applyBorder="1" applyProtection="1"/>
    <xf numFmtId="43" fontId="7" fillId="0" borderId="11" xfId="1" applyFont="1" applyFill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left" indent="2"/>
      <protection locked="0"/>
    </xf>
    <xf numFmtId="164" fontId="8" fillId="0" borderId="12" xfId="3" applyNumberFormat="1" applyFont="1" applyBorder="1"/>
    <xf numFmtId="164" fontId="8" fillId="3" borderId="12" xfId="0" applyNumberFormat="1" applyFont="1" applyFill="1" applyBorder="1"/>
    <xf numFmtId="164" fontId="8" fillId="0" borderId="11" xfId="3" applyNumberFormat="1" applyFont="1" applyBorder="1"/>
    <xf numFmtId="43" fontId="7" fillId="0" borderId="12" xfId="1" applyFont="1" applyBorder="1"/>
    <xf numFmtId="49" fontId="8" fillId="0" borderId="12" xfId="0" applyNumberFormat="1" applyFont="1" applyBorder="1" applyAlignment="1" applyProtection="1">
      <alignment horizontal="left" indent="4"/>
      <protection locked="0"/>
    </xf>
    <xf numFmtId="164" fontId="9" fillId="0" borderId="12" xfId="0" applyNumberFormat="1" applyFont="1" applyBorder="1"/>
    <xf numFmtId="164" fontId="9" fillId="0" borderId="11" xfId="0" applyNumberFormat="1" applyFont="1" applyBorder="1"/>
    <xf numFmtId="165" fontId="8" fillId="0" borderId="12" xfId="1" applyNumberFormat="1" applyFont="1" applyFill="1" applyBorder="1" applyProtection="1"/>
    <xf numFmtId="49" fontId="7" fillId="0" borderId="12" xfId="0" applyNumberFormat="1" applyFont="1" applyBorder="1" applyAlignment="1">
      <alignment horizontal="left" wrapText="1"/>
    </xf>
    <xf numFmtId="164" fontId="7" fillId="3" borderId="11" xfId="0" applyNumberFormat="1" applyFont="1" applyFill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11" xfId="3" applyNumberFormat="1" applyFont="1" applyBorder="1" applyAlignment="1">
      <alignment vertical="center"/>
    </xf>
    <xf numFmtId="165" fontId="6" fillId="2" borderId="14" xfId="0" applyNumberFormat="1" applyFont="1" applyFill="1" applyBorder="1" applyAlignment="1">
      <alignment horizontal="left" vertical="center"/>
    </xf>
    <xf numFmtId="165" fontId="6" fillId="2" borderId="9" xfId="0" applyNumberFormat="1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49" fontId="7" fillId="0" borderId="10" xfId="0" applyNumberFormat="1" applyFont="1" applyBorder="1" applyAlignment="1">
      <alignment horizontal="left"/>
    </xf>
    <xf numFmtId="164" fontId="7" fillId="0" borderId="15" xfId="0" applyNumberFormat="1" applyFont="1" applyBorder="1"/>
    <xf numFmtId="164" fontId="13" fillId="0" borderId="12" xfId="2" applyNumberFormat="1" applyFont="1" applyBorder="1"/>
    <xf numFmtId="164" fontId="8" fillId="0" borderId="11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49" fontId="8" fillId="0" borderId="12" xfId="0" applyNumberFormat="1" applyFont="1" applyBorder="1" applyAlignment="1">
      <alignment horizontal="left"/>
    </xf>
    <xf numFmtId="164" fontId="8" fillId="3" borderId="11" xfId="0" applyNumberFormat="1" applyFont="1" applyFill="1" applyBorder="1" applyAlignment="1">
      <alignment vertical="center"/>
    </xf>
    <xf numFmtId="43" fontId="8" fillId="0" borderId="11" xfId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165" fontId="8" fillId="0" borderId="11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11" xfId="1" applyNumberFormat="1" applyFont="1" applyFill="1" applyBorder="1" applyAlignment="1" applyProtection="1">
      <alignment vertical="center"/>
    </xf>
    <xf numFmtId="49" fontId="8" fillId="0" borderId="8" xfId="0" applyNumberFormat="1" applyFont="1" applyBorder="1" applyAlignment="1">
      <alignment horizontal="left"/>
    </xf>
    <xf numFmtId="165" fontId="8" fillId="0" borderId="16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49" fontId="6" fillId="2" borderId="17" xfId="0" applyNumberFormat="1" applyFont="1" applyFill="1" applyBorder="1" applyAlignment="1">
      <alignment horizontal="left" vertical="center"/>
    </xf>
    <xf numFmtId="165" fontId="6" fillId="2" borderId="15" xfId="1" applyNumberFormat="1" applyFont="1" applyFill="1" applyBorder="1" applyAlignment="1">
      <alignment vertical="center"/>
    </xf>
    <xf numFmtId="165" fontId="6" fillId="2" borderId="15" xfId="0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49" fontId="7" fillId="4" borderId="18" xfId="2" applyNumberFormat="1" applyFont="1" applyFill="1" applyBorder="1" applyAlignment="1">
      <alignment horizontal="left" vertical="center"/>
    </xf>
    <xf numFmtId="165" fontId="14" fillId="4" borderId="13" xfId="0" applyNumberFormat="1" applyFont="1" applyFill="1" applyBorder="1" applyAlignment="1">
      <alignment vertical="center"/>
    </xf>
    <xf numFmtId="164" fontId="14" fillId="4" borderId="13" xfId="0" applyNumberFormat="1" applyFont="1" applyFill="1" applyBorder="1" applyAlignment="1">
      <alignment vertical="center"/>
    </xf>
    <xf numFmtId="164" fontId="15" fillId="0" borderId="0" xfId="0" applyNumberFormat="1" applyFont="1"/>
    <xf numFmtId="164" fontId="16" fillId="0" borderId="0" xfId="0" applyNumberFormat="1" applyFont="1" applyAlignment="1">
      <alignment vertical="center"/>
    </xf>
    <xf numFmtId="164" fontId="16" fillId="3" borderId="0" xfId="0" applyNumberFormat="1" applyFont="1" applyFill="1" applyAlignment="1">
      <alignment vertical="center"/>
    </xf>
    <xf numFmtId="43" fontId="8" fillId="0" borderId="0" xfId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7" fillId="0" borderId="0" xfId="0" applyNumberFormat="1" applyFont="1"/>
    <xf numFmtId="164" fontId="18" fillId="3" borderId="0" xfId="0" applyNumberFormat="1" applyFont="1" applyFill="1" applyAlignment="1">
      <alignment vertical="center"/>
    </xf>
    <xf numFmtId="164" fontId="18" fillId="3" borderId="0" xfId="1" applyNumberFormat="1" applyFont="1" applyFill="1" applyAlignment="1">
      <alignment vertical="center"/>
    </xf>
    <xf numFmtId="0" fontId="18" fillId="0" borderId="0" xfId="0" applyFont="1"/>
    <xf numFmtId="0" fontId="16" fillId="0" borderId="0" xfId="0" applyFont="1"/>
    <xf numFmtId="164" fontId="18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left" indent="1"/>
    </xf>
    <xf numFmtId="164" fontId="8" fillId="0" borderId="0" xfId="2" applyNumberFormat="1" applyFont="1"/>
    <xf numFmtId="164" fontId="18" fillId="0" borderId="0" xfId="1" applyNumberFormat="1" applyFont="1" applyFill="1" applyBorder="1" applyAlignment="1" applyProtection="1">
      <alignment vertical="center"/>
    </xf>
    <xf numFmtId="0" fontId="20" fillId="0" borderId="0" xfId="0" applyFont="1"/>
    <xf numFmtId="164" fontId="14" fillId="3" borderId="0" xfId="1" applyNumberFormat="1" applyFont="1" applyFill="1"/>
    <xf numFmtId="0" fontId="21" fillId="0" borderId="0" xfId="0" applyFont="1"/>
    <xf numFmtId="164" fontId="18" fillId="3" borderId="0" xfId="0" applyNumberFormat="1" applyFont="1" applyFill="1"/>
    <xf numFmtId="166" fontId="21" fillId="3" borderId="0" xfId="0" applyNumberFormat="1" applyFont="1" applyFill="1"/>
    <xf numFmtId="0" fontId="22" fillId="0" borderId="0" xfId="0" applyFont="1"/>
    <xf numFmtId="164" fontId="23" fillId="3" borderId="0" xfId="1" applyNumberFormat="1" applyFont="1" applyFill="1" applyAlignment="1">
      <alignment vertical="center"/>
    </xf>
    <xf numFmtId="164" fontId="23" fillId="3" borderId="0" xfId="0" applyNumberFormat="1" applyFont="1" applyFill="1"/>
    <xf numFmtId="164" fontId="23" fillId="3" borderId="0" xfId="0" applyNumberFormat="1" applyFont="1" applyFill="1" applyAlignment="1">
      <alignment vertical="center"/>
    </xf>
    <xf numFmtId="0" fontId="22" fillId="3" borderId="0" xfId="0" applyFont="1" applyFill="1"/>
    <xf numFmtId="165" fontId="18" fillId="3" borderId="0" xfId="1" applyNumberFormat="1" applyFont="1" applyFill="1" applyAlignment="1">
      <alignment vertical="center"/>
    </xf>
    <xf numFmtId="164" fontId="0" fillId="3" borderId="0" xfId="1" applyNumberFormat="1" applyFont="1" applyFill="1"/>
    <xf numFmtId="0" fontId="21" fillId="3" borderId="0" xfId="0" applyFont="1" applyFill="1"/>
    <xf numFmtId="164" fontId="24" fillId="3" borderId="0" xfId="1" applyNumberFormat="1" applyFont="1" applyFill="1" applyAlignment="1">
      <alignment vertical="center"/>
    </xf>
    <xf numFmtId="164" fontId="24" fillId="3" borderId="0" xfId="0" applyNumberFormat="1" applyFont="1" applyFill="1" applyAlignment="1">
      <alignment vertical="center"/>
    </xf>
    <xf numFmtId="0" fontId="25" fillId="0" borderId="0" xfId="0" applyFont="1"/>
    <xf numFmtId="165" fontId="21" fillId="3" borderId="0" xfId="1" applyNumberFormat="1" applyFont="1" applyFill="1"/>
    <xf numFmtId="164" fontId="21" fillId="3" borderId="0" xfId="1" applyNumberFormat="1" applyFont="1" applyFill="1"/>
    <xf numFmtId="164" fontId="26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2 2 2" xfId="2" xr:uid="{9C20916D-3360-4274-AC67-6BAB7ACD73F8}"/>
    <cellStyle name="Normal_COMPARACION 2002-2001" xfId="3" xr:uid="{B78A3BBF-7CAC-4C3E-B9FD-18DD978B5611}"/>
    <cellStyle name="Normal_COMPARACION 2002-2001 2" xfId="4" xr:uid="{DB57AB1E-D2E0-414C-ACB0-2C25B4A2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6/Ingresos%20Enero-Febrero%20%202026%202.xlsb" TargetMode="External"/><Relationship Id="rId1" Type="http://schemas.openxmlformats.org/officeDocument/2006/relationships/externalLinkPath" Target="https://hacienda365-my.sharepoint.com/personal/fperez_hacienda_gov_do/Documents/Documentos/My%20Documents%20Raulina%20Perez/INGRESOS%20FISCALES%20ACUMULADOS%202026/Ingresos%20Enero-Febrero%20%202026%202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C30">
            <v>2405.4</v>
          </cell>
          <cell r="D30">
            <v>2341.2000000000003</v>
          </cell>
          <cell r="E30">
            <v>4746.6000000000004</v>
          </cell>
          <cell r="F30">
            <v>2613.1000000000004</v>
          </cell>
          <cell r="G30">
            <v>3233.4999999999995</v>
          </cell>
          <cell r="H30">
            <v>5846.5999999999995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A15F-B41D-4C2F-82D1-EC705A13516D}">
  <dimension ref="A1:Q202"/>
  <sheetViews>
    <sheetView showGridLines="0" tabSelected="1" topLeftCell="A133" zoomScale="120" zoomScaleNormal="120" workbookViewId="0">
      <selection activeCell="H71" sqref="H71"/>
    </sheetView>
  </sheetViews>
  <sheetFormatPr baseColWidth="10" defaultColWidth="11.42578125" defaultRowHeight="12.75" x14ac:dyDescent="0.2"/>
  <cols>
    <col min="1" max="1" width="1.5703125" customWidth="1"/>
    <col min="2" max="2" width="75.85546875" customWidth="1"/>
    <col min="3" max="3" width="13.28515625" customWidth="1"/>
    <col min="4" max="4" width="12.85546875" customWidth="1"/>
    <col min="5" max="5" width="13.28515625" style="8" customWidth="1"/>
    <col min="6" max="7" width="12.7109375" customWidth="1"/>
    <col min="8" max="8" width="14.140625" style="8" customWidth="1"/>
    <col min="9" max="9" width="13.85546875" customWidth="1"/>
    <col min="10" max="10" width="9.42578125" customWidth="1"/>
    <col min="11" max="11" width="17.7109375" bestFit="1" customWidth="1"/>
    <col min="12" max="12" width="19.28515625" bestFit="1" customWidth="1"/>
    <col min="13" max="15" width="18.7109375" bestFit="1" customWidth="1"/>
  </cols>
  <sheetData>
    <row r="1" spans="1:15" ht="18.75" customHeight="1" x14ac:dyDescent="0.25">
      <c r="B1" s="178" t="s">
        <v>0</v>
      </c>
      <c r="C1" s="178"/>
      <c r="D1" s="178"/>
      <c r="E1" s="178"/>
      <c r="F1" s="178"/>
      <c r="G1" s="178"/>
      <c r="H1" s="178"/>
      <c r="I1" s="178"/>
      <c r="J1" s="178"/>
    </row>
    <row r="2" spans="1:15" ht="15" customHeight="1" x14ac:dyDescent="0.25">
      <c r="B2" s="1"/>
      <c r="C2" s="1"/>
      <c r="D2" s="1"/>
      <c r="E2" s="2"/>
      <c r="F2" s="1"/>
      <c r="G2" s="1"/>
      <c r="H2" s="2"/>
      <c r="I2" s="1"/>
      <c r="J2" s="1"/>
    </row>
    <row r="3" spans="1:15" ht="18" customHeight="1" x14ac:dyDescent="0.2">
      <c r="B3" s="179" t="s">
        <v>1</v>
      </c>
      <c r="C3" s="179"/>
      <c r="D3" s="179"/>
      <c r="E3" s="179"/>
      <c r="F3" s="179"/>
      <c r="G3" s="179"/>
      <c r="H3" s="179"/>
      <c r="I3" s="179"/>
      <c r="J3" s="179"/>
    </row>
    <row r="4" spans="1:15" ht="17.25" customHeight="1" x14ac:dyDescent="0.2">
      <c r="B4" s="180" t="s">
        <v>2</v>
      </c>
      <c r="C4" s="180"/>
      <c r="D4" s="180"/>
      <c r="E4" s="180"/>
      <c r="F4" s="180"/>
      <c r="G4" s="180"/>
      <c r="H4" s="180"/>
      <c r="I4" s="180"/>
      <c r="J4" s="180"/>
    </row>
    <row r="5" spans="1:15" ht="17.25" customHeight="1" x14ac:dyDescent="0.2">
      <c r="B5" s="180" t="s">
        <v>3</v>
      </c>
      <c r="C5" s="180"/>
      <c r="D5" s="180"/>
      <c r="E5" s="180"/>
      <c r="F5" s="180"/>
      <c r="G5" s="180"/>
      <c r="H5" s="180"/>
      <c r="I5" s="180"/>
      <c r="J5" s="180"/>
    </row>
    <row r="6" spans="1:15" ht="23.25" customHeight="1" x14ac:dyDescent="0.2">
      <c r="A6" t="s">
        <v>4</v>
      </c>
      <c r="B6" s="181" t="s">
        <v>5</v>
      </c>
      <c r="C6" s="183">
        <v>2025</v>
      </c>
      <c r="D6" s="184"/>
      <c r="E6" s="185" t="s">
        <v>6</v>
      </c>
      <c r="F6" s="183">
        <v>2026</v>
      </c>
      <c r="G6" s="184"/>
      <c r="H6" s="185" t="s">
        <v>7</v>
      </c>
      <c r="I6" s="183" t="s">
        <v>8</v>
      </c>
      <c r="J6" s="187"/>
    </row>
    <row r="7" spans="1:15" ht="29.25" customHeight="1" thickBot="1" x14ac:dyDescent="0.25">
      <c r="B7" s="182"/>
      <c r="C7" s="3" t="s">
        <v>9</v>
      </c>
      <c r="D7" s="3" t="s">
        <v>10</v>
      </c>
      <c r="E7" s="186"/>
      <c r="F7" s="4" t="s">
        <v>9</v>
      </c>
      <c r="G7" s="3" t="s">
        <v>10</v>
      </c>
      <c r="H7" s="186"/>
      <c r="I7" s="3" t="s">
        <v>11</v>
      </c>
      <c r="J7" s="4" t="s">
        <v>12</v>
      </c>
    </row>
    <row r="8" spans="1:15" ht="15.95" customHeight="1" thickTop="1" x14ac:dyDescent="0.2">
      <c r="B8" s="5" t="s">
        <v>13</v>
      </c>
      <c r="C8" s="6">
        <f t="shared" ref="C8:H8" si="0">+C9+C55+C58+C67+C87</f>
        <v>108446.90000000001</v>
      </c>
      <c r="D8" s="6">
        <f t="shared" si="0"/>
        <v>91079.5</v>
      </c>
      <c r="E8" s="6">
        <f t="shared" si="0"/>
        <v>199526.39999999997</v>
      </c>
      <c r="F8" s="6">
        <f t="shared" si="0"/>
        <v>119279.8</v>
      </c>
      <c r="G8" s="6">
        <f t="shared" si="0"/>
        <v>95284.400000000009</v>
      </c>
      <c r="H8" s="6">
        <f t="shared" si="0"/>
        <v>214564.19999999998</v>
      </c>
      <c r="I8" s="7">
        <f t="shared" ref="I8:I71" si="1">+H8-E8</f>
        <v>15037.800000000017</v>
      </c>
      <c r="J8" s="6">
        <f t="shared" ref="J8:J43" si="2">+I8/E8*100</f>
        <v>7.5367470169361139</v>
      </c>
      <c r="K8" s="8"/>
      <c r="L8" s="9"/>
      <c r="M8" s="9"/>
      <c r="N8" s="9"/>
      <c r="O8" s="9"/>
    </row>
    <row r="9" spans="1:15" ht="15.95" customHeight="1" x14ac:dyDescent="0.2">
      <c r="B9" s="10" t="s">
        <v>14</v>
      </c>
      <c r="C9" s="6">
        <f t="shared" ref="C9:H9" si="3">+C10+C15+C24+C46+C53+C54</f>
        <v>103063.00000000001</v>
      </c>
      <c r="D9" s="6">
        <f t="shared" si="3"/>
        <v>83878.5</v>
      </c>
      <c r="E9" s="6">
        <f t="shared" si="3"/>
        <v>186941.49999999997</v>
      </c>
      <c r="F9" s="6">
        <f t="shared" si="3"/>
        <v>113913.60000000001</v>
      </c>
      <c r="G9" s="6">
        <f t="shared" si="3"/>
        <v>88912.5</v>
      </c>
      <c r="H9" s="6">
        <f t="shared" si="3"/>
        <v>202826.09999999998</v>
      </c>
      <c r="I9" s="7">
        <f t="shared" si="1"/>
        <v>15884.600000000006</v>
      </c>
      <c r="J9" s="6">
        <f t="shared" si="2"/>
        <v>8.4970966853266976</v>
      </c>
      <c r="K9" s="8"/>
      <c r="L9" s="9"/>
      <c r="M9" s="9"/>
      <c r="N9" s="9"/>
      <c r="O9" s="9"/>
    </row>
    <row r="10" spans="1:15" ht="15.95" customHeight="1" x14ac:dyDescent="0.2">
      <c r="B10" s="11" t="s">
        <v>15</v>
      </c>
      <c r="C10" s="6">
        <f t="shared" ref="C10:H10" si="4">SUM(C11:C14)</f>
        <v>39449.800000000003</v>
      </c>
      <c r="D10" s="6">
        <f t="shared" si="4"/>
        <v>27934.600000000002</v>
      </c>
      <c r="E10" s="6">
        <f t="shared" si="4"/>
        <v>67384.399999999994</v>
      </c>
      <c r="F10" s="6">
        <f t="shared" si="4"/>
        <v>46065.799999999996</v>
      </c>
      <c r="G10" s="6">
        <f t="shared" si="4"/>
        <v>31897.1</v>
      </c>
      <c r="H10" s="6">
        <f t="shared" si="4"/>
        <v>77962.900000000009</v>
      </c>
      <c r="I10" s="7">
        <f t="shared" si="1"/>
        <v>10578.500000000015</v>
      </c>
      <c r="J10" s="6">
        <f t="shared" si="2"/>
        <v>15.698737393224569</v>
      </c>
      <c r="K10" s="8"/>
      <c r="L10" s="9"/>
      <c r="M10" s="8"/>
      <c r="N10" s="8"/>
      <c r="O10" s="8"/>
    </row>
    <row r="11" spans="1:15" ht="15.95" customHeight="1" x14ac:dyDescent="0.2">
      <c r="B11" s="12" t="s">
        <v>16</v>
      </c>
      <c r="C11" s="13">
        <v>12908.9</v>
      </c>
      <c r="D11" s="13">
        <v>11313.6</v>
      </c>
      <c r="E11" s="13">
        <f>SUM(C11:D11)</f>
        <v>24222.5</v>
      </c>
      <c r="F11" s="13">
        <v>14639.4</v>
      </c>
      <c r="G11" s="13">
        <v>13159.4</v>
      </c>
      <c r="H11" s="13">
        <f>SUM(F11:G11)</f>
        <v>27798.799999999999</v>
      </c>
      <c r="I11" s="14">
        <f t="shared" si="1"/>
        <v>3576.2999999999993</v>
      </c>
      <c r="J11" s="13">
        <f t="shared" si="2"/>
        <v>14.764371968211371</v>
      </c>
      <c r="K11" s="8"/>
      <c r="L11" s="9"/>
      <c r="M11" s="8"/>
      <c r="N11" s="8"/>
      <c r="O11" s="8"/>
    </row>
    <row r="12" spans="1:15" ht="15.95" customHeight="1" x14ac:dyDescent="0.2">
      <c r="B12" s="12" t="s">
        <v>17</v>
      </c>
      <c r="C12" s="13">
        <v>17302</v>
      </c>
      <c r="D12" s="13">
        <v>12300.8</v>
      </c>
      <c r="E12" s="13">
        <f>SUM(C12:D12)</f>
        <v>29602.799999999999</v>
      </c>
      <c r="F12" s="13">
        <v>23577.1</v>
      </c>
      <c r="G12" s="13">
        <v>14418.9</v>
      </c>
      <c r="H12" s="13">
        <f>SUM(F12:G12)</f>
        <v>37996</v>
      </c>
      <c r="I12" s="14">
        <f t="shared" si="1"/>
        <v>8393.2000000000007</v>
      </c>
      <c r="J12" s="13">
        <f t="shared" si="2"/>
        <v>28.352723391030583</v>
      </c>
      <c r="K12" s="8"/>
      <c r="L12" s="9"/>
    </row>
    <row r="13" spans="1:15" ht="15.95" customHeight="1" x14ac:dyDescent="0.2">
      <c r="B13" s="12" t="s">
        <v>18</v>
      </c>
      <c r="C13" s="13">
        <v>9006.4</v>
      </c>
      <c r="D13" s="13">
        <v>4037.7</v>
      </c>
      <c r="E13" s="13">
        <f>SUM(C13:D13)</f>
        <v>13044.099999999999</v>
      </c>
      <c r="F13" s="13">
        <v>7638.2</v>
      </c>
      <c r="G13" s="13">
        <v>4102.3</v>
      </c>
      <c r="H13" s="13">
        <f>SUM(F13:G13)</f>
        <v>11740.5</v>
      </c>
      <c r="I13" s="14">
        <f t="shared" si="1"/>
        <v>-1303.5999999999985</v>
      </c>
      <c r="J13" s="13">
        <f t="shared" si="2"/>
        <v>-9.9937902959958809</v>
      </c>
      <c r="K13" s="8"/>
      <c r="L13" s="9"/>
    </row>
    <row r="14" spans="1:15" ht="15.95" customHeight="1" x14ac:dyDescent="0.2">
      <c r="B14" s="12" t="s">
        <v>19</v>
      </c>
      <c r="C14" s="13">
        <v>232.5</v>
      </c>
      <c r="D14" s="13">
        <v>282.5</v>
      </c>
      <c r="E14" s="13">
        <f>SUM(C14:D14)</f>
        <v>515</v>
      </c>
      <c r="F14" s="13">
        <v>211.1</v>
      </c>
      <c r="G14" s="13">
        <v>216.5</v>
      </c>
      <c r="H14" s="13">
        <f>SUM(F14:G14)</f>
        <v>427.6</v>
      </c>
      <c r="I14" s="14">
        <f t="shared" si="1"/>
        <v>-87.399999999999977</v>
      </c>
      <c r="J14" s="13">
        <f t="shared" si="2"/>
        <v>-16.970873786407761</v>
      </c>
      <c r="K14" s="8"/>
      <c r="L14" s="9"/>
    </row>
    <row r="15" spans="1:15" ht="15.95" customHeight="1" x14ac:dyDescent="0.2">
      <c r="B15" s="10" t="s">
        <v>20</v>
      </c>
      <c r="C15" s="15">
        <f t="shared" ref="C15:H15" si="5">+C16+C23</f>
        <v>3853.7</v>
      </c>
      <c r="D15" s="16">
        <f t="shared" si="5"/>
        <v>3770.2000000000003</v>
      </c>
      <c r="E15" s="16">
        <f t="shared" si="5"/>
        <v>7623.9</v>
      </c>
      <c r="F15" s="15">
        <f t="shared" si="5"/>
        <v>3864.2000000000003</v>
      </c>
      <c r="G15" s="16">
        <f t="shared" si="5"/>
        <v>4037.2000000000003</v>
      </c>
      <c r="H15" s="16">
        <f t="shared" si="5"/>
        <v>7901.4</v>
      </c>
      <c r="I15" s="17">
        <f t="shared" si="1"/>
        <v>277.5</v>
      </c>
      <c r="J15" s="16">
        <f t="shared" si="2"/>
        <v>3.6398693582024952</v>
      </c>
      <c r="K15" s="8"/>
      <c r="L15" s="9"/>
    </row>
    <row r="16" spans="1:15" ht="15.95" customHeight="1" x14ac:dyDescent="0.2">
      <c r="B16" s="18" t="s">
        <v>21</v>
      </c>
      <c r="C16" s="15">
        <f t="shared" ref="C16:H16" si="6">SUM(C17:C22)</f>
        <v>3657.7999999999997</v>
      </c>
      <c r="D16" s="16">
        <f t="shared" si="6"/>
        <v>3543.9</v>
      </c>
      <c r="E16" s="16">
        <f t="shared" si="6"/>
        <v>7201.7</v>
      </c>
      <c r="F16" s="15">
        <f t="shared" si="6"/>
        <v>3657.2000000000003</v>
      </c>
      <c r="G16" s="16">
        <f t="shared" si="6"/>
        <v>3801.4</v>
      </c>
      <c r="H16" s="16">
        <f t="shared" si="6"/>
        <v>7458.5999999999995</v>
      </c>
      <c r="I16" s="17">
        <f t="shared" si="1"/>
        <v>256.89999999999964</v>
      </c>
      <c r="J16" s="16">
        <f t="shared" si="2"/>
        <v>3.5672132968604586</v>
      </c>
      <c r="K16" s="8"/>
      <c r="L16" s="9"/>
    </row>
    <row r="17" spans="2:17" ht="15.95" customHeight="1" x14ac:dyDescent="0.2">
      <c r="B17" s="19" t="s">
        <v>22</v>
      </c>
      <c r="C17" s="20">
        <v>133.5</v>
      </c>
      <c r="D17" s="20">
        <v>511.2</v>
      </c>
      <c r="E17" s="21">
        <f t="shared" ref="E17:E23" si="7">SUM(C17:D17)</f>
        <v>644.70000000000005</v>
      </c>
      <c r="F17" s="20">
        <v>135.80000000000001</v>
      </c>
      <c r="G17" s="20">
        <v>560.4</v>
      </c>
      <c r="H17" s="13">
        <f t="shared" ref="H17:H23" si="8">SUM(F17:G17)</f>
        <v>696.2</v>
      </c>
      <c r="I17" s="14">
        <f t="shared" si="1"/>
        <v>51.5</v>
      </c>
      <c r="J17" s="13">
        <f t="shared" si="2"/>
        <v>7.9882115712734594</v>
      </c>
      <c r="K17" s="8"/>
      <c r="L17" s="9"/>
    </row>
    <row r="18" spans="2:17" ht="15.95" customHeight="1" x14ac:dyDescent="0.2">
      <c r="B18" s="19" t="s">
        <v>23</v>
      </c>
      <c r="C18" s="20">
        <v>280.8</v>
      </c>
      <c r="D18" s="20">
        <v>144.80000000000001</v>
      </c>
      <c r="E18" s="21">
        <f t="shared" si="7"/>
        <v>425.6</v>
      </c>
      <c r="F18" s="20">
        <v>274.3</v>
      </c>
      <c r="G18" s="20">
        <v>171.2</v>
      </c>
      <c r="H18" s="13">
        <f t="shared" si="8"/>
        <v>445.5</v>
      </c>
      <c r="I18" s="14">
        <f t="shared" si="1"/>
        <v>19.899999999999977</v>
      </c>
      <c r="J18" s="13">
        <f t="shared" si="2"/>
        <v>4.6757518796992432</v>
      </c>
      <c r="K18" s="8"/>
      <c r="L18" s="9"/>
    </row>
    <row r="19" spans="2:17" ht="15.95" customHeight="1" x14ac:dyDescent="0.2">
      <c r="B19" s="19" t="s">
        <v>24</v>
      </c>
      <c r="C19" s="20">
        <v>1004.4</v>
      </c>
      <c r="D19" s="20">
        <v>1046.7</v>
      </c>
      <c r="E19" s="21">
        <f t="shared" si="7"/>
        <v>2051.1</v>
      </c>
      <c r="F19" s="20">
        <v>1009.3</v>
      </c>
      <c r="G19" s="20">
        <v>1381.9</v>
      </c>
      <c r="H19" s="13">
        <f t="shared" si="8"/>
        <v>2391.1999999999998</v>
      </c>
      <c r="I19" s="14">
        <f t="shared" si="1"/>
        <v>340.09999999999991</v>
      </c>
      <c r="J19" s="13">
        <f t="shared" si="2"/>
        <v>16.581346594510261</v>
      </c>
      <c r="K19" s="8"/>
      <c r="L19" s="9"/>
    </row>
    <row r="20" spans="2:17" ht="15.95" customHeight="1" x14ac:dyDescent="0.2">
      <c r="B20" s="22" t="s">
        <v>25</v>
      </c>
      <c r="C20" s="20">
        <v>222.1</v>
      </c>
      <c r="D20" s="20">
        <v>216.7</v>
      </c>
      <c r="E20" s="21">
        <f t="shared" si="7"/>
        <v>438.79999999999995</v>
      </c>
      <c r="F20" s="20">
        <v>221.8</v>
      </c>
      <c r="G20" s="20">
        <v>246</v>
      </c>
      <c r="H20" s="13">
        <f t="shared" si="8"/>
        <v>467.8</v>
      </c>
      <c r="I20" s="14">
        <f t="shared" si="1"/>
        <v>29.000000000000057</v>
      </c>
      <c r="J20" s="13">
        <f t="shared" si="2"/>
        <v>6.6089334548769498</v>
      </c>
      <c r="K20" s="8"/>
      <c r="L20" s="9"/>
    </row>
    <row r="21" spans="2:17" ht="15.95" customHeight="1" x14ac:dyDescent="0.2">
      <c r="B21" s="19" t="s">
        <v>26</v>
      </c>
      <c r="C21" s="20">
        <v>1792.6</v>
      </c>
      <c r="D21" s="20">
        <v>1470.6</v>
      </c>
      <c r="E21" s="21">
        <f t="shared" si="7"/>
        <v>3263.2</v>
      </c>
      <c r="F21" s="20">
        <v>1880.2</v>
      </c>
      <c r="G21" s="20">
        <v>1254</v>
      </c>
      <c r="H21" s="13">
        <f t="shared" si="8"/>
        <v>3134.2</v>
      </c>
      <c r="I21" s="14">
        <f t="shared" si="1"/>
        <v>-129</v>
      </c>
      <c r="J21" s="13">
        <f t="shared" si="2"/>
        <v>-3.9531747977445457</v>
      </c>
      <c r="K21" s="8"/>
      <c r="L21" s="9"/>
    </row>
    <row r="22" spans="2:17" ht="15.95" customHeight="1" x14ac:dyDescent="0.2">
      <c r="B22" s="22" t="s">
        <v>27</v>
      </c>
      <c r="C22" s="20">
        <v>224.4</v>
      </c>
      <c r="D22" s="20">
        <v>153.9</v>
      </c>
      <c r="E22" s="21">
        <f t="shared" si="7"/>
        <v>378.3</v>
      </c>
      <c r="F22" s="20">
        <v>135.80000000000001</v>
      </c>
      <c r="G22" s="20">
        <v>187.9</v>
      </c>
      <c r="H22" s="20">
        <f t="shared" si="8"/>
        <v>323.70000000000005</v>
      </c>
      <c r="I22" s="14">
        <f t="shared" si="1"/>
        <v>-54.599999999999966</v>
      </c>
      <c r="J22" s="13">
        <f t="shared" si="2"/>
        <v>-14.432989690721639</v>
      </c>
      <c r="K22" s="8"/>
      <c r="L22" s="9"/>
    </row>
    <row r="23" spans="2:17" ht="15.95" customHeight="1" x14ac:dyDescent="0.2">
      <c r="B23" s="18" t="s">
        <v>28</v>
      </c>
      <c r="C23" s="6">
        <v>195.9</v>
      </c>
      <c r="D23" s="16">
        <v>226.3</v>
      </c>
      <c r="E23" s="15">
        <f t="shared" si="7"/>
        <v>422.20000000000005</v>
      </c>
      <c r="F23" s="6">
        <v>207</v>
      </c>
      <c r="G23" s="16">
        <v>235.8</v>
      </c>
      <c r="H23" s="23">
        <f t="shared" si="8"/>
        <v>442.8</v>
      </c>
      <c r="I23" s="7">
        <f t="shared" si="1"/>
        <v>20.599999999999966</v>
      </c>
      <c r="J23" s="6">
        <f t="shared" si="2"/>
        <v>4.8792041686404461</v>
      </c>
      <c r="K23" s="8"/>
      <c r="L23" s="9"/>
    </row>
    <row r="24" spans="2:17" ht="15.95" customHeight="1" x14ac:dyDescent="0.2">
      <c r="B24" s="11" t="s">
        <v>29</v>
      </c>
      <c r="C24" s="6">
        <f t="shared" ref="C24:H24" si="9">+C25+C28+C36+C45</f>
        <v>54063.999999999993</v>
      </c>
      <c r="D24" s="6">
        <f t="shared" si="9"/>
        <v>46509.799999999996</v>
      </c>
      <c r="E24" s="6">
        <f t="shared" si="9"/>
        <v>100573.8</v>
      </c>
      <c r="F24" s="6">
        <f t="shared" si="9"/>
        <v>57820.700000000004</v>
      </c>
      <c r="G24" s="6">
        <f t="shared" si="9"/>
        <v>47589.1</v>
      </c>
      <c r="H24" s="6">
        <f t="shared" si="9"/>
        <v>105409.79999999999</v>
      </c>
      <c r="I24" s="7">
        <f t="shared" si="1"/>
        <v>4835.9999999999854</v>
      </c>
      <c r="J24" s="6">
        <f t="shared" si="2"/>
        <v>4.8084093471659468</v>
      </c>
      <c r="K24" s="8"/>
      <c r="L24" s="9"/>
    </row>
    <row r="25" spans="2:17" ht="15.95" customHeight="1" x14ac:dyDescent="0.2">
      <c r="B25" s="24" t="s">
        <v>30</v>
      </c>
      <c r="C25" s="6">
        <f t="shared" ref="C25:H25" si="10">+C26+C27</f>
        <v>35186.199999999997</v>
      </c>
      <c r="D25" s="6">
        <f t="shared" si="10"/>
        <v>30643.199999999997</v>
      </c>
      <c r="E25" s="6">
        <f t="shared" si="10"/>
        <v>65829.399999999994</v>
      </c>
      <c r="F25" s="6">
        <f t="shared" si="10"/>
        <v>39098.899999999994</v>
      </c>
      <c r="G25" s="6">
        <f t="shared" si="10"/>
        <v>31395</v>
      </c>
      <c r="H25" s="6">
        <f t="shared" si="10"/>
        <v>70493.899999999994</v>
      </c>
      <c r="I25" s="7">
        <f t="shared" si="1"/>
        <v>4664.5</v>
      </c>
      <c r="J25" s="6">
        <f t="shared" si="2"/>
        <v>7.085739806226397</v>
      </c>
      <c r="K25" s="8"/>
      <c r="L25" s="9"/>
      <c r="M25" s="8"/>
      <c r="N25" s="8"/>
      <c r="O25" s="8"/>
      <c r="P25" s="8"/>
      <c r="Q25" s="8"/>
    </row>
    <row r="26" spans="2:17" ht="15.95" customHeight="1" x14ac:dyDescent="0.2">
      <c r="B26" s="25" t="s">
        <v>31</v>
      </c>
      <c r="C26" s="13">
        <v>21901.9</v>
      </c>
      <c r="D26" s="13">
        <v>17624.8</v>
      </c>
      <c r="E26" s="13">
        <f>SUM(C26:D26)</f>
        <v>39526.699999999997</v>
      </c>
      <c r="F26" s="13">
        <v>25142.6</v>
      </c>
      <c r="G26" s="13">
        <v>19222.099999999999</v>
      </c>
      <c r="H26" s="13">
        <f>SUM(F26:G26)</f>
        <v>44364.7</v>
      </c>
      <c r="I26" s="14">
        <f t="shared" si="1"/>
        <v>4838</v>
      </c>
      <c r="J26" s="13">
        <f t="shared" si="2"/>
        <v>12.239827761993793</v>
      </c>
      <c r="K26" s="8"/>
      <c r="L26" s="9"/>
      <c r="M26" s="8"/>
      <c r="N26" s="8"/>
      <c r="O26" s="8"/>
      <c r="P26" s="8"/>
      <c r="Q26" s="8"/>
    </row>
    <row r="27" spans="2:17" ht="15.95" customHeight="1" x14ac:dyDescent="0.2">
      <c r="B27" s="25" t="s">
        <v>32</v>
      </c>
      <c r="C27" s="13">
        <v>13284.3</v>
      </c>
      <c r="D27" s="13">
        <v>13018.4</v>
      </c>
      <c r="E27" s="13">
        <f>SUM(C27:D27)</f>
        <v>26302.699999999997</v>
      </c>
      <c r="F27" s="13">
        <v>13956.3</v>
      </c>
      <c r="G27" s="13">
        <v>12172.9</v>
      </c>
      <c r="H27" s="26">
        <f>SUM(F27:G27)</f>
        <v>26129.199999999997</v>
      </c>
      <c r="I27" s="14">
        <f t="shared" si="1"/>
        <v>-173.5</v>
      </c>
      <c r="J27" s="13">
        <f t="shared" si="2"/>
        <v>-0.65962809901645092</v>
      </c>
      <c r="K27" s="8"/>
      <c r="L27" s="9"/>
    </row>
    <row r="28" spans="2:17" ht="15.95" customHeight="1" x14ac:dyDescent="0.2">
      <c r="B28" s="27" t="s">
        <v>33</v>
      </c>
      <c r="C28" s="6">
        <f t="shared" ref="C28:H28" si="11">SUM(C29:C35)</f>
        <v>15427.900000000001</v>
      </c>
      <c r="D28" s="6">
        <f t="shared" si="11"/>
        <v>12805.1</v>
      </c>
      <c r="E28" s="6">
        <f t="shared" si="11"/>
        <v>28233.000000000004</v>
      </c>
      <c r="F28" s="6">
        <f t="shared" si="11"/>
        <v>15938.600000000002</v>
      </c>
      <c r="G28" s="6">
        <f t="shared" si="11"/>
        <v>13131.199999999999</v>
      </c>
      <c r="H28" s="6">
        <f t="shared" si="11"/>
        <v>29069.8</v>
      </c>
      <c r="I28" s="7">
        <f t="shared" si="1"/>
        <v>836.79999999999563</v>
      </c>
      <c r="J28" s="6">
        <f t="shared" si="2"/>
        <v>2.9639074841497379</v>
      </c>
      <c r="K28" s="8"/>
      <c r="L28" s="9"/>
    </row>
    <row r="29" spans="2:17" s="32" customFormat="1" ht="15.95" customHeight="1" x14ac:dyDescent="0.2">
      <c r="B29" s="28" t="s">
        <v>34</v>
      </c>
      <c r="C29" s="29">
        <v>5006.6000000000004</v>
      </c>
      <c r="D29" s="29">
        <v>4257.3</v>
      </c>
      <c r="E29" s="29">
        <f t="shared" ref="E29:E35" si="12">SUM(C29:D29)</f>
        <v>9263.9000000000015</v>
      </c>
      <c r="F29" s="29">
        <v>4536.8999999999996</v>
      </c>
      <c r="G29" s="29">
        <v>4168.1000000000004</v>
      </c>
      <c r="H29" s="13">
        <f t="shared" ref="H29:H35" si="13">SUM(F29:G29)</f>
        <v>8705</v>
      </c>
      <c r="I29" s="30">
        <f t="shared" si="1"/>
        <v>-558.90000000000146</v>
      </c>
      <c r="J29" s="31">
        <f t="shared" si="2"/>
        <v>-6.0330962121784708</v>
      </c>
      <c r="K29" s="8"/>
      <c r="L29" s="9"/>
    </row>
    <row r="30" spans="2:17" s="32" customFormat="1" ht="15.95" customHeight="1" x14ac:dyDescent="0.2">
      <c r="B30" s="28" t="s">
        <v>35</v>
      </c>
      <c r="C30" s="33">
        <v>2957.2</v>
      </c>
      <c r="D30" s="33">
        <v>2520.6</v>
      </c>
      <c r="E30" s="33">
        <f t="shared" si="12"/>
        <v>5477.7999999999993</v>
      </c>
      <c r="F30" s="33">
        <v>2734.1</v>
      </c>
      <c r="G30" s="33">
        <v>2668.5</v>
      </c>
      <c r="H30" s="13">
        <f t="shared" si="13"/>
        <v>5402.6</v>
      </c>
      <c r="I30" s="30">
        <f t="shared" si="1"/>
        <v>-75.199999999998909</v>
      </c>
      <c r="J30" s="31">
        <f t="shared" si="2"/>
        <v>-1.3728139033918529</v>
      </c>
      <c r="K30" s="8"/>
      <c r="L30" s="9"/>
    </row>
    <row r="31" spans="2:17" ht="15.95" customHeight="1" x14ac:dyDescent="0.2">
      <c r="B31" s="25" t="s">
        <v>36</v>
      </c>
      <c r="C31" s="26">
        <v>4804.8</v>
      </c>
      <c r="D31" s="26">
        <v>3431.4</v>
      </c>
      <c r="E31" s="26">
        <f t="shared" si="12"/>
        <v>8236.2000000000007</v>
      </c>
      <c r="F31" s="26">
        <v>5644.6</v>
      </c>
      <c r="G31" s="26">
        <v>3605.7</v>
      </c>
      <c r="H31" s="26">
        <f t="shared" si="13"/>
        <v>9250.2999999999993</v>
      </c>
      <c r="I31" s="30">
        <f t="shared" si="1"/>
        <v>1014.0999999999985</v>
      </c>
      <c r="J31" s="31">
        <f t="shared" si="2"/>
        <v>12.312717029698144</v>
      </c>
      <c r="K31" s="8"/>
      <c r="L31" s="9"/>
    </row>
    <row r="32" spans="2:17" ht="15.95" customHeight="1" x14ac:dyDescent="0.2">
      <c r="B32" s="25" t="s">
        <v>37</v>
      </c>
      <c r="C32" s="26">
        <v>168.2</v>
      </c>
      <c r="D32" s="26">
        <v>251.7</v>
      </c>
      <c r="E32" s="26">
        <f t="shared" si="12"/>
        <v>419.9</v>
      </c>
      <c r="F32" s="26">
        <v>175.9</v>
      </c>
      <c r="G32" s="26">
        <v>323.89999999999998</v>
      </c>
      <c r="H32" s="26">
        <f t="shared" si="13"/>
        <v>499.79999999999995</v>
      </c>
      <c r="I32" s="34">
        <f t="shared" si="1"/>
        <v>79.899999999999977</v>
      </c>
      <c r="J32" s="26">
        <f t="shared" si="2"/>
        <v>19.028340080971656</v>
      </c>
      <c r="K32" s="8"/>
      <c r="L32" s="9"/>
    </row>
    <row r="33" spans="2:15" s="37" customFormat="1" ht="15.95" customHeight="1" x14ac:dyDescent="0.2">
      <c r="B33" s="35" t="s">
        <v>38</v>
      </c>
      <c r="C33" s="36">
        <v>826.3</v>
      </c>
      <c r="D33" s="36">
        <v>817.4</v>
      </c>
      <c r="E33" s="36">
        <f t="shared" si="12"/>
        <v>1643.6999999999998</v>
      </c>
      <c r="F33" s="36">
        <v>848.7</v>
      </c>
      <c r="G33" s="36">
        <v>818.1</v>
      </c>
      <c r="H33" s="13">
        <f t="shared" si="13"/>
        <v>1666.8000000000002</v>
      </c>
      <c r="I33" s="14">
        <f t="shared" si="1"/>
        <v>23.100000000000364</v>
      </c>
      <c r="J33" s="13">
        <f t="shared" si="2"/>
        <v>1.4053659426902942</v>
      </c>
      <c r="K33" s="8"/>
      <c r="L33" s="9"/>
    </row>
    <row r="34" spans="2:15" s="37" customFormat="1" ht="15.95" customHeight="1" x14ac:dyDescent="0.2">
      <c r="B34" s="35" t="s">
        <v>39</v>
      </c>
      <c r="C34" s="38">
        <v>1205.7</v>
      </c>
      <c r="D34" s="36">
        <v>1144.0999999999999</v>
      </c>
      <c r="E34" s="38">
        <f t="shared" si="12"/>
        <v>2349.8000000000002</v>
      </c>
      <c r="F34" s="38">
        <v>1579.7</v>
      </c>
      <c r="G34" s="36">
        <v>1159.0999999999999</v>
      </c>
      <c r="H34" s="13">
        <f t="shared" si="13"/>
        <v>2738.8</v>
      </c>
      <c r="I34" s="14">
        <f t="shared" si="1"/>
        <v>389</v>
      </c>
      <c r="J34" s="13">
        <f t="shared" si="2"/>
        <v>16.55460039152268</v>
      </c>
      <c r="K34" s="8"/>
      <c r="L34" s="9"/>
    </row>
    <row r="35" spans="2:15" s="37" customFormat="1" ht="15.95" customHeight="1" x14ac:dyDescent="0.2">
      <c r="B35" s="35" t="s">
        <v>27</v>
      </c>
      <c r="C35" s="38">
        <v>459.1</v>
      </c>
      <c r="D35" s="38">
        <v>382.6</v>
      </c>
      <c r="E35" s="38">
        <f t="shared" si="12"/>
        <v>841.7</v>
      </c>
      <c r="F35" s="38">
        <v>418.7</v>
      </c>
      <c r="G35" s="38">
        <v>387.8</v>
      </c>
      <c r="H35" s="38">
        <f t="shared" si="13"/>
        <v>806.5</v>
      </c>
      <c r="I35" s="14">
        <f t="shared" si="1"/>
        <v>-35.200000000000045</v>
      </c>
      <c r="J35" s="13">
        <f t="shared" si="2"/>
        <v>-4.182012593560656</v>
      </c>
      <c r="K35" s="8"/>
      <c r="L35" s="9"/>
      <c r="M35" s="39"/>
      <c r="N35" s="39"/>
      <c r="O35" s="39"/>
    </row>
    <row r="36" spans="2:15" ht="15.95" customHeight="1" x14ac:dyDescent="0.2">
      <c r="B36" s="24" t="s">
        <v>40</v>
      </c>
      <c r="C36" s="6">
        <f>+C37+C38+C39+C42+C43</f>
        <v>3191.6999999999994</v>
      </c>
      <c r="D36" s="6">
        <f>+D37+D38+D39+D42+D43</f>
        <v>2789.8999999999996</v>
      </c>
      <c r="E36" s="6">
        <f>+E37+E38+E39+E42+E43</f>
        <v>5981.5999999999985</v>
      </c>
      <c r="F36" s="6">
        <f>+F37+F38+F39+F42+F43</f>
        <v>2546.4000000000005</v>
      </c>
      <c r="G36" s="6">
        <f>+G37+G38+G39+G42+G43</f>
        <v>2812.3</v>
      </c>
      <c r="H36" s="6">
        <f>+H37+H38+H39+H42+H43+H44</f>
        <v>5358.7</v>
      </c>
      <c r="I36" s="7">
        <f t="shared" si="1"/>
        <v>-622.89999999999873</v>
      </c>
      <c r="J36" s="6">
        <f t="shared" si="2"/>
        <v>-10.413601711916526</v>
      </c>
      <c r="K36" s="8"/>
      <c r="L36" s="9"/>
    </row>
    <row r="37" spans="2:15" ht="15.95" customHeight="1" x14ac:dyDescent="0.2">
      <c r="B37" s="25" t="s">
        <v>41</v>
      </c>
      <c r="C37" s="26">
        <v>1839</v>
      </c>
      <c r="D37" s="26">
        <v>1973.2</v>
      </c>
      <c r="E37" s="26">
        <f t="shared" ref="E37:E45" si="14">SUM(C37:D37)</f>
        <v>3812.2</v>
      </c>
      <c r="F37" s="26">
        <v>1675.5</v>
      </c>
      <c r="G37" s="26">
        <v>2030.3</v>
      </c>
      <c r="H37" s="13">
        <f>SUM(F37:G37)</f>
        <v>3705.8</v>
      </c>
      <c r="I37" s="34">
        <f t="shared" si="1"/>
        <v>-106.39999999999964</v>
      </c>
      <c r="J37" s="26">
        <f t="shared" si="2"/>
        <v>-2.7910392948953264</v>
      </c>
      <c r="K37" s="8"/>
      <c r="L37" s="9"/>
    </row>
    <row r="38" spans="2:15" ht="15.95" customHeight="1" x14ac:dyDescent="0.2">
      <c r="B38" s="25" t="s">
        <v>42</v>
      </c>
      <c r="C38" s="26">
        <v>1196.2</v>
      </c>
      <c r="D38" s="26">
        <v>661.4</v>
      </c>
      <c r="E38" s="26">
        <f t="shared" si="14"/>
        <v>1857.6</v>
      </c>
      <c r="F38" s="26">
        <v>706.3</v>
      </c>
      <c r="G38" s="26">
        <v>614.5</v>
      </c>
      <c r="H38" s="13">
        <f>SUM(F38:G38)</f>
        <v>1320.8</v>
      </c>
      <c r="I38" s="34">
        <f t="shared" si="1"/>
        <v>-536.79999999999995</v>
      </c>
      <c r="J38" s="26">
        <f t="shared" si="2"/>
        <v>-28.897502153316108</v>
      </c>
      <c r="K38" s="8"/>
      <c r="L38" s="9"/>
    </row>
    <row r="39" spans="2:15" ht="15.95" customHeight="1" x14ac:dyDescent="0.2">
      <c r="B39" s="40" t="s">
        <v>43</v>
      </c>
      <c r="C39" s="6">
        <f>+C40+C41</f>
        <v>23.1</v>
      </c>
      <c r="D39" s="6">
        <f>+D40+D41</f>
        <v>21.9</v>
      </c>
      <c r="E39" s="6">
        <f t="shared" si="14"/>
        <v>45</v>
      </c>
      <c r="F39" s="6">
        <f>+F40+F41</f>
        <v>25.299999999999997</v>
      </c>
      <c r="G39" s="6">
        <f>+G40+G41</f>
        <v>29.9</v>
      </c>
      <c r="H39" s="6">
        <f>+H40+H41</f>
        <v>55.199999999999996</v>
      </c>
      <c r="I39" s="7">
        <f t="shared" si="1"/>
        <v>10.199999999999996</v>
      </c>
      <c r="J39" s="6">
        <f t="shared" si="2"/>
        <v>22.666666666666657</v>
      </c>
      <c r="K39" s="8"/>
      <c r="L39" s="9"/>
    </row>
    <row r="40" spans="2:15" ht="15.95" customHeight="1" x14ac:dyDescent="0.2">
      <c r="B40" s="41" t="s">
        <v>44</v>
      </c>
      <c r="C40" s="26">
        <v>12.5</v>
      </c>
      <c r="D40" s="26">
        <v>9.6</v>
      </c>
      <c r="E40" s="26">
        <f t="shared" si="14"/>
        <v>22.1</v>
      </c>
      <c r="F40" s="13">
        <v>11.6</v>
      </c>
      <c r="G40" s="26">
        <v>21.2</v>
      </c>
      <c r="H40" s="13">
        <f t="shared" ref="H40:H45" si="15">SUM(F40:G40)</f>
        <v>32.799999999999997</v>
      </c>
      <c r="I40" s="34">
        <f t="shared" si="1"/>
        <v>10.699999999999996</v>
      </c>
      <c r="J40" s="34">
        <f t="shared" si="2"/>
        <v>48.416289592760158</v>
      </c>
      <c r="K40" s="8"/>
      <c r="L40" s="9"/>
    </row>
    <row r="41" spans="2:15" ht="15.95" customHeight="1" x14ac:dyDescent="0.2">
      <c r="B41" s="42" t="s">
        <v>45</v>
      </c>
      <c r="C41" s="43">
        <v>10.6</v>
      </c>
      <c r="D41" s="43">
        <v>12.3</v>
      </c>
      <c r="E41" s="43">
        <f t="shared" si="14"/>
        <v>22.9</v>
      </c>
      <c r="F41" s="43">
        <v>13.7</v>
      </c>
      <c r="G41" s="43">
        <v>8.6999999999999993</v>
      </c>
      <c r="H41" s="43">
        <f t="shared" si="15"/>
        <v>22.4</v>
      </c>
      <c r="I41" s="43">
        <f t="shared" si="1"/>
        <v>-0.5</v>
      </c>
      <c r="J41" s="43">
        <f t="shared" si="2"/>
        <v>-2.1834061135371181</v>
      </c>
      <c r="K41" s="8"/>
      <c r="L41" s="9"/>
    </row>
    <row r="42" spans="2:15" ht="15.95" customHeight="1" x14ac:dyDescent="0.2">
      <c r="B42" s="25" t="s">
        <v>46</v>
      </c>
      <c r="C42" s="13">
        <v>98.2</v>
      </c>
      <c r="D42" s="13">
        <v>102.7</v>
      </c>
      <c r="E42" s="13">
        <f t="shared" si="14"/>
        <v>200.9</v>
      </c>
      <c r="F42" s="13">
        <v>105.9</v>
      </c>
      <c r="G42" s="13">
        <v>104.1</v>
      </c>
      <c r="H42" s="13">
        <f t="shared" si="15"/>
        <v>210</v>
      </c>
      <c r="I42" s="34">
        <f t="shared" si="1"/>
        <v>9.0999999999999943</v>
      </c>
      <c r="J42" s="34">
        <f t="shared" si="2"/>
        <v>4.5296167247386725</v>
      </c>
      <c r="K42" s="8"/>
      <c r="L42" s="9"/>
    </row>
    <row r="43" spans="2:15" ht="15.95" customHeight="1" x14ac:dyDescent="0.2">
      <c r="B43" s="25" t="s">
        <v>47</v>
      </c>
      <c r="C43" s="13">
        <v>35.200000000000003</v>
      </c>
      <c r="D43" s="13">
        <v>30.7</v>
      </c>
      <c r="E43" s="13">
        <f t="shared" si="14"/>
        <v>65.900000000000006</v>
      </c>
      <c r="F43" s="13">
        <v>33.4</v>
      </c>
      <c r="G43" s="13">
        <v>33.5</v>
      </c>
      <c r="H43" s="13">
        <f t="shared" si="15"/>
        <v>66.900000000000006</v>
      </c>
      <c r="I43" s="34">
        <f t="shared" si="1"/>
        <v>1</v>
      </c>
      <c r="J43" s="34">
        <f t="shared" si="2"/>
        <v>1.5174506828528072</v>
      </c>
      <c r="K43" s="8"/>
      <c r="L43" s="9"/>
    </row>
    <row r="44" spans="2:15" ht="15.95" customHeight="1" x14ac:dyDescent="0.2">
      <c r="B44" s="44" t="s">
        <v>27</v>
      </c>
      <c r="C44" s="26">
        <v>0</v>
      </c>
      <c r="D44" s="26">
        <v>0</v>
      </c>
      <c r="E44" s="26">
        <f t="shared" si="14"/>
        <v>0</v>
      </c>
      <c r="F44" s="26">
        <v>0</v>
      </c>
      <c r="G44" s="26">
        <v>0</v>
      </c>
      <c r="H44" s="26">
        <f t="shared" si="15"/>
        <v>0</v>
      </c>
      <c r="I44" s="26">
        <f t="shared" si="1"/>
        <v>0</v>
      </c>
      <c r="J44" s="45">
        <v>0</v>
      </c>
      <c r="K44" s="8"/>
      <c r="L44" s="9"/>
    </row>
    <row r="45" spans="2:15" ht="15.95" customHeight="1" x14ac:dyDescent="0.2">
      <c r="B45" s="24" t="s">
        <v>48</v>
      </c>
      <c r="C45" s="6">
        <v>258.2</v>
      </c>
      <c r="D45" s="6">
        <v>271.60000000000002</v>
      </c>
      <c r="E45" s="6">
        <f t="shared" si="14"/>
        <v>529.79999999999995</v>
      </c>
      <c r="F45" s="6">
        <v>236.8</v>
      </c>
      <c r="G45" s="6">
        <v>250.6</v>
      </c>
      <c r="H45" s="6">
        <f t="shared" si="15"/>
        <v>487.4</v>
      </c>
      <c r="I45" s="7">
        <f t="shared" si="1"/>
        <v>-42.399999999999977</v>
      </c>
      <c r="J45" s="7">
        <f t="shared" ref="J45:J60" si="16">+I45/E45*100</f>
        <v>-8.0030200075500151</v>
      </c>
      <c r="K45" s="8"/>
      <c r="L45" s="9"/>
    </row>
    <row r="46" spans="2:15" ht="15.95" customHeight="1" x14ac:dyDescent="0.2">
      <c r="B46" s="11" t="s">
        <v>49</v>
      </c>
      <c r="C46" s="46">
        <f t="shared" ref="C46:H46" si="17">+C47+C49</f>
        <v>5566.6</v>
      </c>
      <c r="D46" s="46">
        <f t="shared" si="17"/>
        <v>5529.5</v>
      </c>
      <c r="E46" s="46">
        <f t="shared" si="17"/>
        <v>11096.1</v>
      </c>
      <c r="F46" s="46">
        <f t="shared" si="17"/>
        <v>6041.5999999999995</v>
      </c>
      <c r="G46" s="46">
        <f t="shared" si="17"/>
        <v>5250.9</v>
      </c>
      <c r="H46" s="46">
        <f t="shared" si="17"/>
        <v>11292.5</v>
      </c>
      <c r="I46" s="47">
        <f t="shared" si="1"/>
        <v>196.39999999999964</v>
      </c>
      <c r="J46" s="47">
        <f t="shared" si="16"/>
        <v>1.7699912581898112</v>
      </c>
      <c r="K46" s="8"/>
      <c r="L46" s="9"/>
    </row>
    <row r="47" spans="2:15" ht="15.95" customHeight="1" x14ac:dyDescent="0.2">
      <c r="B47" s="48" t="s">
        <v>50</v>
      </c>
      <c r="C47" s="49">
        <f t="shared" ref="C47:H47" si="18">SUM(C48:C48)</f>
        <v>4516.1000000000004</v>
      </c>
      <c r="D47" s="49">
        <f t="shared" si="18"/>
        <v>4532.1000000000004</v>
      </c>
      <c r="E47" s="49">
        <f t="shared" si="18"/>
        <v>9048.2000000000007</v>
      </c>
      <c r="F47" s="49">
        <f t="shared" si="18"/>
        <v>4837.3999999999996</v>
      </c>
      <c r="G47" s="49">
        <f t="shared" si="18"/>
        <v>4112.8999999999996</v>
      </c>
      <c r="H47" s="49">
        <f t="shared" si="18"/>
        <v>8950.2999999999993</v>
      </c>
      <c r="I47" s="50">
        <f t="shared" si="1"/>
        <v>-97.900000000001455</v>
      </c>
      <c r="J47" s="50">
        <f t="shared" si="16"/>
        <v>-1.0819831568709959</v>
      </c>
      <c r="K47" s="8"/>
      <c r="L47" s="9"/>
    </row>
    <row r="48" spans="2:15" ht="15.95" customHeight="1" x14ac:dyDescent="0.2">
      <c r="B48" s="25" t="s">
        <v>51</v>
      </c>
      <c r="C48" s="26">
        <v>4516.1000000000004</v>
      </c>
      <c r="D48" s="26">
        <v>4532.1000000000004</v>
      </c>
      <c r="E48" s="13">
        <f>SUM(C48:D48)</f>
        <v>9048.2000000000007</v>
      </c>
      <c r="F48" s="26">
        <v>4837.3999999999996</v>
      </c>
      <c r="G48" s="26">
        <v>4112.8999999999996</v>
      </c>
      <c r="H48" s="26">
        <f>SUM(F48:G48)</f>
        <v>8950.2999999999993</v>
      </c>
      <c r="I48" s="34">
        <f t="shared" si="1"/>
        <v>-97.900000000001455</v>
      </c>
      <c r="J48" s="34">
        <f t="shared" si="16"/>
        <v>-1.0819831568709959</v>
      </c>
      <c r="K48" s="8"/>
      <c r="L48" s="9"/>
    </row>
    <row r="49" spans="2:12" ht="15.95" customHeight="1" x14ac:dyDescent="0.2">
      <c r="B49" s="48" t="s">
        <v>52</v>
      </c>
      <c r="C49" s="49">
        <f t="shared" ref="C49:H49" si="19">SUM(C50:C52)</f>
        <v>1050.5</v>
      </c>
      <c r="D49" s="49">
        <f t="shared" si="19"/>
        <v>997.4</v>
      </c>
      <c r="E49" s="49">
        <f t="shared" si="19"/>
        <v>2047.9</v>
      </c>
      <c r="F49" s="49">
        <f t="shared" si="19"/>
        <v>1204.2</v>
      </c>
      <c r="G49" s="49">
        <f t="shared" si="19"/>
        <v>1137.9999999999998</v>
      </c>
      <c r="H49" s="49">
        <f t="shared" si="19"/>
        <v>2342.2000000000003</v>
      </c>
      <c r="I49" s="50">
        <f t="shared" si="1"/>
        <v>294.30000000000018</v>
      </c>
      <c r="J49" s="50">
        <f t="shared" si="16"/>
        <v>14.370818887641008</v>
      </c>
      <c r="K49" s="8"/>
      <c r="L49" s="9"/>
    </row>
    <row r="50" spans="2:12" ht="15.95" customHeight="1" x14ac:dyDescent="0.2">
      <c r="B50" s="25" t="s">
        <v>53</v>
      </c>
      <c r="C50" s="26">
        <v>1031.5</v>
      </c>
      <c r="D50" s="26">
        <v>980.4</v>
      </c>
      <c r="E50" s="26">
        <f t="shared" ref="E50:E57" si="20">SUM(C50:D50)</f>
        <v>2011.9</v>
      </c>
      <c r="F50" s="26">
        <v>1183.9000000000001</v>
      </c>
      <c r="G50" s="26">
        <v>1117.5999999999999</v>
      </c>
      <c r="H50" s="26">
        <f t="shared" ref="H50:H57" si="21">SUM(F50:G50)</f>
        <v>2301.5</v>
      </c>
      <c r="I50" s="34">
        <f t="shared" si="1"/>
        <v>289.59999999999991</v>
      </c>
      <c r="J50" s="34">
        <f t="shared" si="16"/>
        <v>14.394353596103182</v>
      </c>
      <c r="K50" s="8"/>
      <c r="L50" s="9"/>
    </row>
    <row r="51" spans="2:12" ht="15.95" customHeight="1" x14ac:dyDescent="0.2">
      <c r="B51" s="25" t="s">
        <v>54</v>
      </c>
      <c r="C51" s="13">
        <v>15.5</v>
      </c>
      <c r="D51" s="26">
        <v>14.5</v>
      </c>
      <c r="E51" s="26">
        <f t="shared" si="20"/>
        <v>30</v>
      </c>
      <c r="F51" s="13">
        <v>15.2</v>
      </c>
      <c r="G51" s="26">
        <v>17.100000000000001</v>
      </c>
      <c r="H51" s="26">
        <f t="shared" si="21"/>
        <v>32.299999999999997</v>
      </c>
      <c r="I51" s="34">
        <f t="shared" si="1"/>
        <v>2.2999999999999972</v>
      </c>
      <c r="J51" s="34">
        <f t="shared" si="16"/>
        <v>7.6666666666666581</v>
      </c>
      <c r="K51" s="8"/>
      <c r="L51" s="9"/>
    </row>
    <row r="52" spans="2:12" ht="15.95" customHeight="1" x14ac:dyDescent="0.2">
      <c r="B52" s="25" t="s">
        <v>27</v>
      </c>
      <c r="C52" s="26">
        <v>3.5</v>
      </c>
      <c r="D52" s="26">
        <v>2.5</v>
      </c>
      <c r="E52" s="26">
        <f t="shared" si="20"/>
        <v>6</v>
      </c>
      <c r="F52" s="26">
        <v>5.0999999999999996</v>
      </c>
      <c r="G52" s="26">
        <v>3.3</v>
      </c>
      <c r="H52" s="26">
        <f t="shared" si="21"/>
        <v>8.3999999999999986</v>
      </c>
      <c r="I52" s="34">
        <f t="shared" si="1"/>
        <v>2.3999999999999986</v>
      </c>
      <c r="J52" s="34">
        <f t="shared" si="16"/>
        <v>39.999999999999972</v>
      </c>
      <c r="K52" s="8"/>
      <c r="L52" s="9"/>
    </row>
    <row r="53" spans="2:12" ht="15.95" customHeight="1" x14ac:dyDescent="0.2">
      <c r="B53" s="11" t="s">
        <v>55</v>
      </c>
      <c r="C53" s="6">
        <v>128.80000000000001</v>
      </c>
      <c r="D53" s="6">
        <v>132.5</v>
      </c>
      <c r="E53" s="6">
        <f t="shared" si="20"/>
        <v>261.3</v>
      </c>
      <c r="F53" s="6">
        <v>121.2</v>
      </c>
      <c r="G53" s="6">
        <v>138.1</v>
      </c>
      <c r="H53" s="23">
        <f t="shared" si="21"/>
        <v>259.3</v>
      </c>
      <c r="I53" s="7">
        <f t="shared" si="1"/>
        <v>-2</v>
      </c>
      <c r="J53" s="7">
        <f t="shared" si="16"/>
        <v>-0.76540375047837728</v>
      </c>
      <c r="K53" s="8"/>
      <c r="L53" s="9"/>
    </row>
    <row r="54" spans="2:12" ht="15.95" customHeight="1" x14ac:dyDescent="0.2">
      <c r="B54" s="11" t="s">
        <v>56</v>
      </c>
      <c r="C54" s="6">
        <v>0.1</v>
      </c>
      <c r="D54" s="6">
        <v>1.9</v>
      </c>
      <c r="E54" s="6">
        <f t="shared" si="20"/>
        <v>2</v>
      </c>
      <c r="F54" s="6">
        <v>0.1</v>
      </c>
      <c r="G54" s="6">
        <v>0.1</v>
      </c>
      <c r="H54" s="6">
        <f t="shared" si="21"/>
        <v>0.2</v>
      </c>
      <c r="I54" s="7">
        <f t="shared" si="1"/>
        <v>-1.8</v>
      </c>
      <c r="J54" s="7">
        <f t="shared" si="16"/>
        <v>-90</v>
      </c>
      <c r="K54" s="8"/>
      <c r="L54" s="9"/>
    </row>
    <row r="55" spans="2:12" ht="15.95" customHeight="1" x14ac:dyDescent="0.2">
      <c r="B55" s="11" t="s">
        <v>57</v>
      </c>
      <c r="C55" s="23">
        <f>+C56+C57</f>
        <v>313.60000000000002</v>
      </c>
      <c r="D55" s="23">
        <f>+D56+D57</f>
        <v>352.4</v>
      </c>
      <c r="E55" s="6">
        <f t="shared" si="20"/>
        <v>666</v>
      </c>
      <c r="F55" s="23">
        <f>+F56+F57</f>
        <v>539.6</v>
      </c>
      <c r="G55" s="23">
        <f>+G56+G57</f>
        <v>817.5</v>
      </c>
      <c r="H55" s="6">
        <f t="shared" si="21"/>
        <v>1357.1</v>
      </c>
      <c r="I55" s="7">
        <f t="shared" si="1"/>
        <v>691.09999999999991</v>
      </c>
      <c r="J55" s="7">
        <f t="shared" si="16"/>
        <v>103.76876876876875</v>
      </c>
      <c r="K55" s="8"/>
      <c r="L55" s="9"/>
    </row>
    <row r="56" spans="2:12" ht="15.95" customHeight="1" x14ac:dyDescent="0.2">
      <c r="B56" s="51" t="s">
        <v>58</v>
      </c>
      <c r="C56" s="13">
        <v>313.60000000000002</v>
      </c>
      <c r="D56" s="13">
        <v>352.4</v>
      </c>
      <c r="E56" s="26">
        <f t="shared" si="20"/>
        <v>666</v>
      </c>
      <c r="F56" s="13">
        <v>504.1</v>
      </c>
      <c r="G56" s="13">
        <v>782</v>
      </c>
      <c r="H56" s="26">
        <f t="shared" si="21"/>
        <v>1286.0999999999999</v>
      </c>
      <c r="I56" s="34">
        <f>+H56-E56</f>
        <v>620.09999999999991</v>
      </c>
      <c r="J56" s="34">
        <f>+I56/E56*100</f>
        <v>93.108108108108084</v>
      </c>
      <c r="K56" s="8"/>
      <c r="L56" s="9"/>
    </row>
    <row r="57" spans="2:12" ht="15.95" customHeight="1" x14ac:dyDescent="0.2">
      <c r="B57" s="51" t="s">
        <v>59</v>
      </c>
      <c r="C57" s="13">
        <v>0</v>
      </c>
      <c r="D57" s="13">
        <v>0</v>
      </c>
      <c r="E57" s="26">
        <f t="shared" si="20"/>
        <v>0</v>
      </c>
      <c r="F57" s="13">
        <v>35.5</v>
      </c>
      <c r="G57" s="13">
        <v>35.5</v>
      </c>
      <c r="H57" s="26">
        <f t="shared" si="21"/>
        <v>71</v>
      </c>
      <c r="I57" s="34">
        <f>+H57-E57</f>
        <v>71</v>
      </c>
      <c r="J57" s="52">
        <v>0</v>
      </c>
      <c r="K57" s="8"/>
      <c r="L57" s="9"/>
    </row>
    <row r="58" spans="2:12" ht="19.5" customHeight="1" x14ac:dyDescent="0.2">
      <c r="B58" s="11" t="s">
        <v>60</v>
      </c>
      <c r="C58" s="6">
        <f t="shared" ref="C58:H58" si="22">+C59</f>
        <v>0.9</v>
      </c>
      <c r="D58" s="6">
        <f t="shared" si="22"/>
        <v>0</v>
      </c>
      <c r="E58" s="6">
        <f t="shared" si="22"/>
        <v>0.9</v>
      </c>
      <c r="F58" s="6">
        <f t="shared" si="22"/>
        <v>0</v>
      </c>
      <c r="G58" s="6">
        <f t="shared" si="22"/>
        <v>0</v>
      </c>
      <c r="H58" s="6">
        <f t="shared" si="22"/>
        <v>0</v>
      </c>
      <c r="I58" s="7">
        <f t="shared" si="1"/>
        <v>-0.9</v>
      </c>
      <c r="J58" s="7">
        <f t="shared" si="16"/>
        <v>-100</v>
      </c>
      <c r="K58" s="8"/>
      <c r="L58" s="9"/>
    </row>
    <row r="59" spans="2:12" s="54" customFormat="1" x14ac:dyDescent="0.2">
      <c r="B59" s="53" t="s">
        <v>61</v>
      </c>
      <c r="C59" s="6">
        <f t="shared" ref="C59:H59" si="23">SUM(C60:C66)</f>
        <v>0.9</v>
      </c>
      <c r="D59" s="6">
        <f t="shared" si="23"/>
        <v>0</v>
      </c>
      <c r="E59" s="6">
        <f t="shared" si="23"/>
        <v>0.9</v>
      </c>
      <c r="F59" s="6">
        <f t="shared" si="23"/>
        <v>0</v>
      </c>
      <c r="G59" s="6">
        <f t="shared" si="23"/>
        <v>0</v>
      </c>
      <c r="H59" s="6">
        <f t="shared" si="23"/>
        <v>0</v>
      </c>
      <c r="I59" s="7">
        <f t="shared" si="1"/>
        <v>-0.9</v>
      </c>
      <c r="J59" s="7">
        <f t="shared" si="16"/>
        <v>-100</v>
      </c>
      <c r="K59" s="8"/>
      <c r="L59" s="9"/>
    </row>
    <row r="60" spans="2:12" s="56" customFormat="1" x14ac:dyDescent="0.2">
      <c r="B60" s="55" t="s">
        <v>62</v>
      </c>
      <c r="C60" s="13">
        <v>0.9</v>
      </c>
      <c r="D60" s="13">
        <v>0</v>
      </c>
      <c r="E60" s="26">
        <f t="shared" ref="E60:E66" si="24">SUM(C60:D60)</f>
        <v>0.9</v>
      </c>
      <c r="F60" s="13">
        <v>0</v>
      </c>
      <c r="G60" s="13">
        <v>0</v>
      </c>
      <c r="H60" s="13">
        <f t="shared" ref="H60:H66" si="25">SUM(F60:G60)</f>
        <v>0</v>
      </c>
      <c r="I60" s="14">
        <f t="shared" si="1"/>
        <v>-0.9</v>
      </c>
      <c r="J60" s="34">
        <f t="shared" si="16"/>
        <v>-100</v>
      </c>
      <c r="K60" s="8"/>
      <c r="L60" s="9"/>
    </row>
    <row r="61" spans="2:12" s="56" customFormat="1" hidden="1" x14ac:dyDescent="0.2">
      <c r="B61" s="57" t="s">
        <v>63</v>
      </c>
      <c r="C61" s="13">
        <v>0</v>
      </c>
      <c r="D61" s="13">
        <v>0</v>
      </c>
      <c r="E61" s="26">
        <f t="shared" si="24"/>
        <v>0</v>
      </c>
      <c r="F61" s="13">
        <v>0</v>
      </c>
      <c r="G61" s="13">
        <v>0</v>
      </c>
      <c r="H61" s="13">
        <f t="shared" si="25"/>
        <v>0</v>
      </c>
      <c r="I61" s="14">
        <f t="shared" si="1"/>
        <v>0</v>
      </c>
      <c r="J61" s="52">
        <v>0</v>
      </c>
      <c r="K61" s="8"/>
      <c r="L61" s="9"/>
    </row>
    <row r="62" spans="2:12" s="56" customFormat="1" hidden="1" x14ac:dyDescent="0.2">
      <c r="B62" s="55" t="s">
        <v>64</v>
      </c>
      <c r="C62" s="13">
        <v>0</v>
      </c>
      <c r="D62" s="13">
        <v>0</v>
      </c>
      <c r="E62" s="26">
        <f t="shared" si="24"/>
        <v>0</v>
      </c>
      <c r="F62" s="13">
        <v>0</v>
      </c>
      <c r="G62" s="13">
        <v>0</v>
      </c>
      <c r="H62" s="13">
        <f t="shared" si="25"/>
        <v>0</v>
      </c>
      <c r="I62" s="58">
        <f t="shared" si="1"/>
        <v>0</v>
      </c>
      <c r="J62" s="34" t="e">
        <f t="shared" ref="J62:J85" si="26">+I62/E62*100</f>
        <v>#DIV/0!</v>
      </c>
      <c r="K62" s="8"/>
      <c r="L62" s="9"/>
    </row>
    <row r="63" spans="2:12" s="56" customFormat="1" hidden="1" x14ac:dyDescent="0.2">
      <c r="B63" s="55" t="s">
        <v>65</v>
      </c>
      <c r="C63" s="13">
        <v>0</v>
      </c>
      <c r="D63" s="13">
        <v>0</v>
      </c>
      <c r="E63" s="26">
        <f t="shared" si="24"/>
        <v>0</v>
      </c>
      <c r="F63" s="13">
        <v>0</v>
      </c>
      <c r="G63" s="13">
        <v>0</v>
      </c>
      <c r="H63" s="13">
        <f t="shared" si="25"/>
        <v>0</v>
      </c>
      <c r="I63" s="58">
        <f t="shared" si="1"/>
        <v>0</v>
      </c>
      <c r="J63" s="34" t="e">
        <f t="shared" si="26"/>
        <v>#DIV/0!</v>
      </c>
      <c r="K63" s="8"/>
      <c r="L63" s="9"/>
    </row>
    <row r="64" spans="2:12" s="56" customFormat="1" hidden="1" x14ac:dyDescent="0.2">
      <c r="B64" s="55" t="s">
        <v>66</v>
      </c>
      <c r="C64" s="13">
        <v>0</v>
      </c>
      <c r="D64" s="13">
        <v>0</v>
      </c>
      <c r="E64" s="26">
        <f t="shared" si="24"/>
        <v>0</v>
      </c>
      <c r="F64" s="13">
        <v>0</v>
      </c>
      <c r="G64" s="13">
        <v>0</v>
      </c>
      <c r="H64" s="13">
        <f t="shared" si="25"/>
        <v>0</v>
      </c>
      <c r="I64" s="58">
        <f t="shared" si="1"/>
        <v>0</v>
      </c>
      <c r="J64" s="34" t="e">
        <f t="shared" si="26"/>
        <v>#DIV/0!</v>
      </c>
      <c r="K64" s="8"/>
      <c r="L64" s="9"/>
    </row>
    <row r="65" spans="2:15" s="56" customFormat="1" hidden="1" x14ac:dyDescent="0.2">
      <c r="B65" s="55" t="s">
        <v>67</v>
      </c>
      <c r="C65" s="13">
        <v>0</v>
      </c>
      <c r="D65" s="13">
        <v>0</v>
      </c>
      <c r="E65" s="26">
        <f t="shared" si="24"/>
        <v>0</v>
      </c>
      <c r="F65" s="13">
        <v>0</v>
      </c>
      <c r="G65" s="13">
        <v>0</v>
      </c>
      <c r="H65" s="13">
        <f t="shared" si="25"/>
        <v>0</v>
      </c>
      <c r="I65" s="58">
        <f t="shared" si="1"/>
        <v>0</v>
      </c>
      <c r="J65" s="34" t="e">
        <f t="shared" si="26"/>
        <v>#DIV/0!</v>
      </c>
      <c r="K65" s="8"/>
      <c r="L65" s="9"/>
    </row>
    <row r="66" spans="2:15" s="56" customFormat="1" ht="13.5" hidden="1" customHeight="1" x14ac:dyDescent="0.2">
      <c r="B66" s="57" t="s">
        <v>27</v>
      </c>
      <c r="C66" s="13">
        <v>0</v>
      </c>
      <c r="D66" s="13">
        <v>0</v>
      </c>
      <c r="E66" s="26">
        <f t="shared" si="24"/>
        <v>0</v>
      </c>
      <c r="F66" s="13">
        <v>0</v>
      </c>
      <c r="G66" s="13">
        <v>0</v>
      </c>
      <c r="H66" s="13">
        <f t="shared" si="25"/>
        <v>0</v>
      </c>
      <c r="I66" s="14">
        <f t="shared" si="1"/>
        <v>0</v>
      </c>
      <c r="J66" s="26" t="e">
        <f t="shared" si="26"/>
        <v>#DIV/0!</v>
      </c>
      <c r="K66" s="8"/>
      <c r="L66" s="9"/>
    </row>
    <row r="67" spans="2:15" ht="15.95" customHeight="1" x14ac:dyDescent="0.2">
      <c r="B67" s="59" t="s">
        <v>68</v>
      </c>
      <c r="C67" s="6">
        <f t="shared" ref="C67:H67" si="27">+C68+C79+C83</f>
        <v>3197.5</v>
      </c>
      <c r="D67" s="6">
        <f t="shared" si="27"/>
        <v>3118.1</v>
      </c>
      <c r="E67" s="6">
        <f t="shared" si="27"/>
        <v>6315.6</v>
      </c>
      <c r="F67" s="6">
        <f t="shared" si="27"/>
        <v>3424.7000000000003</v>
      </c>
      <c r="G67" s="6">
        <f t="shared" si="27"/>
        <v>4037.2999999999993</v>
      </c>
      <c r="H67" s="6">
        <f t="shared" si="27"/>
        <v>7462.0000000000009</v>
      </c>
      <c r="I67" s="7">
        <f t="shared" si="1"/>
        <v>1146.4000000000005</v>
      </c>
      <c r="J67" s="6">
        <f t="shared" si="26"/>
        <v>18.151877889670033</v>
      </c>
      <c r="K67" s="8"/>
      <c r="L67" s="9"/>
      <c r="M67" s="9"/>
      <c r="N67" s="9"/>
      <c r="O67" s="9"/>
    </row>
    <row r="68" spans="2:15" ht="15.95" customHeight="1" x14ac:dyDescent="0.2">
      <c r="B68" s="53" t="s">
        <v>69</v>
      </c>
      <c r="C68" s="6">
        <f t="shared" ref="C68:H68" si="28">+C69+C75</f>
        <v>2509.7000000000003</v>
      </c>
      <c r="D68" s="6">
        <f t="shared" si="28"/>
        <v>2371.4</v>
      </c>
      <c r="E68" s="6">
        <f t="shared" si="28"/>
        <v>4881.1000000000004</v>
      </c>
      <c r="F68" s="6">
        <f t="shared" si="28"/>
        <v>2595.4</v>
      </c>
      <c r="G68" s="6">
        <f t="shared" si="28"/>
        <v>3318.0999999999995</v>
      </c>
      <c r="H68" s="6">
        <f t="shared" si="28"/>
        <v>5913.5000000000009</v>
      </c>
      <c r="I68" s="7">
        <f t="shared" si="1"/>
        <v>1032.4000000000005</v>
      </c>
      <c r="J68" s="6">
        <f t="shared" si="26"/>
        <v>21.150970068222335</v>
      </c>
      <c r="K68" s="8"/>
      <c r="L68" s="9"/>
      <c r="M68" s="8"/>
      <c r="N68" s="8"/>
      <c r="O68" s="8"/>
    </row>
    <row r="69" spans="2:15" ht="15.95" customHeight="1" x14ac:dyDescent="0.2">
      <c r="B69" s="24" t="s">
        <v>70</v>
      </c>
      <c r="C69" s="6">
        <f t="shared" ref="C69:H69" si="29">+C70+C73+C74</f>
        <v>130.80000000000001</v>
      </c>
      <c r="D69" s="6">
        <f t="shared" si="29"/>
        <v>261.60000000000002</v>
      </c>
      <c r="E69" s="6">
        <f t="shared" si="29"/>
        <v>392.40000000000003</v>
      </c>
      <c r="F69" s="6">
        <f t="shared" si="29"/>
        <v>107.4</v>
      </c>
      <c r="G69" s="6">
        <f t="shared" si="29"/>
        <v>97.2</v>
      </c>
      <c r="H69" s="6">
        <f t="shared" si="29"/>
        <v>204.60000000000002</v>
      </c>
      <c r="I69" s="7">
        <f t="shared" si="1"/>
        <v>-187.8</v>
      </c>
      <c r="J69" s="6">
        <f t="shared" si="26"/>
        <v>-47.859327217125383</v>
      </c>
      <c r="K69" s="8"/>
      <c r="L69" s="9"/>
      <c r="M69" s="8"/>
      <c r="N69" s="8"/>
      <c r="O69" s="8"/>
    </row>
    <row r="70" spans="2:15" ht="15.95" customHeight="1" x14ac:dyDescent="0.2">
      <c r="B70" s="40" t="s">
        <v>71</v>
      </c>
      <c r="C70" s="6">
        <f t="shared" ref="C70:H70" si="30">+C71+C72</f>
        <v>108.3</v>
      </c>
      <c r="D70" s="6">
        <f t="shared" si="30"/>
        <v>117.9</v>
      </c>
      <c r="E70" s="6">
        <f t="shared" si="30"/>
        <v>226.20000000000002</v>
      </c>
      <c r="F70" s="6">
        <f t="shared" si="30"/>
        <v>90</v>
      </c>
      <c r="G70" s="6">
        <f t="shared" si="30"/>
        <v>96.7</v>
      </c>
      <c r="H70" s="6">
        <f t="shared" si="30"/>
        <v>186.70000000000002</v>
      </c>
      <c r="I70" s="7">
        <f t="shared" si="1"/>
        <v>-39.5</v>
      </c>
      <c r="J70" s="6">
        <f t="shared" si="26"/>
        <v>-17.462422634836429</v>
      </c>
      <c r="K70" s="8"/>
      <c r="L70" s="9"/>
    </row>
    <row r="71" spans="2:15" ht="15.95" customHeight="1" x14ac:dyDescent="0.2">
      <c r="B71" s="60" t="s">
        <v>72</v>
      </c>
      <c r="C71" s="26">
        <v>98.2</v>
      </c>
      <c r="D71" s="26">
        <v>81.400000000000006</v>
      </c>
      <c r="E71" s="26">
        <f>SUM(C71:D71)</f>
        <v>179.60000000000002</v>
      </c>
      <c r="F71" s="26">
        <v>86.4</v>
      </c>
      <c r="G71" s="26">
        <v>96.7</v>
      </c>
      <c r="H71" s="26">
        <f>SUM(F71:G71)</f>
        <v>183.10000000000002</v>
      </c>
      <c r="I71" s="34">
        <f t="shared" si="1"/>
        <v>3.5</v>
      </c>
      <c r="J71" s="26">
        <f t="shared" si="26"/>
        <v>1.9487750556792871</v>
      </c>
      <c r="K71" s="8"/>
      <c r="L71" s="9"/>
    </row>
    <row r="72" spans="2:15" ht="15.95" customHeight="1" x14ac:dyDescent="0.2">
      <c r="B72" s="42" t="s">
        <v>73</v>
      </c>
      <c r="C72" s="43">
        <v>10.1</v>
      </c>
      <c r="D72" s="43">
        <v>36.5</v>
      </c>
      <c r="E72" s="43">
        <f>SUM(C72:D72)</f>
        <v>46.6</v>
      </c>
      <c r="F72" s="43">
        <v>3.6</v>
      </c>
      <c r="G72" s="43">
        <v>0</v>
      </c>
      <c r="H72" s="61">
        <f>SUM(F72:G72)</f>
        <v>3.6</v>
      </c>
      <c r="I72" s="62">
        <f t="shared" ref="I72:I91" si="31">+H72-E72</f>
        <v>-43</v>
      </c>
      <c r="J72" s="43">
        <f t="shared" si="26"/>
        <v>-92.274678111587988</v>
      </c>
      <c r="K72" s="8"/>
      <c r="L72" s="9"/>
    </row>
    <row r="73" spans="2:15" ht="15.95" customHeight="1" x14ac:dyDescent="0.2">
      <c r="B73" s="63" t="s">
        <v>74</v>
      </c>
      <c r="C73" s="43">
        <v>22.2</v>
      </c>
      <c r="D73" s="43">
        <v>143.69999999999999</v>
      </c>
      <c r="E73" s="43">
        <f>SUM(C73:D73)</f>
        <v>165.89999999999998</v>
      </c>
      <c r="F73" s="43">
        <v>16.899999999999999</v>
      </c>
      <c r="G73" s="43">
        <v>0</v>
      </c>
      <c r="H73" s="61">
        <f>SUM(F73:G73)</f>
        <v>16.899999999999999</v>
      </c>
      <c r="I73" s="62">
        <f t="shared" si="31"/>
        <v>-148.99999999999997</v>
      </c>
      <c r="J73" s="43">
        <f t="shared" si="26"/>
        <v>-89.813140446051833</v>
      </c>
      <c r="K73" s="8"/>
      <c r="L73" s="9"/>
    </row>
    <row r="74" spans="2:15" ht="15.95" customHeight="1" x14ac:dyDescent="0.2">
      <c r="B74" s="25" t="s">
        <v>75</v>
      </c>
      <c r="C74" s="26">
        <v>0.3</v>
      </c>
      <c r="D74" s="26">
        <v>0</v>
      </c>
      <c r="E74" s="26">
        <f>SUM(C74:D74)</f>
        <v>0.3</v>
      </c>
      <c r="F74" s="26">
        <v>0.5</v>
      </c>
      <c r="G74" s="26">
        <v>0.5</v>
      </c>
      <c r="H74" s="26">
        <f>SUM(F74:G74)</f>
        <v>1</v>
      </c>
      <c r="I74" s="34">
        <f t="shared" si="31"/>
        <v>0.7</v>
      </c>
      <c r="J74" s="26">
        <f t="shared" si="26"/>
        <v>233.33333333333334</v>
      </c>
      <c r="K74" s="8"/>
      <c r="L74" s="9"/>
    </row>
    <row r="75" spans="2:15" ht="15.95" customHeight="1" x14ac:dyDescent="0.2">
      <c r="B75" s="24" t="s">
        <v>76</v>
      </c>
      <c r="C75" s="6">
        <f t="shared" ref="C75:H75" si="32">SUM(C76:C78)</f>
        <v>2378.9</v>
      </c>
      <c r="D75" s="6">
        <f t="shared" si="32"/>
        <v>2109.8000000000002</v>
      </c>
      <c r="E75" s="6">
        <f t="shared" si="32"/>
        <v>4488.7000000000007</v>
      </c>
      <c r="F75" s="6">
        <f t="shared" si="32"/>
        <v>2488</v>
      </c>
      <c r="G75" s="6">
        <f t="shared" si="32"/>
        <v>3220.8999999999996</v>
      </c>
      <c r="H75" s="6">
        <f t="shared" si="32"/>
        <v>5708.9000000000005</v>
      </c>
      <c r="I75" s="7">
        <f t="shared" si="31"/>
        <v>1220.1999999999998</v>
      </c>
      <c r="J75" s="6">
        <f t="shared" si="26"/>
        <v>27.18381714082027</v>
      </c>
      <c r="K75" s="8"/>
      <c r="L75" s="9"/>
    </row>
    <row r="76" spans="2:15" ht="15.95" customHeight="1" x14ac:dyDescent="0.2">
      <c r="B76" s="64" t="s">
        <v>77</v>
      </c>
      <c r="C76" s="26">
        <v>9.6999999999999993</v>
      </c>
      <c r="D76" s="26">
        <v>7.6</v>
      </c>
      <c r="E76" s="26">
        <f>SUM(C76:D76)</f>
        <v>17.299999999999997</v>
      </c>
      <c r="F76" s="26">
        <v>12.2</v>
      </c>
      <c r="G76" s="26">
        <v>7.1</v>
      </c>
      <c r="H76" s="65">
        <f>SUM(F76:G76)</f>
        <v>19.299999999999997</v>
      </c>
      <c r="I76" s="34">
        <f t="shared" si="31"/>
        <v>2</v>
      </c>
      <c r="J76" s="26">
        <f t="shared" si="26"/>
        <v>11.560693641618499</v>
      </c>
      <c r="K76" s="8"/>
      <c r="L76" s="9"/>
    </row>
    <row r="77" spans="2:15" ht="15.95" customHeight="1" x14ac:dyDescent="0.2">
      <c r="B77" s="63" t="s">
        <v>78</v>
      </c>
      <c r="C77" s="66">
        <v>2166.8000000000002</v>
      </c>
      <c r="D77" s="66">
        <v>1998.9</v>
      </c>
      <c r="E77" s="66">
        <f>SUM(C77:D77)</f>
        <v>4165.7000000000007</v>
      </c>
      <c r="F77" s="66">
        <v>2254.3000000000002</v>
      </c>
      <c r="G77" s="66">
        <v>3099.2</v>
      </c>
      <c r="H77" s="66">
        <f>SUM(F77:G77)</f>
        <v>5353.5</v>
      </c>
      <c r="I77" s="62">
        <f t="shared" si="31"/>
        <v>1187.7999999999993</v>
      </c>
      <c r="J77" s="43">
        <f t="shared" si="26"/>
        <v>28.513815205127568</v>
      </c>
      <c r="K77" s="8"/>
      <c r="L77" s="9"/>
    </row>
    <row r="78" spans="2:15" ht="15.95" customHeight="1" x14ac:dyDescent="0.2">
      <c r="B78" s="64" t="s">
        <v>27</v>
      </c>
      <c r="C78" s="13">
        <v>202.4</v>
      </c>
      <c r="D78" s="13">
        <v>103.3</v>
      </c>
      <c r="E78" s="26">
        <f>SUM(C78:D78)</f>
        <v>305.7</v>
      </c>
      <c r="F78" s="13">
        <v>221.5</v>
      </c>
      <c r="G78" s="13">
        <v>114.6</v>
      </c>
      <c r="H78" s="13">
        <f>SUM(F78:G78)</f>
        <v>336.1</v>
      </c>
      <c r="I78" s="34">
        <f t="shared" si="31"/>
        <v>30.400000000000034</v>
      </c>
      <c r="J78" s="26">
        <f t="shared" si="26"/>
        <v>9.9443899247628504</v>
      </c>
      <c r="K78" s="8"/>
      <c r="L78" s="9"/>
    </row>
    <row r="79" spans="2:15" ht="15.95" customHeight="1" x14ac:dyDescent="0.2">
      <c r="B79" s="53" t="s">
        <v>79</v>
      </c>
      <c r="C79" s="6">
        <f t="shared" ref="C79:H79" si="33">SUM(C80:C82)</f>
        <v>580.79999999999995</v>
      </c>
      <c r="D79" s="6">
        <f t="shared" si="33"/>
        <v>665.8</v>
      </c>
      <c r="E79" s="6">
        <f t="shared" si="33"/>
        <v>1246.6000000000001</v>
      </c>
      <c r="F79" s="6">
        <f>SUM(F80:F82)</f>
        <v>602.5</v>
      </c>
      <c r="G79" s="6">
        <f t="shared" si="33"/>
        <v>675.00000000000011</v>
      </c>
      <c r="H79" s="6">
        <f t="shared" si="33"/>
        <v>1277.5</v>
      </c>
      <c r="I79" s="7">
        <f t="shared" si="31"/>
        <v>30.899999999999864</v>
      </c>
      <c r="J79" s="6">
        <f t="shared" si="26"/>
        <v>2.4787421787261241</v>
      </c>
      <c r="K79" s="8"/>
      <c r="L79" s="9"/>
    </row>
    <row r="80" spans="2:15" ht="15.95" customHeight="1" x14ac:dyDescent="0.2">
      <c r="B80" s="67" t="s">
        <v>80</v>
      </c>
      <c r="C80" s="13">
        <v>446.2</v>
      </c>
      <c r="D80" s="13">
        <v>569.29999999999995</v>
      </c>
      <c r="E80" s="13">
        <f>SUM(C80:D80)</f>
        <v>1015.5</v>
      </c>
      <c r="F80" s="13">
        <v>504.9</v>
      </c>
      <c r="G80" s="13">
        <v>603.20000000000005</v>
      </c>
      <c r="H80" s="65">
        <f>SUM(F80:G80)</f>
        <v>1108.0999999999999</v>
      </c>
      <c r="I80" s="34">
        <f t="shared" si="31"/>
        <v>92.599999999999909</v>
      </c>
      <c r="J80" s="26">
        <f t="shared" si="26"/>
        <v>9.1186607582471595</v>
      </c>
      <c r="K80" s="8"/>
      <c r="L80" s="9"/>
    </row>
    <row r="81" spans="2:12" ht="15.95" customHeight="1" x14ac:dyDescent="0.2">
      <c r="B81" s="67" t="s">
        <v>81</v>
      </c>
      <c r="C81" s="26">
        <v>132.1</v>
      </c>
      <c r="D81" s="26">
        <v>94.1</v>
      </c>
      <c r="E81" s="26">
        <f>SUM(C81:D81)</f>
        <v>226.2</v>
      </c>
      <c r="F81" s="26">
        <v>95.6</v>
      </c>
      <c r="G81" s="26">
        <v>69.599999999999994</v>
      </c>
      <c r="H81" s="65">
        <f>SUM(F81:G81)</f>
        <v>165.2</v>
      </c>
      <c r="I81" s="34">
        <f t="shared" si="31"/>
        <v>-61</v>
      </c>
      <c r="J81" s="26">
        <f t="shared" si="26"/>
        <v>-26.967285587975244</v>
      </c>
      <c r="K81" s="8"/>
      <c r="L81" s="9"/>
    </row>
    <row r="82" spans="2:12" ht="15.95" customHeight="1" x14ac:dyDescent="0.2">
      <c r="B82" s="67" t="s">
        <v>27</v>
      </c>
      <c r="C82" s="26">
        <v>2.5</v>
      </c>
      <c r="D82" s="26">
        <v>2.4</v>
      </c>
      <c r="E82" s="26">
        <f>SUM(C82:D82)</f>
        <v>4.9000000000000004</v>
      </c>
      <c r="F82" s="26">
        <v>2</v>
      </c>
      <c r="G82" s="26">
        <v>2.2000000000000002</v>
      </c>
      <c r="H82" s="65">
        <f>SUM(F82:G82)</f>
        <v>4.2</v>
      </c>
      <c r="I82" s="34">
        <f t="shared" si="31"/>
        <v>-0.70000000000000018</v>
      </c>
      <c r="J82" s="26">
        <f t="shared" si="26"/>
        <v>-14.285714285714288</v>
      </c>
      <c r="K82" s="8"/>
      <c r="L82" s="9"/>
    </row>
    <row r="83" spans="2:12" ht="15.95" customHeight="1" x14ac:dyDescent="0.2">
      <c r="B83" s="53" t="s">
        <v>82</v>
      </c>
      <c r="C83" s="6">
        <f t="shared" ref="C83:H83" si="34">SUM(C84:C86)</f>
        <v>107</v>
      </c>
      <c r="D83" s="6">
        <f t="shared" si="34"/>
        <v>80.900000000000006</v>
      </c>
      <c r="E83" s="6">
        <f t="shared" si="34"/>
        <v>187.89999999999998</v>
      </c>
      <c r="F83" s="6">
        <f>+F84+F85+F86</f>
        <v>226.79999999999998</v>
      </c>
      <c r="G83" s="6">
        <f t="shared" si="34"/>
        <v>44.199999999999996</v>
      </c>
      <c r="H83" s="6">
        <f t="shared" si="34"/>
        <v>270.99999999999994</v>
      </c>
      <c r="I83" s="34">
        <f t="shared" si="31"/>
        <v>83.099999999999966</v>
      </c>
      <c r="J83" s="26">
        <f t="shared" si="26"/>
        <v>44.225651942522603</v>
      </c>
      <c r="K83" s="8"/>
      <c r="L83" s="9"/>
    </row>
    <row r="84" spans="2:12" ht="15.95" customHeight="1" x14ac:dyDescent="0.2">
      <c r="B84" s="68" t="s">
        <v>83</v>
      </c>
      <c r="C84" s="43">
        <v>4.3</v>
      </c>
      <c r="D84" s="43">
        <v>3.4</v>
      </c>
      <c r="E84" s="43">
        <f>SUM(C84:D84)</f>
        <v>7.6999999999999993</v>
      </c>
      <c r="F84" s="43">
        <v>3.1</v>
      </c>
      <c r="G84" s="43">
        <v>3.3</v>
      </c>
      <c r="H84" s="43">
        <f>SUM(F84:G84)</f>
        <v>6.4</v>
      </c>
      <c r="I84" s="62">
        <f t="shared" si="31"/>
        <v>-1.2999999999999989</v>
      </c>
      <c r="J84" s="62">
        <f t="shared" si="26"/>
        <v>-16.883116883116873</v>
      </c>
      <c r="K84" s="8"/>
      <c r="L84" s="9"/>
    </row>
    <row r="85" spans="2:12" ht="15.95" customHeight="1" x14ac:dyDescent="0.2">
      <c r="B85" s="68" t="s">
        <v>84</v>
      </c>
      <c r="C85" s="43">
        <v>102.7</v>
      </c>
      <c r="D85" s="43">
        <v>77.5</v>
      </c>
      <c r="E85" s="43">
        <f>SUM(C85:D85)</f>
        <v>180.2</v>
      </c>
      <c r="F85" s="43">
        <v>223.7</v>
      </c>
      <c r="G85" s="43">
        <v>40.9</v>
      </c>
      <c r="H85" s="43">
        <f>SUM(F85:G85)</f>
        <v>264.59999999999997</v>
      </c>
      <c r="I85" s="62">
        <f t="shared" si="31"/>
        <v>84.399999999999977</v>
      </c>
      <c r="J85" s="62">
        <f t="shared" si="26"/>
        <v>46.836847946725854</v>
      </c>
      <c r="K85" s="8"/>
      <c r="L85" s="9"/>
    </row>
    <row r="86" spans="2:12" ht="15.95" customHeight="1" x14ac:dyDescent="0.2">
      <c r="B86" s="19" t="s">
        <v>27</v>
      </c>
      <c r="C86" s="26">
        <v>0</v>
      </c>
      <c r="D86" s="26">
        <v>0</v>
      </c>
      <c r="E86" s="26">
        <f>SUM(C86:D86)</f>
        <v>0</v>
      </c>
      <c r="F86" s="26">
        <v>0</v>
      </c>
      <c r="G86" s="26">
        <v>0</v>
      </c>
      <c r="H86" s="26">
        <f>SUM(F86:G86)</f>
        <v>0</v>
      </c>
      <c r="I86" s="34">
        <f t="shared" si="31"/>
        <v>0</v>
      </c>
      <c r="J86" s="69">
        <v>0</v>
      </c>
      <c r="K86" s="8"/>
      <c r="L86" s="9"/>
    </row>
    <row r="87" spans="2:12" ht="15.95" customHeight="1" x14ac:dyDescent="0.2">
      <c r="B87" s="11" t="s">
        <v>85</v>
      </c>
      <c r="C87" s="6">
        <f t="shared" ref="C87:H87" si="35">+C88+C93+C95</f>
        <v>1871.9</v>
      </c>
      <c r="D87" s="6">
        <f t="shared" si="35"/>
        <v>3730.5000000000005</v>
      </c>
      <c r="E87" s="6">
        <f t="shared" si="35"/>
        <v>5602.4</v>
      </c>
      <c r="F87" s="6">
        <f t="shared" si="35"/>
        <v>1401.9</v>
      </c>
      <c r="G87" s="6">
        <f t="shared" si="35"/>
        <v>1517.1</v>
      </c>
      <c r="H87" s="6">
        <f t="shared" si="35"/>
        <v>2919</v>
      </c>
      <c r="I87" s="7">
        <f t="shared" si="31"/>
        <v>-2683.3999999999996</v>
      </c>
      <c r="J87" s="6">
        <f>+I87/E87*100</f>
        <v>-47.897329715836065</v>
      </c>
      <c r="K87" s="8"/>
      <c r="L87" s="9"/>
    </row>
    <row r="88" spans="2:12" ht="15.95" customHeight="1" x14ac:dyDescent="0.2">
      <c r="B88" s="53" t="s">
        <v>86</v>
      </c>
      <c r="C88" s="6">
        <f t="shared" ref="C88:H88" si="36">SUM(C89:C92)</f>
        <v>616.1</v>
      </c>
      <c r="D88" s="23">
        <f t="shared" si="36"/>
        <v>2760.4</v>
      </c>
      <c r="E88" s="23">
        <f t="shared" si="36"/>
        <v>3376.5</v>
      </c>
      <c r="F88" s="6">
        <f t="shared" si="36"/>
        <v>392.2</v>
      </c>
      <c r="G88" s="23">
        <f t="shared" si="36"/>
        <v>1.3</v>
      </c>
      <c r="H88" s="23">
        <f t="shared" si="36"/>
        <v>393.5</v>
      </c>
      <c r="I88" s="7">
        <f t="shared" si="31"/>
        <v>-2983</v>
      </c>
      <c r="J88" s="6">
        <f>+I88/E88*100</f>
        <v>-88.345920331704434</v>
      </c>
      <c r="K88" s="8"/>
      <c r="L88" s="9"/>
    </row>
    <row r="89" spans="2:12" ht="15.95" customHeight="1" x14ac:dyDescent="0.2">
      <c r="B89" s="67" t="s">
        <v>87</v>
      </c>
      <c r="C89" s="26">
        <v>0</v>
      </c>
      <c r="D89" s="26">
        <v>2517.3000000000002</v>
      </c>
      <c r="E89" s="26">
        <f t="shared" ref="E89:E99" si="37">SUM(C89:D89)</f>
        <v>2517.3000000000002</v>
      </c>
      <c r="F89" s="26">
        <v>0</v>
      </c>
      <c r="G89" s="26">
        <v>0</v>
      </c>
      <c r="H89" s="26">
        <f t="shared" ref="H89:H99" si="38">SUM(F89:G89)</f>
        <v>0</v>
      </c>
      <c r="I89" s="70">
        <f t="shared" si="31"/>
        <v>-2517.3000000000002</v>
      </c>
      <c r="J89" s="45">
        <v>0</v>
      </c>
      <c r="K89" s="8"/>
      <c r="L89" s="9"/>
    </row>
    <row r="90" spans="2:12" ht="15.95" customHeight="1" x14ac:dyDescent="0.2">
      <c r="B90" s="67" t="s">
        <v>88</v>
      </c>
      <c r="C90" s="26">
        <v>158.4</v>
      </c>
      <c r="D90" s="26">
        <v>25.1</v>
      </c>
      <c r="E90" s="26">
        <f t="shared" si="37"/>
        <v>183.5</v>
      </c>
      <c r="F90" s="26">
        <v>0.5</v>
      </c>
      <c r="G90" s="26">
        <v>0.5</v>
      </c>
      <c r="H90" s="26">
        <f t="shared" si="38"/>
        <v>1</v>
      </c>
      <c r="I90" s="34">
        <f t="shared" si="31"/>
        <v>-182.5</v>
      </c>
      <c r="J90" s="26">
        <f>+I90/E90*100</f>
        <v>-99.455040871934614</v>
      </c>
      <c r="K90" s="8"/>
      <c r="L90" s="9"/>
    </row>
    <row r="91" spans="2:12" ht="15.95" customHeight="1" x14ac:dyDescent="0.2">
      <c r="B91" s="67" t="s">
        <v>89</v>
      </c>
      <c r="C91" s="26">
        <v>457.7</v>
      </c>
      <c r="D91" s="26">
        <v>218</v>
      </c>
      <c r="E91" s="26">
        <f t="shared" si="37"/>
        <v>675.7</v>
      </c>
      <c r="F91" s="26">
        <v>391.7</v>
      </c>
      <c r="G91" s="26">
        <v>0.8</v>
      </c>
      <c r="H91" s="26">
        <f t="shared" si="38"/>
        <v>392.5</v>
      </c>
      <c r="I91" s="34">
        <f t="shared" si="31"/>
        <v>-283.20000000000005</v>
      </c>
      <c r="J91" s="26">
        <f>+I91/E91*100</f>
        <v>-41.912091164718071</v>
      </c>
      <c r="K91" s="8"/>
      <c r="L91" s="9"/>
    </row>
    <row r="92" spans="2:12" ht="15.95" customHeight="1" x14ac:dyDescent="0.2">
      <c r="B92" s="67" t="s">
        <v>27</v>
      </c>
      <c r="C92" s="13">
        <v>0</v>
      </c>
      <c r="D92" s="13">
        <v>0</v>
      </c>
      <c r="E92" s="26">
        <f t="shared" si="37"/>
        <v>0</v>
      </c>
      <c r="F92" s="13">
        <v>0</v>
      </c>
      <c r="G92" s="13">
        <v>0</v>
      </c>
      <c r="H92" s="13">
        <f t="shared" si="38"/>
        <v>0</v>
      </c>
      <c r="I92" s="52">
        <v>0</v>
      </c>
      <c r="J92" s="45">
        <v>0</v>
      </c>
      <c r="K92" s="8"/>
      <c r="L92" s="9"/>
    </row>
    <row r="93" spans="2:12" ht="15.95" customHeight="1" x14ac:dyDescent="0.2">
      <c r="B93" s="53" t="s">
        <v>90</v>
      </c>
      <c r="C93" s="6">
        <v>237.1</v>
      </c>
      <c r="D93" s="6">
        <v>78.8</v>
      </c>
      <c r="E93" s="6">
        <f t="shared" si="37"/>
        <v>315.89999999999998</v>
      </c>
      <c r="F93" s="6">
        <v>110</v>
      </c>
      <c r="G93" s="6">
        <v>100.7</v>
      </c>
      <c r="H93" s="6">
        <f t="shared" si="38"/>
        <v>210.7</v>
      </c>
      <c r="I93" s="7">
        <f t="shared" ref="I93:I111" si="39">+H93-E93</f>
        <v>-105.19999999999999</v>
      </c>
      <c r="J93" s="6">
        <f>+I93/E93*100</f>
        <v>-33.301677746122188</v>
      </c>
      <c r="K93" s="8"/>
      <c r="L93" s="9"/>
    </row>
    <row r="94" spans="2:12" ht="15.95" customHeight="1" x14ac:dyDescent="0.2">
      <c r="B94" s="71" t="s">
        <v>91</v>
      </c>
      <c r="C94" s="43">
        <v>88.7</v>
      </c>
      <c r="D94" s="43">
        <v>68.900000000000006</v>
      </c>
      <c r="E94" s="43">
        <f t="shared" si="37"/>
        <v>157.60000000000002</v>
      </c>
      <c r="F94" s="43">
        <v>97.8</v>
      </c>
      <c r="G94" s="43">
        <v>81.400000000000006</v>
      </c>
      <c r="H94" s="61">
        <f t="shared" si="38"/>
        <v>179.2</v>
      </c>
      <c r="I94" s="62">
        <f t="shared" si="39"/>
        <v>21.599999999999966</v>
      </c>
      <c r="J94" s="62">
        <f>+I94/E94*100</f>
        <v>13.705583756345154</v>
      </c>
      <c r="K94" s="8"/>
      <c r="L94" s="9"/>
    </row>
    <row r="95" spans="2:12" ht="15.75" customHeight="1" x14ac:dyDescent="0.2">
      <c r="B95" s="53" t="s">
        <v>92</v>
      </c>
      <c r="C95" s="6">
        <f>SUM(C96:C99)</f>
        <v>1018.6999999999999</v>
      </c>
      <c r="D95" s="6">
        <f>SUM(D96:D99)</f>
        <v>891.30000000000007</v>
      </c>
      <c r="E95" s="6">
        <f t="shared" si="37"/>
        <v>1910</v>
      </c>
      <c r="F95" s="6">
        <f>SUM(F96:F99)</f>
        <v>899.7</v>
      </c>
      <c r="G95" s="6">
        <f>SUM(G96:G99)</f>
        <v>1415.1</v>
      </c>
      <c r="H95" s="6">
        <f t="shared" si="38"/>
        <v>2314.8000000000002</v>
      </c>
      <c r="I95" s="7">
        <f t="shared" si="39"/>
        <v>404.80000000000018</v>
      </c>
      <c r="J95" s="6">
        <f>+I95/E95*100</f>
        <v>21.193717277486922</v>
      </c>
      <c r="K95" s="8"/>
      <c r="L95" s="9"/>
    </row>
    <row r="96" spans="2:12" s="32" customFormat="1" ht="15.95" customHeight="1" x14ac:dyDescent="0.2">
      <c r="B96" s="72" t="s">
        <v>93</v>
      </c>
      <c r="C96" s="31">
        <v>1014.3</v>
      </c>
      <c r="D96" s="31">
        <v>883.2</v>
      </c>
      <c r="E96" s="31">
        <f t="shared" si="37"/>
        <v>1897.5</v>
      </c>
      <c r="F96" s="31">
        <v>881.2</v>
      </c>
      <c r="G96" s="31">
        <v>934</v>
      </c>
      <c r="H96" s="26">
        <f t="shared" si="38"/>
        <v>1815.2</v>
      </c>
      <c r="I96" s="30">
        <f t="shared" si="39"/>
        <v>-82.299999999999955</v>
      </c>
      <c r="J96" s="31">
        <f>+I96/E96*100</f>
        <v>-4.3372859025032913</v>
      </c>
      <c r="K96" s="8"/>
      <c r="L96" s="9"/>
    </row>
    <row r="97" spans="2:14" s="32" customFormat="1" ht="15.95" customHeight="1" x14ac:dyDescent="0.2">
      <c r="B97" s="72" t="s">
        <v>94</v>
      </c>
      <c r="C97" s="31">
        <v>0</v>
      </c>
      <c r="D97" s="31">
        <v>0</v>
      </c>
      <c r="E97" s="31">
        <f t="shared" si="37"/>
        <v>0</v>
      </c>
      <c r="F97" s="31">
        <v>15.2</v>
      </c>
      <c r="G97" s="31">
        <v>477.3</v>
      </c>
      <c r="H97" s="26">
        <f t="shared" si="38"/>
        <v>492.5</v>
      </c>
      <c r="I97" s="30">
        <f t="shared" si="39"/>
        <v>492.5</v>
      </c>
      <c r="J97" s="73">
        <v>0</v>
      </c>
      <c r="K97" s="8"/>
      <c r="L97" s="9"/>
    </row>
    <row r="98" spans="2:14" s="32" customFormat="1" ht="15.95" customHeight="1" x14ac:dyDescent="0.2">
      <c r="B98" s="74" t="s">
        <v>95</v>
      </c>
      <c r="C98" s="26">
        <v>0</v>
      </c>
      <c r="D98" s="26">
        <v>0</v>
      </c>
      <c r="E98" s="26">
        <f t="shared" si="37"/>
        <v>0</v>
      </c>
      <c r="F98" s="26">
        <v>0</v>
      </c>
      <c r="G98" s="26">
        <v>0</v>
      </c>
      <c r="H98" s="26">
        <f>SUM(F98:G98)</f>
        <v>0</v>
      </c>
      <c r="I98" s="34">
        <f>+H98-E98</f>
        <v>0</v>
      </c>
      <c r="J98" s="52">
        <v>0</v>
      </c>
      <c r="K98" s="8"/>
      <c r="L98" s="9"/>
    </row>
    <row r="99" spans="2:14" s="32" customFormat="1" ht="15.95" customHeight="1" x14ac:dyDescent="0.2">
      <c r="B99" s="67" t="s">
        <v>27</v>
      </c>
      <c r="C99" s="26">
        <v>4.4000000000000004</v>
      </c>
      <c r="D99" s="26">
        <v>8.1</v>
      </c>
      <c r="E99" s="26">
        <f t="shared" si="37"/>
        <v>12.5</v>
      </c>
      <c r="F99" s="26">
        <v>3.3</v>
      </c>
      <c r="G99" s="26">
        <v>3.8</v>
      </c>
      <c r="H99" s="26">
        <f t="shared" si="38"/>
        <v>7.1</v>
      </c>
      <c r="I99" s="34">
        <f>+H99-E99</f>
        <v>-5.4</v>
      </c>
      <c r="J99" s="34">
        <f>+I99/E99*100</f>
        <v>-43.2</v>
      </c>
      <c r="K99" s="8"/>
      <c r="L99" s="9"/>
    </row>
    <row r="100" spans="2:14" ht="15.95" customHeight="1" x14ac:dyDescent="0.2">
      <c r="B100" s="59" t="s">
        <v>96</v>
      </c>
      <c r="C100" s="6">
        <f t="shared" ref="C100:H100" si="40">+C104+C101</f>
        <v>0</v>
      </c>
      <c r="D100" s="6">
        <f t="shared" si="40"/>
        <v>31.4</v>
      </c>
      <c r="E100" s="6">
        <f t="shared" si="40"/>
        <v>31.4</v>
      </c>
      <c r="F100" s="6">
        <f t="shared" si="40"/>
        <v>0</v>
      </c>
      <c r="G100" s="6">
        <f t="shared" si="40"/>
        <v>51.2</v>
      </c>
      <c r="H100" s="6">
        <f t="shared" si="40"/>
        <v>51.2</v>
      </c>
      <c r="I100" s="7">
        <f t="shared" si="39"/>
        <v>19.800000000000004</v>
      </c>
      <c r="J100" s="7">
        <f>+I100/E100*100</f>
        <v>63.057324840764352</v>
      </c>
      <c r="K100" s="8"/>
      <c r="L100" s="9"/>
    </row>
    <row r="101" spans="2:14" ht="15.95" customHeight="1" x14ac:dyDescent="0.2">
      <c r="B101" s="75" t="s">
        <v>97</v>
      </c>
      <c r="C101" s="49">
        <f t="shared" ref="C101:H101" si="41">+C102+C103</f>
        <v>0</v>
      </c>
      <c r="D101" s="49">
        <f t="shared" si="41"/>
        <v>31.4</v>
      </c>
      <c r="E101" s="49">
        <f t="shared" si="41"/>
        <v>31.4</v>
      </c>
      <c r="F101" s="49">
        <f t="shared" si="41"/>
        <v>0</v>
      </c>
      <c r="G101" s="49">
        <f>+G102+G103</f>
        <v>51.2</v>
      </c>
      <c r="H101" s="49">
        <f t="shared" si="41"/>
        <v>51.2</v>
      </c>
      <c r="I101" s="50">
        <f t="shared" si="39"/>
        <v>19.800000000000004</v>
      </c>
      <c r="J101" s="50">
        <f>+I101/E101*100</f>
        <v>63.057324840764352</v>
      </c>
      <c r="K101" s="8"/>
      <c r="L101" s="9"/>
    </row>
    <row r="102" spans="2:14" ht="15" customHeight="1" x14ac:dyDescent="0.2">
      <c r="B102" s="67" t="s">
        <v>98</v>
      </c>
      <c r="C102" s="26">
        <v>0</v>
      </c>
      <c r="D102" s="26">
        <v>31.4</v>
      </c>
      <c r="E102" s="26">
        <f>SUM(C102:D102)</f>
        <v>31.4</v>
      </c>
      <c r="F102" s="26">
        <v>0</v>
      </c>
      <c r="G102" s="26">
        <v>51.2</v>
      </c>
      <c r="H102" s="26">
        <f>SUM(F102:G102)</f>
        <v>51.2</v>
      </c>
      <c r="I102" s="34">
        <f t="shared" si="39"/>
        <v>19.800000000000004</v>
      </c>
      <c r="J102" s="34">
        <f>+I102/E102*100</f>
        <v>63.057324840764352</v>
      </c>
      <c r="K102" s="8"/>
      <c r="L102" s="9"/>
    </row>
    <row r="103" spans="2:14" ht="15.95" hidden="1" customHeight="1" x14ac:dyDescent="0.2">
      <c r="B103" s="67" t="s">
        <v>99</v>
      </c>
      <c r="C103" s="26">
        <v>0</v>
      </c>
      <c r="D103" s="26">
        <v>0</v>
      </c>
      <c r="E103" s="26">
        <f>SUM(C103:D103)</f>
        <v>0</v>
      </c>
      <c r="F103" s="26">
        <v>0</v>
      </c>
      <c r="G103" s="26">
        <v>0</v>
      </c>
      <c r="H103" s="26">
        <f>SUM(F103:G103)</f>
        <v>0</v>
      </c>
      <c r="I103" s="34">
        <f t="shared" si="39"/>
        <v>0</v>
      </c>
      <c r="J103" s="52">
        <v>0</v>
      </c>
      <c r="K103" s="8"/>
      <c r="L103" s="9"/>
    </row>
    <row r="104" spans="2:14" ht="15.95" hidden="1" customHeight="1" x14ac:dyDescent="0.2">
      <c r="B104" s="12" t="s">
        <v>100</v>
      </c>
      <c r="C104" s="26">
        <v>0</v>
      </c>
      <c r="D104" s="26">
        <v>0</v>
      </c>
      <c r="E104" s="26">
        <f>SUM(C104:D104)</f>
        <v>0</v>
      </c>
      <c r="F104" s="26">
        <v>0</v>
      </c>
      <c r="G104" s="26">
        <v>0</v>
      </c>
      <c r="H104" s="26">
        <f>SUM(F104:G104)</f>
        <v>0</v>
      </c>
      <c r="I104" s="34">
        <f t="shared" si="39"/>
        <v>0</v>
      </c>
      <c r="J104" s="34">
        <v>0</v>
      </c>
      <c r="K104" s="8"/>
      <c r="L104" s="9"/>
    </row>
    <row r="105" spans="2:14" ht="20.25" customHeight="1" thickBot="1" x14ac:dyDescent="0.25">
      <c r="B105" s="76" t="s">
        <v>101</v>
      </c>
      <c r="C105" s="77">
        <f>+C100+C8</f>
        <v>108446.90000000001</v>
      </c>
      <c r="D105" s="77">
        <f>+D100+D8</f>
        <v>91110.9</v>
      </c>
      <c r="E105" s="77">
        <f>SUM(C105:D105)</f>
        <v>199557.8</v>
      </c>
      <c r="F105" s="77">
        <f>+F100+F8</f>
        <v>119279.8</v>
      </c>
      <c r="G105" s="77">
        <f>+G100+G8</f>
        <v>95335.6</v>
      </c>
      <c r="H105" s="77">
        <f>SUM(F105:G105)</f>
        <v>214615.40000000002</v>
      </c>
      <c r="I105" s="78">
        <f t="shared" si="39"/>
        <v>15057.600000000035</v>
      </c>
      <c r="J105" s="78">
        <f>+I105/E105*100</f>
        <v>7.5454830630524272</v>
      </c>
      <c r="K105" s="8"/>
      <c r="L105" s="9"/>
      <c r="M105" s="79"/>
      <c r="N105" s="79"/>
    </row>
    <row r="106" spans="2:14" ht="15.95" customHeight="1" thickTop="1" x14ac:dyDescent="0.2">
      <c r="B106" s="11" t="s">
        <v>102</v>
      </c>
      <c r="C106" s="6">
        <v>319.5</v>
      </c>
      <c r="D106" s="6">
        <v>4.3</v>
      </c>
      <c r="E106" s="6">
        <f>SUM(C106:D106)</f>
        <v>323.8</v>
      </c>
      <c r="F106" s="6">
        <v>370.1</v>
      </c>
      <c r="G106" s="6">
        <f>14815563.91/1000000</f>
        <v>14.81556391</v>
      </c>
      <c r="H106" s="6">
        <f>SUM(F106:G106)</f>
        <v>384.91556391</v>
      </c>
      <c r="I106" s="7">
        <f t="shared" si="39"/>
        <v>61.115563909999992</v>
      </c>
      <c r="J106" s="80">
        <f>+I106/E106*100</f>
        <v>18.874479280420008</v>
      </c>
      <c r="K106" s="8"/>
      <c r="L106" s="8"/>
      <c r="M106" s="8"/>
      <c r="N106" s="8"/>
    </row>
    <row r="107" spans="2:14" ht="15.95" customHeight="1" x14ac:dyDescent="0.2">
      <c r="B107" s="81" t="s">
        <v>103</v>
      </c>
      <c r="C107" s="82">
        <f t="shared" ref="C107:H107" si="42">+C108+C111+C122</f>
        <v>15893.5</v>
      </c>
      <c r="D107" s="82">
        <f t="shared" si="42"/>
        <v>165308.69999999998</v>
      </c>
      <c r="E107" s="82">
        <f t="shared" si="42"/>
        <v>181202.2</v>
      </c>
      <c r="F107" s="82">
        <f t="shared" si="42"/>
        <v>1724</v>
      </c>
      <c r="G107" s="82">
        <f t="shared" si="42"/>
        <v>169938.98076238</v>
      </c>
      <c r="H107" s="82">
        <f t="shared" si="42"/>
        <v>171662.98076238</v>
      </c>
      <c r="I107" s="83">
        <f t="shared" si="39"/>
        <v>-9539.219237620011</v>
      </c>
      <c r="J107" s="82">
        <f>+I107/E107*100</f>
        <v>-5.2644058613085329</v>
      </c>
      <c r="K107" s="8"/>
      <c r="L107" s="8"/>
      <c r="M107" s="84"/>
    </row>
    <row r="108" spans="2:14" ht="15.95" customHeight="1" x14ac:dyDescent="0.2">
      <c r="B108" s="85" t="s">
        <v>104</v>
      </c>
      <c r="C108" s="86">
        <f t="shared" ref="C108:H108" si="43">+C110+C109</f>
        <v>24.9</v>
      </c>
      <c r="D108" s="86">
        <f t="shared" si="43"/>
        <v>3696.3</v>
      </c>
      <c r="E108" s="86">
        <f t="shared" si="43"/>
        <v>3721.2</v>
      </c>
      <c r="F108" s="86">
        <f>+F110+F109</f>
        <v>972.3</v>
      </c>
      <c r="G108" s="86">
        <f>+G110+G109</f>
        <v>1314.4</v>
      </c>
      <c r="H108" s="86">
        <f t="shared" si="43"/>
        <v>2286.7000000000003</v>
      </c>
      <c r="I108" s="86">
        <f t="shared" si="39"/>
        <v>-1434.4999999999995</v>
      </c>
      <c r="J108" s="87">
        <v>0</v>
      </c>
      <c r="K108" s="8"/>
      <c r="L108" s="9"/>
    </row>
    <row r="109" spans="2:14" ht="15.95" customHeight="1" x14ac:dyDescent="0.2">
      <c r="B109" s="88" t="s">
        <v>105</v>
      </c>
      <c r="C109" s="89">
        <v>0</v>
      </c>
      <c r="D109" s="89">
        <v>3669</v>
      </c>
      <c r="E109" s="89">
        <f>SUM(C109:D109)</f>
        <v>3669</v>
      </c>
      <c r="F109" s="89">
        <v>972.3</v>
      </c>
      <c r="G109" s="89">
        <v>1258.5</v>
      </c>
      <c r="H109" s="89">
        <f>SUM(F109:G109)</f>
        <v>2230.8000000000002</v>
      </c>
      <c r="I109" s="45">
        <f t="shared" si="39"/>
        <v>-1438.1999999999998</v>
      </c>
      <c r="J109" s="45">
        <v>0</v>
      </c>
      <c r="K109" s="8"/>
      <c r="L109" s="9"/>
    </row>
    <row r="110" spans="2:14" ht="19.5" customHeight="1" x14ac:dyDescent="0.2">
      <c r="B110" s="88" t="s">
        <v>106</v>
      </c>
      <c r="C110" s="89">
        <v>24.9</v>
      </c>
      <c r="D110" s="89">
        <v>27.3</v>
      </c>
      <c r="E110" s="89">
        <f>SUM(C110:D110)</f>
        <v>52.2</v>
      </c>
      <c r="F110" s="89">
        <v>0</v>
      </c>
      <c r="G110" s="89">
        <v>55.9</v>
      </c>
      <c r="H110" s="89">
        <f>SUM(F110:G110)</f>
        <v>55.9</v>
      </c>
      <c r="I110" s="90">
        <f t="shared" si="39"/>
        <v>3.6999999999999957</v>
      </c>
      <c r="J110" s="89">
        <f>+I110/E110*100</f>
        <v>7.0881226053639761</v>
      </c>
      <c r="K110" s="8"/>
      <c r="L110" s="9"/>
    </row>
    <row r="111" spans="2:14" ht="15.95" customHeight="1" x14ac:dyDescent="0.2">
      <c r="B111" s="85" t="s">
        <v>107</v>
      </c>
      <c r="C111" s="86">
        <f t="shared" ref="C111:H111" si="44">+C112+C114</f>
        <v>15868.6</v>
      </c>
      <c r="D111" s="86">
        <f t="shared" si="44"/>
        <v>161612.4</v>
      </c>
      <c r="E111" s="86">
        <f t="shared" si="44"/>
        <v>177481</v>
      </c>
      <c r="F111" s="86">
        <f t="shared" si="44"/>
        <v>751.7</v>
      </c>
      <c r="G111" s="86">
        <f t="shared" si="44"/>
        <v>168624.58076238001</v>
      </c>
      <c r="H111" s="86">
        <f t="shared" si="44"/>
        <v>169376.28076237999</v>
      </c>
      <c r="I111" s="86">
        <f t="shared" si="39"/>
        <v>-8104.719237620011</v>
      </c>
      <c r="J111" s="91">
        <f>+I111/E111*100</f>
        <v>-4.5665278185383285</v>
      </c>
      <c r="K111" s="8"/>
      <c r="L111" s="9"/>
    </row>
    <row r="112" spans="2:14" ht="15.95" customHeight="1" x14ac:dyDescent="0.2">
      <c r="B112" s="92" t="s">
        <v>108</v>
      </c>
      <c r="C112" s="93">
        <f t="shared" ref="C112:I112" si="45">+C113</f>
        <v>0</v>
      </c>
      <c r="D112" s="93">
        <f t="shared" si="45"/>
        <v>0</v>
      </c>
      <c r="E112" s="93">
        <f>+E113</f>
        <v>0</v>
      </c>
      <c r="F112" s="93">
        <f t="shared" si="45"/>
        <v>0</v>
      </c>
      <c r="G112" s="93">
        <f t="shared" si="45"/>
        <v>0</v>
      </c>
      <c r="H112" s="93">
        <f>+H113</f>
        <v>0</v>
      </c>
      <c r="I112" s="94">
        <f t="shared" si="45"/>
        <v>0</v>
      </c>
      <c r="J112" s="95">
        <v>0</v>
      </c>
      <c r="K112" s="8"/>
      <c r="L112" s="9"/>
    </row>
    <row r="113" spans="2:12" ht="15.95" customHeight="1" x14ac:dyDescent="0.2">
      <c r="B113" s="22" t="s">
        <v>109</v>
      </c>
      <c r="C113" s="89">
        <v>0</v>
      </c>
      <c r="D113" s="89">
        <v>0</v>
      </c>
      <c r="E113" s="89">
        <f>SUM(C113:D113)</f>
        <v>0</v>
      </c>
      <c r="F113" s="89">
        <v>0</v>
      </c>
      <c r="G113" s="89">
        <v>0</v>
      </c>
      <c r="H113" s="89">
        <f>SUM(F113:G113)</f>
        <v>0</v>
      </c>
      <c r="I113" s="94">
        <f t="shared" ref="I113:I143" si="46">+H113-E113</f>
        <v>0</v>
      </c>
      <c r="J113" s="95">
        <v>0</v>
      </c>
      <c r="K113" s="8"/>
      <c r="L113" s="9"/>
    </row>
    <row r="114" spans="2:12" ht="15.95" customHeight="1" x14ac:dyDescent="0.2">
      <c r="B114" s="92" t="s">
        <v>110</v>
      </c>
      <c r="C114" s="96">
        <f t="shared" ref="C114:H114" si="47">+C116+C119+C115</f>
        <v>15868.6</v>
      </c>
      <c r="D114" s="96">
        <f t="shared" si="47"/>
        <v>161612.4</v>
      </c>
      <c r="E114" s="96">
        <f t="shared" si="47"/>
        <v>177481</v>
      </c>
      <c r="F114" s="96">
        <f t="shared" si="47"/>
        <v>751.7</v>
      </c>
      <c r="G114" s="96">
        <f t="shared" si="47"/>
        <v>168624.58076238001</v>
      </c>
      <c r="H114" s="96">
        <f t="shared" si="47"/>
        <v>169376.28076237999</v>
      </c>
      <c r="I114" s="97">
        <f t="shared" si="46"/>
        <v>-8104.719237620011</v>
      </c>
      <c r="J114" s="98">
        <f>+I114/E114*100</f>
        <v>-4.5665278185383285</v>
      </c>
      <c r="K114" s="8"/>
      <c r="L114" s="9"/>
    </row>
    <row r="115" spans="2:12" ht="15.95" customHeight="1" x14ac:dyDescent="0.2">
      <c r="B115" s="99" t="s">
        <v>111</v>
      </c>
      <c r="C115" s="82">
        <v>0</v>
      </c>
      <c r="D115" s="82">
        <v>0</v>
      </c>
      <c r="E115" s="82">
        <f>SUM(C115:D115)</f>
        <v>0</v>
      </c>
      <c r="F115" s="82">
        <v>0</v>
      </c>
      <c r="G115" s="82">
        <v>0</v>
      </c>
      <c r="H115" s="82">
        <f>SUM(F115:G115)</f>
        <v>0</v>
      </c>
      <c r="I115" s="100">
        <f t="shared" si="46"/>
        <v>0</v>
      </c>
      <c r="J115" s="101" t="s">
        <v>112</v>
      </c>
      <c r="K115" s="8"/>
      <c r="L115" s="9"/>
    </row>
    <row r="116" spans="2:12" ht="15.95" customHeight="1" x14ac:dyDescent="0.2">
      <c r="B116" s="99" t="s">
        <v>113</v>
      </c>
      <c r="C116" s="83">
        <f t="shared" ref="C116:H116" si="48">+C117+C118</f>
        <v>0</v>
      </c>
      <c r="D116" s="83">
        <f t="shared" si="48"/>
        <v>157488.79999999999</v>
      </c>
      <c r="E116" s="83">
        <f t="shared" si="48"/>
        <v>157488.79999999999</v>
      </c>
      <c r="F116" s="83">
        <f>+F117+F118</f>
        <v>0</v>
      </c>
      <c r="G116" s="83">
        <f>+G117+G118</f>
        <v>168471.88076237999</v>
      </c>
      <c r="H116" s="83">
        <f t="shared" si="48"/>
        <v>168471.88076237999</v>
      </c>
      <c r="I116" s="17">
        <f t="shared" si="46"/>
        <v>10983.080762380006</v>
      </c>
      <c r="J116" s="82">
        <f>+I116/E116*100</f>
        <v>6.9738805314282715</v>
      </c>
      <c r="K116" s="8"/>
      <c r="L116" s="9"/>
    </row>
    <row r="117" spans="2:12" ht="15.95" customHeight="1" x14ac:dyDescent="0.2">
      <c r="B117" s="102" t="s">
        <v>114</v>
      </c>
      <c r="C117" s="89">
        <v>0</v>
      </c>
      <c r="D117" s="89">
        <v>0</v>
      </c>
      <c r="E117" s="89">
        <f>SUM(C117:D117)</f>
        <v>0</v>
      </c>
      <c r="F117" s="89">
        <v>0</v>
      </c>
      <c r="G117" s="89">
        <v>0</v>
      </c>
      <c r="H117" s="89">
        <f>SUM(F117:G117)</f>
        <v>0</v>
      </c>
      <c r="I117" s="103">
        <f t="shared" si="46"/>
        <v>0</v>
      </c>
      <c r="J117" s="45">
        <v>0</v>
      </c>
      <c r="K117" s="8"/>
      <c r="L117" s="9"/>
    </row>
    <row r="118" spans="2:12" ht="15.95" customHeight="1" x14ac:dyDescent="0.2">
      <c r="B118" s="102" t="s">
        <v>115</v>
      </c>
      <c r="C118" s="89">
        <v>0</v>
      </c>
      <c r="D118" s="89">
        <v>157488.79999999999</v>
      </c>
      <c r="E118" s="89">
        <f>SUM(C118:D118)</f>
        <v>157488.79999999999</v>
      </c>
      <c r="F118" s="89">
        <v>0</v>
      </c>
      <c r="G118" s="89">
        <f>168471880762.38/1000000</f>
        <v>168471.88076237999</v>
      </c>
      <c r="H118" s="89">
        <f>SUM(F118:G118)</f>
        <v>168471.88076237999</v>
      </c>
      <c r="I118" s="103">
        <f t="shared" si="46"/>
        <v>10983.080762380006</v>
      </c>
      <c r="J118" s="89">
        <f>+I118/E118*100</f>
        <v>6.9738805314282715</v>
      </c>
      <c r="K118" s="8"/>
      <c r="L118" s="9"/>
    </row>
    <row r="119" spans="2:12" ht="15.95" customHeight="1" x14ac:dyDescent="0.2">
      <c r="B119" s="99" t="s">
        <v>116</v>
      </c>
      <c r="C119" s="83">
        <f t="shared" ref="C119:H119" si="49">+C120+C121</f>
        <v>15868.6</v>
      </c>
      <c r="D119" s="83">
        <f t="shared" si="49"/>
        <v>4123.6000000000004</v>
      </c>
      <c r="E119" s="83">
        <f t="shared" si="49"/>
        <v>19992.2</v>
      </c>
      <c r="F119" s="83">
        <f>+F120+F121</f>
        <v>751.7</v>
      </c>
      <c r="G119" s="83">
        <f>+G120+G121</f>
        <v>152.69999999999999</v>
      </c>
      <c r="H119" s="83">
        <f t="shared" si="49"/>
        <v>904.40000000000009</v>
      </c>
      <c r="I119" s="17">
        <f t="shared" si="46"/>
        <v>-19087.8</v>
      </c>
      <c r="J119" s="16">
        <f>+I119/E119*100</f>
        <v>-95.476235731935446</v>
      </c>
      <c r="K119" s="8"/>
      <c r="L119" s="9"/>
    </row>
    <row r="120" spans="2:12" ht="15.95" customHeight="1" x14ac:dyDescent="0.2">
      <c r="B120" s="102" t="s">
        <v>114</v>
      </c>
      <c r="C120" s="89">
        <f>SUM(B120:B120)</f>
        <v>0</v>
      </c>
      <c r="D120" s="89">
        <v>0</v>
      </c>
      <c r="E120" s="89">
        <f>SUM(C120:D120)</f>
        <v>0</v>
      </c>
      <c r="F120" s="89">
        <f>SUM(E120:E120)</f>
        <v>0</v>
      </c>
      <c r="G120" s="89">
        <v>0</v>
      </c>
      <c r="H120" s="89">
        <f>SUM(F120:G120)</f>
        <v>0</v>
      </c>
      <c r="I120" s="52">
        <f t="shared" si="46"/>
        <v>0</v>
      </c>
      <c r="J120" s="95">
        <v>0</v>
      </c>
      <c r="K120" s="8"/>
      <c r="L120" s="9"/>
    </row>
    <row r="121" spans="2:12" ht="15.95" customHeight="1" x14ac:dyDescent="0.2">
      <c r="B121" s="102" t="s">
        <v>115</v>
      </c>
      <c r="C121" s="104">
        <v>15868.6</v>
      </c>
      <c r="D121" s="90">
        <v>4123.6000000000004</v>
      </c>
      <c r="E121" s="89">
        <f>SUM(C121:D121)</f>
        <v>19992.2</v>
      </c>
      <c r="F121" s="104">
        <v>751.7</v>
      </c>
      <c r="G121" s="90">
        <v>152.69999999999999</v>
      </c>
      <c r="H121" s="89">
        <f>SUM(F121:G121)</f>
        <v>904.40000000000009</v>
      </c>
      <c r="I121" s="103">
        <f t="shared" si="46"/>
        <v>-19087.8</v>
      </c>
      <c r="J121" s="105">
        <f>+I121/E121*100</f>
        <v>-95.476235731935446</v>
      </c>
      <c r="K121" s="8"/>
      <c r="L121" s="9"/>
    </row>
    <row r="122" spans="2:12" ht="15.95" customHeight="1" x14ac:dyDescent="0.2">
      <c r="B122" s="85" t="s">
        <v>117</v>
      </c>
      <c r="C122" s="82">
        <f t="shared" ref="C122:H122" si="50">+C123+C126</f>
        <v>0</v>
      </c>
      <c r="D122" s="82">
        <f t="shared" si="50"/>
        <v>0</v>
      </c>
      <c r="E122" s="82">
        <f t="shared" si="50"/>
        <v>0</v>
      </c>
      <c r="F122" s="82">
        <f t="shared" si="50"/>
        <v>0</v>
      </c>
      <c r="G122" s="82">
        <f t="shared" si="50"/>
        <v>0</v>
      </c>
      <c r="H122" s="82">
        <f t="shared" si="50"/>
        <v>0</v>
      </c>
      <c r="I122" s="106">
        <f t="shared" si="46"/>
        <v>0</v>
      </c>
      <c r="J122" s="87">
        <v>0</v>
      </c>
      <c r="K122" s="8"/>
      <c r="L122" s="9"/>
    </row>
    <row r="123" spans="2:12" ht="15.95" customHeight="1" x14ac:dyDescent="0.2">
      <c r="B123" s="99" t="s">
        <v>118</v>
      </c>
      <c r="C123" s="82">
        <f t="shared" ref="C123:H123" si="51">+C124+C125</f>
        <v>0</v>
      </c>
      <c r="D123" s="82">
        <f t="shared" si="51"/>
        <v>0</v>
      </c>
      <c r="E123" s="82">
        <f t="shared" si="51"/>
        <v>0</v>
      </c>
      <c r="F123" s="82">
        <f t="shared" si="51"/>
        <v>0</v>
      </c>
      <c r="G123" s="82">
        <f t="shared" si="51"/>
        <v>0</v>
      </c>
      <c r="H123" s="82">
        <f t="shared" si="51"/>
        <v>0</v>
      </c>
      <c r="I123" s="106">
        <f t="shared" si="46"/>
        <v>0</v>
      </c>
      <c r="J123" s="87">
        <v>0</v>
      </c>
      <c r="K123" s="8"/>
      <c r="L123" s="9"/>
    </row>
    <row r="124" spans="2:12" ht="15.95" customHeight="1" x14ac:dyDescent="0.2">
      <c r="B124" s="107" t="s">
        <v>119</v>
      </c>
      <c r="C124" s="89">
        <v>0</v>
      </c>
      <c r="D124" s="89">
        <v>0</v>
      </c>
      <c r="E124" s="89">
        <f>SUM(C124:D124)</f>
        <v>0</v>
      </c>
      <c r="F124" s="89">
        <v>0</v>
      </c>
      <c r="G124" s="89">
        <v>0</v>
      </c>
      <c r="H124" s="89">
        <f>SUM(F124:G124)</f>
        <v>0</v>
      </c>
      <c r="I124" s="52">
        <f t="shared" si="46"/>
        <v>0</v>
      </c>
      <c r="J124" s="45">
        <v>0</v>
      </c>
      <c r="K124" s="8"/>
      <c r="L124" s="9"/>
    </row>
    <row r="125" spans="2:12" ht="15.95" customHeight="1" x14ac:dyDescent="0.2">
      <c r="B125" s="107" t="s">
        <v>120</v>
      </c>
      <c r="C125" s="108">
        <v>0</v>
      </c>
      <c r="D125" s="108">
        <v>0</v>
      </c>
      <c r="E125" s="109">
        <f>SUM(C125:D125)</f>
        <v>0</v>
      </c>
      <c r="F125" s="108">
        <v>0</v>
      </c>
      <c r="G125" s="108">
        <v>0</v>
      </c>
      <c r="H125" s="109">
        <f>SUM(F125:G125)</f>
        <v>0</v>
      </c>
      <c r="I125" s="110">
        <f t="shared" si="46"/>
        <v>0</v>
      </c>
      <c r="J125" s="45">
        <v>0</v>
      </c>
      <c r="K125" s="8"/>
      <c r="L125" s="9"/>
    </row>
    <row r="126" spans="2:12" ht="15.95" customHeight="1" x14ac:dyDescent="0.2">
      <c r="B126" s="99" t="s">
        <v>121</v>
      </c>
      <c r="C126" s="82">
        <f t="shared" ref="C126:H126" si="52">+C127+C128</f>
        <v>0</v>
      </c>
      <c r="D126" s="82">
        <f t="shared" si="52"/>
        <v>0</v>
      </c>
      <c r="E126" s="82">
        <f t="shared" si="52"/>
        <v>0</v>
      </c>
      <c r="F126" s="82">
        <f t="shared" si="52"/>
        <v>0</v>
      </c>
      <c r="G126" s="82">
        <f t="shared" si="52"/>
        <v>0</v>
      </c>
      <c r="H126" s="82">
        <f t="shared" si="52"/>
        <v>0</v>
      </c>
      <c r="I126" s="106">
        <f t="shared" si="46"/>
        <v>0</v>
      </c>
      <c r="J126" s="87">
        <v>0</v>
      </c>
      <c r="K126" s="8"/>
      <c r="L126" s="9"/>
    </row>
    <row r="127" spans="2:12" ht="15.95" customHeight="1" x14ac:dyDescent="0.2">
      <c r="B127" s="107" t="s">
        <v>122</v>
      </c>
      <c r="C127" s="89">
        <v>0</v>
      </c>
      <c r="D127" s="89">
        <v>0</v>
      </c>
      <c r="E127" s="89">
        <f>SUM(C127:D127)</f>
        <v>0</v>
      </c>
      <c r="F127" s="89">
        <v>0</v>
      </c>
      <c r="G127" s="89">
        <v>0</v>
      </c>
      <c r="H127" s="89">
        <f>SUM(F127:G127)</f>
        <v>0</v>
      </c>
      <c r="I127" s="52">
        <f t="shared" si="46"/>
        <v>0</v>
      </c>
      <c r="J127" s="45">
        <v>0</v>
      </c>
      <c r="K127" s="8"/>
      <c r="L127" s="9"/>
    </row>
    <row r="128" spans="2:12" ht="0.75" customHeight="1" x14ac:dyDescent="0.2">
      <c r="B128" s="107" t="s">
        <v>123</v>
      </c>
      <c r="C128" s="89">
        <v>0</v>
      </c>
      <c r="D128" s="89">
        <v>0</v>
      </c>
      <c r="E128" s="89">
        <f>SUM(C128:D128)</f>
        <v>0</v>
      </c>
      <c r="F128" s="89">
        <v>0</v>
      </c>
      <c r="G128" s="89">
        <v>0</v>
      </c>
      <c r="H128" s="89">
        <f>SUM(F128:G128)</f>
        <v>0</v>
      </c>
      <c r="I128" s="103">
        <f t="shared" si="46"/>
        <v>0</v>
      </c>
      <c r="J128" s="45">
        <v>0</v>
      </c>
      <c r="K128" s="8"/>
      <c r="L128" s="9"/>
    </row>
    <row r="129" spans="2:14" ht="27.75" customHeight="1" x14ac:dyDescent="0.2">
      <c r="B129" s="111" t="s">
        <v>124</v>
      </c>
      <c r="C129" s="112">
        <v>410.3</v>
      </c>
      <c r="D129" s="112">
        <v>13.7</v>
      </c>
      <c r="E129" s="113">
        <f>SUM(C129:D129)</f>
        <v>424</v>
      </c>
      <c r="F129" s="112">
        <v>211.4</v>
      </c>
      <c r="G129" s="112">
        <v>54.8</v>
      </c>
      <c r="H129" s="112">
        <f>SUM(F129:G129)</f>
        <v>266.2</v>
      </c>
      <c r="I129" s="114">
        <f t="shared" si="46"/>
        <v>-157.80000000000001</v>
      </c>
      <c r="J129" s="115">
        <f t="shared" ref="J129:J143" si="53">+I129/E129*100</f>
        <v>-37.216981132075475</v>
      </c>
      <c r="K129" s="8"/>
      <c r="L129" s="9"/>
    </row>
    <row r="130" spans="2:14" ht="18.75" customHeight="1" thickBot="1" x14ac:dyDescent="0.25">
      <c r="B130" s="116" t="s">
        <v>101</v>
      </c>
      <c r="C130" s="117">
        <f t="shared" ref="C130:H130" si="54">+C129+C107+C106+C105</f>
        <v>125070.20000000001</v>
      </c>
      <c r="D130" s="117">
        <f t="shared" si="54"/>
        <v>256437.59999999998</v>
      </c>
      <c r="E130" s="117">
        <f t="shared" si="54"/>
        <v>381507.8</v>
      </c>
      <c r="F130" s="117">
        <f t="shared" si="54"/>
        <v>121585.3</v>
      </c>
      <c r="G130" s="117">
        <f>+G129+G107+G106+G105</f>
        <v>265344.19632629002</v>
      </c>
      <c r="H130" s="117">
        <f t="shared" si="54"/>
        <v>386929.49632629007</v>
      </c>
      <c r="I130" s="118">
        <f t="shared" si="46"/>
        <v>5421.6963262900827</v>
      </c>
      <c r="J130" s="117">
        <f t="shared" si="53"/>
        <v>1.4211233233737508</v>
      </c>
      <c r="K130" s="8"/>
      <c r="L130" s="9"/>
      <c r="M130" s="9"/>
      <c r="N130" s="9"/>
    </row>
    <row r="131" spans="2:14" ht="15.95" customHeight="1" thickTop="1" x14ac:dyDescent="0.2">
      <c r="B131" s="119" t="s">
        <v>125</v>
      </c>
      <c r="C131" s="120">
        <f>SUM(C132:C141)</f>
        <v>691.9</v>
      </c>
      <c r="D131" s="120">
        <f>SUM(D132:D141)</f>
        <v>634</v>
      </c>
      <c r="E131" s="120">
        <f>SUM(E132:E141)</f>
        <v>1325.8999999999999</v>
      </c>
      <c r="F131" s="120">
        <f>SUM(F132:F141)</f>
        <v>1191.4000000000001</v>
      </c>
      <c r="G131" s="120">
        <f>SUM(G132:G141)</f>
        <v>1067.0999999999999</v>
      </c>
      <c r="H131" s="120">
        <f t="shared" ref="H131:H142" si="55">SUM(F131:G131)</f>
        <v>2258.5</v>
      </c>
      <c r="I131" s="114">
        <f t="shared" si="46"/>
        <v>932.60000000000014</v>
      </c>
      <c r="J131" s="113">
        <f t="shared" si="53"/>
        <v>70.337129496945479</v>
      </c>
      <c r="K131" s="8"/>
      <c r="L131" s="8"/>
      <c r="M131" s="79"/>
      <c r="N131" s="8"/>
    </row>
    <row r="132" spans="2:14" ht="17.25" customHeight="1" x14ac:dyDescent="0.25">
      <c r="B132" s="121" t="s">
        <v>126</v>
      </c>
      <c r="C132" s="122">
        <v>538.29999999999995</v>
      </c>
      <c r="D132" s="122">
        <v>521</v>
      </c>
      <c r="E132" s="89">
        <f t="shared" ref="E132:E141" si="56">SUM(C132:D132)</f>
        <v>1059.3</v>
      </c>
      <c r="F132" s="122">
        <v>594</v>
      </c>
      <c r="G132" s="122">
        <v>592</v>
      </c>
      <c r="H132" s="89">
        <f t="shared" si="55"/>
        <v>1186</v>
      </c>
      <c r="I132" s="123">
        <f t="shared" si="46"/>
        <v>126.70000000000005</v>
      </c>
      <c r="J132" s="122">
        <f t="shared" si="53"/>
        <v>11.960728783158695</v>
      </c>
      <c r="K132" s="8"/>
      <c r="L132" s="8"/>
      <c r="M132" s="79"/>
      <c r="N132" s="8"/>
    </row>
    <row r="133" spans="2:14" ht="17.25" customHeight="1" x14ac:dyDescent="0.2">
      <c r="B133" s="124" t="s">
        <v>127</v>
      </c>
      <c r="C133" s="122">
        <v>35.6</v>
      </c>
      <c r="D133" s="122">
        <v>53.3</v>
      </c>
      <c r="E133" s="89">
        <f t="shared" si="56"/>
        <v>88.9</v>
      </c>
      <c r="F133" s="122">
        <v>104.1</v>
      </c>
      <c r="G133" s="122">
        <v>39.4</v>
      </c>
      <c r="H133" s="89">
        <f t="shared" si="55"/>
        <v>143.5</v>
      </c>
      <c r="I133" s="123">
        <f t="shared" si="46"/>
        <v>54.599999999999994</v>
      </c>
      <c r="J133" s="122">
        <f t="shared" si="53"/>
        <v>61.41732283464566</v>
      </c>
      <c r="K133" s="8"/>
      <c r="L133" s="9"/>
      <c r="M133" s="9"/>
    </row>
    <row r="134" spans="2:14" ht="17.25" customHeight="1" x14ac:dyDescent="0.2">
      <c r="B134" s="124" t="s">
        <v>128</v>
      </c>
      <c r="C134" s="122">
        <v>14</v>
      </c>
      <c r="D134" s="122">
        <v>16.100000000000001</v>
      </c>
      <c r="E134" s="89">
        <f t="shared" si="56"/>
        <v>30.1</v>
      </c>
      <c r="F134" s="122">
        <v>5.4</v>
      </c>
      <c r="G134" s="122">
        <v>12.9</v>
      </c>
      <c r="H134" s="89">
        <f t="shared" si="55"/>
        <v>18.3</v>
      </c>
      <c r="I134" s="123">
        <f t="shared" si="46"/>
        <v>-11.8</v>
      </c>
      <c r="J134" s="122">
        <f t="shared" si="53"/>
        <v>-39.202657807308974</v>
      </c>
      <c r="K134" s="8"/>
      <c r="L134" s="9"/>
      <c r="M134" s="9"/>
    </row>
    <row r="135" spans="2:14" ht="17.25" customHeight="1" x14ac:dyDescent="0.2">
      <c r="B135" s="124" t="s">
        <v>129</v>
      </c>
      <c r="C135" s="125">
        <v>0</v>
      </c>
      <c r="D135" s="125">
        <v>0</v>
      </c>
      <c r="E135" s="89">
        <f t="shared" si="56"/>
        <v>0</v>
      </c>
      <c r="F135" s="125">
        <v>0.6</v>
      </c>
      <c r="G135" s="125">
        <v>0.6</v>
      </c>
      <c r="H135" s="89">
        <f t="shared" si="55"/>
        <v>1.2</v>
      </c>
      <c r="I135" s="123">
        <f t="shared" si="46"/>
        <v>1.2</v>
      </c>
      <c r="J135" s="126">
        <v>0</v>
      </c>
      <c r="K135" s="8"/>
      <c r="L135" s="9"/>
    </row>
    <row r="136" spans="2:14" ht="17.25" customHeight="1" x14ac:dyDescent="0.2">
      <c r="B136" s="124" t="s">
        <v>130</v>
      </c>
      <c r="C136" s="122">
        <v>0</v>
      </c>
      <c r="D136" s="122">
        <v>0</v>
      </c>
      <c r="E136" s="89">
        <f t="shared" si="56"/>
        <v>0</v>
      </c>
      <c r="F136" s="122">
        <v>0</v>
      </c>
      <c r="G136" s="122">
        <v>0</v>
      </c>
      <c r="H136" s="89">
        <f t="shared" si="55"/>
        <v>0</v>
      </c>
      <c r="I136" s="127">
        <f t="shared" si="46"/>
        <v>0</v>
      </c>
      <c r="J136" s="126">
        <v>0</v>
      </c>
      <c r="K136" s="8"/>
      <c r="L136" s="9"/>
    </row>
    <row r="137" spans="2:14" ht="17.25" customHeight="1" x14ac:dyDescent="0.2">
      <c r="B137" s="124" t="s">
        <v>131</v>
      </c>
      <c r="C137" s="128">
        <v>0</v>
      </c>
      <c r="D137" s="128">
        <v>0</v>
      </c>
      <c r="E137" s="89">
        <f t="shared" si="56"/>
        <v>0</v>
      </c>
      <c r="F137" s="129">
        <v>382.7</v>
      </c>
      <c r="G137" s="129">
        <v>359.9</v>
      </c>
      <c r="H137" s="89">
        <f t="shared" si="55"/>
        <v>742.59999999999991</v>
      </c>
      <c r="I137" s="130">
        <f t="shared" si="46"/>
        <v>742.59999999999991</v>
      </c>
      <c r="J137" s="126">
        <v>0</v>
      </c>
      <c r="K137" s="8"/>
      <c r="L137" s="9"/>
    </row>
    <row r="138" spans="2:14" ht="17.25" customHeight="1" x14ac:dyDescent="0.2">
      <c r="B138" s="124" t="s">
        <v>132</v>
      </c>
      <c r="C138" s="131">
        <v>3.4</v>
      </c>
      <c r="D138" s="131">
        <v>4.0999999999999996</v>
      </c>
      <c r="E138" s="89">
        <f t="shared" si="56"/>
        <v>7.5</v>
      </c>
      <c r="F138" s="131">
        <v>4</v>
      </c>
      <c r="G138" s="131">
        <v>3.3</v>
      </c>
      <c r="H138" s="89">
        <f t="shared" si="55"/>
        <v>7.3</v>
      </c>
      <c r="I138" s="123">
        <f t="shared" si="46"/>
        <v>-0.20000000000000018</v>
      </c>
      <c r="J138" s="122">
        <f t="shared" si="53"/>
        <v>-2.6666666666666687</v>
      </c>
      <c r="K138" s="8"/>
      <c r="L138" s="9"/>
    </row>
    <row r="139" spans="2:14" ht="17.25" customHeight="1" x14ac:dyDescent="0.2">
      <c r="B139" s="124" t="s">
        <v>133</v>
      </c>
      <c r="C139" s="122">
        <v>81</v>
      </c>
      <c r="D139" s="122">
        <v>29.1</v>
      </c>
      <c r="E139" s="89">
        <f t="shared" si="56"/>
        <v>110.1</v>
      </c>
      <c r="F139" s="122">
        <v>92.9</v>
      </c>
      <c r="G139" s="122">
        <v>48.3</v>
      </c>
      <c r="H139" s="89">
        <f t="shared" si="55"/>
        <v>141.19999999999999</v>
      </c>
      <c r="I139" s="123">
        <f t="shared" si="46"/>
        <v>31.099999999999994</v>
      </c>
      <c r="J139" s="122">
        <f t="shared" si="53"/>
        <v>28.247048138056307</v>
      </c>
      <c r="K139" s="8"/>
      <c r="L139" s="9"/>
    </row>
    <row r="140" spans="2:14" ht="17.25" customHeight="1" x14ac:dyDescent="0.2">
      <c r="B140" s="124" t="s">
        <v>134</v>
      </c>
      <c r="C140" s="131">
        <v>2.5</v>
      </c>
      <c r="D140" s="131">
        <v>2.6</v>
      </c>
      <c r="E140" s="89">
        <f t="shared" si="56"/>
        <v>5.0999999999999996</v>
      </c>
      <c r="F140" s="131">
        <v>0</v>
      </c>
      <c r="G140" s="131">
        <v>0</v>
      </c>
      <c r="H140" s="89">
        <f t="shared" si="55"/>
        <v>0</v>
      </c>
      <c r="I140" s="123">
        <f t="shared" si="46"/>
        <v>-5.0999999999999996</v>
      </c>
      <c r="J140" s="105">
        <f t="shared" si="53"/>
        <v>-100</v>
      </c>
      <c r="K140" s="8"/>
      <c r="L140" s="9"/>
    </row>
    <row r="141" spans="2:14" ht="16.5" customHeight="1" thickBot="1" x14ac:dyDescent="0.25">
      <c r="B141" s="132" t="s">
        <v>135</v>
      </c>
      <c r="C141" s="133">
        <v>17.100000000000001</v>
      </c>
      <c r="D141" s="133">
        <v>7.8</v>
      </c>
      <c r="E141" s="89">
        <f t="shared" si="56"/>
        <v>24.900000000000002</v>
      </c>
      <c r="F141" s="133">
        <v>7.7</v>
      </c>
      <c r="G141" s="133">
        <v>10.7</v>
      </c>
      <c r="H141" s="89">
        <f t="shared" si="55"/>
        <v>18.399999999999999</v>
      </c>
      <c r="I141" s="134">
        <f t="shared" si="46"/>
        <v>-6.5000000000000036</v>
      </c>
      <c r="J141" s="135">
        <f t="shared" si="53"/>
        <v>-26.104417670682743</v>
      </c>
      <c r="K141" s="8"/>
      <c r="L141" s="9"/>
    </row>
    <row r="142" spans="2:14" ht="19.5" customHeight="1" thickTop="1" x14ac:dyDescent="0.2">
      <c r="B142" s="136" t="s">
        <v>136</v>
      </c>
      <c r="C142" s="137">
        <f>+C131+C130</f>
        <v>125762.1</v>
      </c>
      <c r="D142" s="137">
        <f>+D131+D130</f>
        <v>257071.59999999998</v>
      </c>
      <c r="E142" s="138">
        <f>+E131+E130</f>
        <v>382833.7</v>
      </c>
      <c r="F142" s="137">
        <f>+F131+F130</f>
        <v>122776.7</v>
      </c>
      <c r="G142" s="137">
        <f>+G131+G130</f>
        <v>266411.29632629</v>
      </c>
      <c r="H142" s="137">
        <f t="shared" si="55"/>
        <v>389187.99632629001</v>
      </c>
      <c r="I142" s="139">
        <f t="shared" si="46"/>
        <v>6354.2963262900012</v>
      </c>
      <c r="J142" s="140">
        <f t="shared" si="53"/>
        <v>1.6598058964741091</v>
      </c>
      <c r="K142" s="8"/>
      <c r="L142" s="9"/>
    </row>
    <row r="143" spans="2:14" ht="19.5" customHeight="1" x14ac:dyDescent="0.2">
      <c r="B143" s="141" t="s">
        <v>137</v>
      </c>
      <c r="C143" s="142">
        <f>+'[41]cut presupuestaria'!C30</f>
        <v>2405.4</v>
      </c>
      <c r="D143" s="142">
        <f>+'[41]cut presupuestaria'!D30</f>
        <v>2341.2000000000003</v>
      </c>
      <c r="E143" s="142">
        <f>+'[41]cut presupuestaria'!E30</f>
        <v>4746.6000000000004</v>
      </c>
      <c r="F143" s="142">
        <f>+'[41]cut presupuestaria'!F30</f>
        <v>2613.1000000000004</v>
      </c>
      <c r="G143" s="142">
        <f>+'[41]cut presupuestaria'!G30</f>
        <v>3233.4999999999995</v>
      </c>
      <c r="H143" s="142">
        <f>+'[41]cut presupuestaria'!H30</f>
        <v>5846.5999999999995</v>
      </c>
      <c r="I143" s="143">
        <f t="shared" si="46"/>
        <v>1099.9999999999991</v>
      </c>
      <c r="J143" s="143">
        <f t="shared" si="53"/>
        <v>23.174482787679583</v>
      </c>
      <c r="K143" s="8"/>
      <c r="L143" s="9"/>
    </row>
    <row r="144" spans="2:14" ht="16.5" customHeight="1" x14ac:dyDescent="0.2">
      <c r="B144" s="144" t="s">
        <v>138</v>
      </c>
      <c r="C144" s="145"/>
      <c r="D144" s="145"/>
      <c r="E144" s="146"/>
      <c r="F144" s="145"/>
      <c r="G144" s="145"/>
      <c r="H144" s="145"/>
      <c r="I144" s="147"/>
      <c r="J144" s="148"/>
      <c r="K144" s="8"/>
    </row>
    <row r="145" spans="2:11" ht="15" customHeight="1" x14ac:dyDescent="0.2">
      <c r="B145" s="149" t="s">
        <v>139</v>
      </c>
      <c r="C145" s="150"/>
      <c r="D145" s="150"/>
      <c r="E145" s="150"/>
      <c r="F145" s="150"/>
      <c r="G145" s="150"/>
      <c r="H145" s="151"/>
      <c r="I145" s="150"/>
      <c r="J145" s="152"/>
      <c r="K145" s="8"/>
    </row>
    <row r="146" spans="2:11" s="155" customFormat="1" ht="12.75" customHeight="1" x14ac:dyDescent="0.2">
      <c r="B146" s="153" t="s">
        <v>140</v>
      </c>
      <c r="C146" s="151"/>
      <c r="D146" s="151"/>
      <c r="E146" s="151"/>
      <c r="F146" s="151"/>
      <c r="G146" s="151"/>
      <c r="H146" s="151"/>
      <c r="I146" s="151"/>
      <c r="J146" s="154"/>
      <c r="K146" s="8"/>
    </row>
    <row r="147" spans="2:11" s="155" customFormat="1" ht="14.25" customHeight="1" x14ac:dyDescent="0.2">
      <c r="B147" s="153" t="s">
        <v>141</v>
      </c>
      <c r="C147" s="150"/>
      <c r="D147" s="150"/>
      <c r="E147" s="150"/>
      <c r="F147" s="150"/>
      <c r="G147" s="150"/>
      <c r="H147" s="150"/>
      <c r="I147" s="151"/>
      <c r="J147" s="154"/>
      <c r="K147" s="8"/>
    </row>
    <row r="148" spans="2:11" ht="13.5" customHeight="1" x14ac:dyDescent="0.2">
      <c r="B148" s="156" t="s">
        <v>142</v>
      </c>
      <c r="C148" s="151"/>
      <c r="D148" s="151"/>
      <c r="E148" s="151"/>
      <c r="F148" s="151"/>
      <c r="G148" s="151"/>
      <c r="H148" s="151"/>
      <c r="I148" s="151"/>
      <c r="J148" s="157"/>
      <c r="K148" s="8"/>
    </row>
    <row r="149" spans="2:11" ht="12.75" customHeight="1" x14ac:dyDescent="0.2">
      <c r="C149" s="150"/>
      <c r="D149" s="150"/>
      <c r="E149" s="150"/>
      <c r="F149" s="150"/>
      <c r="G149" s="150"/>
      <c r="H149" s="150"/>
      <c r="I149" s="150"/>
      <c r="J149" s="158"/>
      <c r="K149" s="8"/>
    </row>
    <row r="150" spans="2:11" x14ac:dyDescent="0.2">
      <c r="B150" s="159"/>
      <c r="C150" s="151"/>
      <c r="D150" s="151"/>
      <c r="E150" s="151"/>
      <c r="F150" s="151"/>
      <c r="G150" s="151"/>
      <c r="H150" s="151"/>
      <c r="I150" s="151"/>
      <c r="J150" s="158"/>
      <c r="K150" s="8"/>
    </row>
    <row r="151" spans="2:11" x14ac:dyDescent="0.2">
      <c r="B151" s="159"/>
      <c r="C151" s="150"/>
      <c r="D151" s="150"/>
      <c r="E151" s="150"/>
      <c r="F151" s="150"/>
      <c r="G151" s="150"/>
      <c r="H151" s="150"/>
      <c r="I151" s="151"/>
      <c r="J151" s="160"/>
      <c r="K151" s="8"/>
    </row>
    <row r="152" spans="2:11" x14ac:dyDescent="0.2">
      <c r="B152" s="152"/>
      <c r="C152" s="151"/>
      <c r="D152" s="151"/>
      <c r="E152" s="151"/>
      <c r="F152" s="151"/>
      <c r="G152" s="151"/>
      <c r="H152" s="151"/>
      <c r="I152" s="151"/>
      <c r="J152" s="154"/>
      <c r="K152" s="8"/>
    </row>
    <row r="153" spans="2:11" x14ac:dyDescent="0.2">
      <c r="B153" s="161"/>
      <c r="C153" s="151"/>
      <c r="D153" s="151"/>
      <c r="E153" s="151"/>
      <c r="F153" s="151"/>
      <c r="G153" s="151"/>
      <c r="H153" s="151"/>
      <c r="I153" s="151"/>
      <c r="J153" s="161"/>
      <c r="K153" s="8"/>
    </row>
    <row r="154" spans="2:11" x14ac:dyDescent="0.2">
      <c r="B154" s="161"/>
      <c r="C154" s="162"/>
      <c r="D154" s="162"/>
      <c r="E154" s="162"/>
      <c r="F154" s="162"/>
      <c r="G154" s="162"/>
      <c r="H154" s="162"/>
      <c r="I154" s="151"/>
      <c r="J154" s="161"/>
      <c r="K154" s="8"/>
    </row>
    <row r="155" spans="2:11" x14ac:dyDescent="0.2">
      <c r="B155" s="161"/>
      <c r="C155" s="162"/>
      <c r="D155" s="162"/>
      <c r="E155" s="162"/>
      <c r="F155" s="162"/>
      <c r="G155" s="162"/>
      <c r="H155" s="162"/>
      <c r="I155" s="151"/>
      <c r="J155" s="154"/>
      <c r="K155" s="8"/>
    </row>
    <row r="156" spans="2:11" x14ac:dyDescent="0.2">
      <c r="B156" s="161"/>
      <c r="C156" s="162"/>
      <c r="D156" s="162"/>
      <c r="E156" s="162"/>
      <c r="F156" s="162"/>
      <c r="G156" s="162"/>
      <c r="H156" s="162"/>
      <c r="I156" s="151"/>
      <c r="J156" s="161"/>
      <c r="K156" s="8"/>
    </row>
    <row r="157" spans="2:11" x14ac:dyDescent="0.2">
      <c r="B157" s="161"/>
      <c r="C157" s="151"/>
      <c r="D157" s="162"/>
      <c r="E157" s="151"/>
      <c r="F157" s="162"/>
      <c r="G157" s="162"/>
      <c r="H157" s="162"/>
      <c r="I157" s="163"/>
      <c r="J157" s="161"/>
    </row>
    <row r="158" spans="2:11" x14ac:dyDescent="0.2">
      <c r="B158" s="161"/>
      <c r="C158" s="151"/>
      <c r="D158" s="162"/>
      <c r="E158" s="151"/>
      <c r="F158" s="162"/>
      <c r="G158" s="162"/>
      <c r="H158" s="162"/>
      <c r="I158" s="163"/>
      <c r="J158" s="161"/>
    </row>
    <row r="159" spans="2:11" x14ac:dyDescent="0.2">
      <c r="B159" s="161"/>
      <c r="C159" s="151"/>
      <c r="D159" s="150"/>
      <c r="E159" s="151"/>
      <c r="F159" s="150"/>
      <c r="G159" s="150"/>
      <c r="H159" s="150"/>
      <c r="I159" s="163"/>
      <c r="J159" s="161"/>
    </row>
    <row r="160" spans="2:11" s="164" customFormat="1" ht="12" x14ac:dyDescent="0.2">
      <c r="C160" s="165"/>
      <c r="D160" s="166"/>
      <c r="E160" s="165"/>
      <c r="F160" s="166"/>
      <c r="G160" s="166"/>
      <c r="H160" s="166"/>
      <c r="I160" s="166"/>
    </row>
    <row r="161" spans="3:9" s="164" customFormat="1" ht="12" x14ac:dyDescent="0.2">
      <c r="C161" s="165"/>
      <c r="D161" s="167"/>
      <c r="E161" s="165"/>
      <c r="F161" s="167"/>
      <c r="G161" s="167"/>
      <c r="H161" s="167"/>
      <c r="I161" s="168"/>
    </row>
    <row r="162" spans="3:9" x14ac:dyDescent="0.2">
      <c r="C162" s="151"/>
      <c r="D162" s="150"/>
      <c r="E162" s="151"/>
      <c r="F162" s="150"/>
      <c r="G162" s="150"/>
      <c r="H162" s="150"/>
      <c r="I162" s="37"/>
    </row>
    <row r="163" spans="3:9" x14ac:dyDescent="0.2">
      <c r="C163" s="151"/>
      <c r="D163" s="150"/>
      <c r="E163" s="151"/>
      <c r="F163" s="150"/>
      <c r="G163" s="150"/>
      <c r="H163" s="150"/>
      <c r="I163" s="37"/>
    </row>
    <row r="164" spans="3:9" x14ac:dyDescent="0.2">
      <c r="C164" s="151"/>
      <c r="D164" s="169"/>
      <c r="E164" s="151"/>
      <c r="F164" s="169"/>
      <c r="G164" s="169"/>
      <c r="H164" s="170"/>
      <c r="I164" s="37"/>
    </row>
    <row r="165" spans="3:9" x14ac:dyDescent="0.2">
      <c r="C165" s="151"/>
      <c r="D165" s="169"/>
      <c r="E165" s="151"/>
      <c r="F165" s="169"/>
      <c r="G165" s="169"/>
      <c r="H165" s="169"/>
      <c r="I165" s="37"/>
    </row>
    <row r="166" spans="3:9" x14ac:dyDescent="0.2">
      <c r="C166" s="151"/>
      <c r="D166" s="169"/>
      <c r="E166" s="151"/>
      <c r="F166" s="169"/>
      <c r="G166" s="169"/>
      <c r="H166" s="169"/>
      <c r="I166" s="171"/>
    </row>
    <row r="167" spans="3:9" s="174" customFormat="1" ht="8.25" x14ac:dyDescent="0.15">
      <c r="C167" s="172"/>
      <c r="D167" s="173"/>
      <c r="E167" s="172"/>
      <c r="F167" s="173"/>
      <c r="G167" s="173"/>
      <c r="H167" s="173"/>
      <c r="I167" s="173"/>
    </row>
    <row r="168" spans="3:9" x14ac:dyDescent="0.2">
      <c r="C168" s="151"/>
      <c r="D168" s="150"/>
      <c r="E168" s="151"/>
      <c r="F168" s="150"/>
      <c r="G168" s="150"/>
      <c r="H168" s="150"/>
      <c r="I168" s="150"/>
    </row>
    <row r="169" spans="3:9" ht="18" customHeight="1" x14ac:dyDescent="0.2">
      <c r="C169" s="151"/>
      <c r="D169" s="175"/>
      <c r="E169" s="151"/>
      <c r="F169" s="175"/>
      <c r="G169" s="175"/>
      <c r="H169" s="176"/>
      <c r="I169" s="171"/>
    </row>
    <row r="170" spans="3:9" ht="21" customHeight="1" x14ac:dyDescent="0.2">
      <c r="C170" s="172"/>
      <c r="D170" s="175"/>
      <c r="E170" s="172"/>
      <c r="F170" s="175"/>
      <c r="G170" s="175"/>
      <c r="H170" s="176"/>
      <c r="I170" s="37"/>
    </row>
    <row r="171" spans="3:9" ht="17.25" customHeight="1" x14ac:dyDescent="0.2">
      <c r="C171" s="150"/>
      <c r="D171" s="175"/>
      <c r="E171" s="150"/>
      <c r="F171" s="175"/>
      <c r="G171" s="175"/>
      <c r="H171" s="176"/>
      <c r="I171" s="37"/>
    </row>
    <row r="172" spans="3:9" s="37" customFormat="1" ht="20.25" customHeight="1" x14ac:dyDescent="0.2">
      <c r="C172" s="150"/>
      <c r="D172" s="175"/>
      <c r="E172" s="150"/>
      <c r="F172" s="175"/>
      <c r="G172" s="175"/>
      <c r="H172" s="176"/>
      <c r="I172" s="175"/>
    </row>
    <row r="173" spans="3:9" s="37" customFormat="1" ht="24.75" customHeight="1" x14ac:dyDescent="0.2">
      <c r="C173" s="150"/>
      <c r="D173" s="175"/>
      <c r="E173" s="150"/>
      <c r="F173" s="175"/>
      <c r="G173" s="175"/>
      <c r="H173" s="176"/>
    </row>
    <row r="174" spans="3:9" s="37" customFormat="1" ht="21.75" customHeight="1" x14ac:dyDescent="0.2">
      <c r="C174" s="150"/>
      <c r="D174" s="175"/>
      <c r="E174" s="150"/>
      <c r="F174" s="175"/>
      <c r="G174" s="175"/>
      <c r="H174" s="176"/>
    </row>
    <row r="175" spans="3:9" s="37" customFormat="1" ht="33.75" customHeight="1" x14ac:dyDescent="0.2">
      <c r="C175" s="150"/>
      <c r="D175" s="175"/>
      <c r="E175" s="150"/>
      <c r="F175" s="175"/>
      <c r="G175" s="175"/>
      <c r="H175" s="176"/>
    </row>
    <row r="176" spans="3:9" s="37" customFormat="1" ht="29.25" customHeight="1" x14ac:dyDescent="0.2">
      <c r="C176" s="150"/>
      <c r="D176" s="150"/>
      <c r="E176" s="150"/>
      <c r="F176" s="177"/>
      <c r="G176" s="177"/>
      <c r="H176" s="177"/>
    </row>
    <row r="177" spans="3:7" x14ac:dyDescent="0.2">
      <c r="C177" s="150"/>
      <c r="D177" s="150"/>
      <c r="E177" s="150"/>
      <c r="F177" s="150"/>
      <c r="G177" s="150"/>
    </row>
    <row r="178" spans="3:7" x14ac:dyDescent="0.2">
      <c r="C178" s="150"/>
      <c r="D178" s="150"/>
      <c r="E178" s="150"/>
      <c r="F178" s="150"/>
      <c r="G178" s="150"/>
    </row>
    <row r="179" spans="3:7" x14ac:dyDescent="0.2">
      <c r="C179" s="150"/>
      <c r="D179" s="150"/>
      <c r="E179" s="150"/>
      <c r="F179" s="150"/>
      <c r="G179" s="150"/>
    </row>
    <row r="180" spans="3:7" x14ac:dyDescent="0.2">
      <c r="C180" s="150"/>
      <c r="D180" s="150"/>
      <c r="E180" s="150"/>
      <c r="F180" s="150"/>
      <c r="G180" s="150"/>
    </row>
    <row r="181" spans="3:7" x14ac:dyDescent="0.2">
      <c r="C181" s="150"/>
      <c r="D181" s="150"/>
      <c r="E181" s="150"/>
      <c r="F181" s="150"/>
      <c r="G181" s="150"/>
    </row>
    <row r="182" spans="3:7" x14ac:dyDescent="0.2">
      <c r="C182" s="150"/>
      <c r="D182" s="150"/>
      <c r="E182" s="150"/>
      <c r="F182" s="150"/>
      <c r="G182" s="150"/>
    </row>
    <row r="183" spans="3:7" x14ac:dyDescent="0.2">
      <c r="C183" s="150"/>
      <c r="D183" s="150"/>
      <c r="E183" s="150"/>
      <c r="F183" s="150"/>
      <c r="G183" s="150"/>
    </row>
    <row r="184" spans="3:7" x14ac:dyDescent="0.2">
      <c r="C184" s="150"/>
      <c r="D184" s="150"/>
      <c r="E184" s="150"/>
      <c r="F184" s="150"/>
      <c r="G184" s="150"/>
    </row>
    <row r="185" spans="3:7" x14ac:dyDescent="0.2">
      <c r="C185" s="150"/>
      <c r="D185" s="150"/>
      <c r="E185" s="150"/>
      <c r="F185" s="150"/>
      <c r="G185" s="150"/>
    </row>
    <row r="186" spans="3:7" x14ac:dyDescent="0.2">
      <c r="C186" s="150"/>
      <c r="D186" s="150"/>
      <c r="E186" s="150"/>
      <c r="F186" s="150"/>
      <c r="G186" s="150"/>
    </row>
    <row r="187" spans="3:7" x14ac:dyDescent="0.2">
      <c r="C187" s="150"/>
      <c r="D187" s="150"/>
      <c r="E187" s="150"/>
      <c r="F187" s="150"/>
      <c r="G187" s="150"/>
    </row>
    <row r="188" spans="3:7" x14ac:dyDescent="0.2">
      <c r="C188" s="150"/>
      <c r="D188" s="150"/>
      <c r="E188" s="150"/>
      <c r="F188" s="150"/>
      <c r="G188" s="150"/>
    </row>
    <row r="189" spans="3:7" x14ac:dyDescent="0.2">
      <c r="C189" s="150"/>
      <c r="D189" s="150"/>
      <c r="E189" s="150"/>
      <c r="F189" s="150"/>
      <c r="G189" s="150"/>
    </row>
    <row r="190" spans="3:7" x14ac:dyDescent="0.2">
      <c r="C190" s="150"/>
      <c r="D190" s="150"/>
      <c r="E190" s="150"/>
      <c r="F190" s="150"/>
      <c r="G190" s="150"/>
    </row>
    <row r="191" spans="3:7" x14ac:dyDescent="0.2">
      <c r="C191" s="150"/>
      <c r="D191" s="150"/>
      <c r="E191" s="150"/>
      <c r="F191" s="150"/>
      <c r="G191" s="150"/>
    </row>
    <row r="192" spans="3:7" x14ac:dyDescent="0.2">
      <c r="C192" s="150"/>
      <c r="D192" s="150"/>
      <c r="E192" s="150"/>
      <c r="F192" s="150"/>
      <c r="G192" s="150"/>
    </row>
    <row r="193" spans="3:7" x14ac:dyDescent="0.2">
      <c r="C193" s="150"/>
      <c r="D193" s="150"/>
      <c r="E193" s="150"/>
      <c r="F193" s="150"/>
      <c r="G193" s="150"/>
    </row>
    <row r="194" spans="3:7" x14ac:dyDescent="0.2">
      <c r="C194" s="150"/>
      <c r="D194" s="150"/>
      <c r="E194" s="150"/>
      <c r="F194" s="150"/>
      <c r="G194" s="150"/>
    </row>
    <row r="195" spans="3:7" x14ac:dyDescent="0.2">
      <c r="C195" s="150"/>
      <c r="D195" s="150"/>
      <c r="E195" s="150"/>
      <c r="F195" s="150"/>
      <c r="G195" s="150"/>
    </row>
    <row r="196" spans="3:7" x14ac:dyDescent="0.2">
      <c r="C196" s="150"/>
      <c r="D196" s="150"/>
      <c r="E196" s="150"/>
      <c r="F196" s="150"/>
      <c r="G196" s="150"/>
    </row>
    <row r="197" spans="3:7" x14ac:dyDescent="0.2">
      <c r="C197" s="150"/>
      <c r="D197" s="150"/>
      <c r="E197" s="150"/>
      <c r="F197" s="150"/>
      <c r="G197" s="150"/>
    </row>
    <row r="198" spans="3:7" x14ac:dyDescent="0.2">
      <c r="C198" s="150"/>
      <c r="D198" s="150"/>
      <c r="E198" s="150"/>
      <c r="F198" s="150"/>
      <c r="G198" s="150"/>
    </row>
    <row r="199" spans="3:7" x14ac:dyDescent="0.2">
      <c r="C199" s="150"/>
      <c r="D199" s="150"/>
      <c r="E199" s="150"/>
      <c r="F199" s="150"/>
      <c r="G199" s="150"/>
    </row>
    <row r="200" spans="3:7" x14ac:dyDescent="0.2">
      <c r="C200" s="150"/>
      <c r="D200" s="150"/>
      <c r="E200" s="150"/>
      <c r="F200" s="150"/>
      <c r="G200" s="150"/>
    </row>
    <row r="201" spans="3:7" x14ac:dyDescent="0.2">
      <c r="C201" s="150"/>
      <c r="D201" s="150"/>
      <c r="E201" s="150"/>
      <c r="F201" s="150"/>
      <c r="G201" s="150"/>
    </row>
    <row r="202" spans="3:7" x14ac:dyDescent="0.2">
      <c r="C202" s="150"/>
      <c r="D202" s="150"/>
      <c r="E202" s="150"/>
      <c r="F202" s="150"/>
      <c r="G202" s="150"/>
    </row>
  </sheetData>
  <mergeCells count="10">
    <mergeCell ref="B1:J1"/>
    <mergeCell ref="B3:J3"/>
    <mergeCell ref="B4:J4"/>
    <mergeCell ref="B5:J5"/>
    <mergeCell ref="B6:B7"/>
    <mergeCell ref="C6:D6"/>
    <mergeCell ref="E6:E7"/>
    <mergeCell ref="F6:G6"/>
    <mergeCell ref="H6:H7"/>
    <mergeCell ref="I6:J6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2026-03-31T14:02:56Z</dcterms:created>
  <dcterms:modified xsi:type="dcterms:W3CDTF">2026-03-31T14:27:53Z</dcterms:modified>
</cp:coreProperties>
</file>