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abrina R. Báez V\CUADROS PAG MHE\ENE-MAY 2026\"/>
    </mc:Choice>
  </mc:AlternateContent>
  <xr:revisionPtr revIDLastSave="0" documentId="13_ncr:1_{39F4F174-74AC-4355-9C50-93DED86A1C72}" xr6:coauthVersionLast="47" xr6:coauthVersionMax="47" xr10:uidLastSave="{00000000-0000-0000-0000-000000000000}"/>
  <bookViews>
    <workbookView xWindow="-120" yWindow="-120" windowWidth="29040" windowHeight="15720" xr2:uid="{5FF087CA-4FC0-424B-AEC2-D6BC422E9CDA}"/>
  </bookViews>
  <sheets>
    <sheet name="PP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'[2]Crédito SPNF (fiscal)'!#REF!</definedName>
    <definedName name="__123Graph_AChart1" hidden="1">'[3]Cable 2'!#REF!</definedName>
    <definedName name="__123Graph_AChart2" hidden="1">'[3]Cable 2'!#REF!</definedName>
    <definedName name="__123Graph_AChart3" hidden="1">'[3]Cable 2'!#REF!</definedName>
    <definedName name="__123Graph_AChart4" hidden="1">'[3]Cable 2'!#REF!</definedName>
    <definedName name="__123Graph_AChart5" hidden="1">'[3]Cable 2'!#REF!</definedName>
    <definedName name="__123Graph_AChart6" hidden="1">'[3]Cable 2'!#REF!</definedName>
    <definedName name="__123Graph_AChart7" hidden="1">'[3]Cable 2'!#REF!</definedName>
    <definedName name="__123Graph_ACurrent" hidden="1">'[3]Cable 2'!#REF!</definedName>
    <definedName name="__123Graph_AREER" hidden="1">[4]ER!#REF!</definedName>
    <definedName name="__123Graph_B" hidden="1">[5]FLUJO!$B$7929:$C$7929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[4]ER!#REF!</definedName>
    <definedName name="__123Graph_C" hidden="1">[5]FLUJO!$B$7936:$C$7936</definedName>
    <definedName name="__123Graph_CREER" hidden="1">[4]ER!#REF!</definedName>
    <definedName name="__123Graph_D" hidden="1">[5]FLUJO!$B$7942:$C$7942</definedName>
    <definedName name="__123Graph_E" hidden="1">[6]PFMON!#REF!</definedName>
    <definedName name="__123Graph_F" hidden="1">#N/A</definedName>
    <definedName name="__123Graph_X" hidden="1">[5]FLUJO!$B$7906:$C$7906</definedName>
    <definedName name="__12INT_RESERVES">#REF!</definedName>
    <definedName name="__1r">#REF!</definedName>
    <definedName name="__2Macros_Import_.qbop">[7]!'[Macros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>'[8]A 11'!#REF!</definedName>
    <definedName name="__AUS1">#N/A</definedName>
    <definedName name="__BOP2">[9]BoP!#REF!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[9]RES!#REF!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__123Graph_AWB_ADJ_PRJ" hidden="1">[10]WB!$Q$255:$AK$255</definedName>
    <definedName name="_10FA_L">#REF!</definedName>
    <definedName name="_11__123Graph_BCPI_ER_LOG" hidden="1">[10]ER!#REF!</definedName>
    <definedName name="_11GAZ_LIABS">#REF!</definedName>
    <definedName name="_12__123Graph_BIBA_IBRD" hidden="1">[10]WB!#REF!</definedName>
    <definedName name="_12INT_RESERVES">#REF!</definedName>
    <definedName name="_15Macros_Import_.qbop">[7]!'[Macros Import].qbop'</definedName>
    <definedName name="_16__123Graph_BWB_ADJ_PRJ" hidden="1">[10]WB!$Q$257:$AK$257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[10]ER!#REF!</definedName>
    <definedName name="_20__123Graph_XREALEX_WAGE" hidden="1">[11]PRIVATE!#REF!</definedName>
    <definedName name="_24Macros_Import_.qbop">[12]!'[Macros Import].qbop'</definedName>
    <definedName name="_25__123Graph_ACPI_ER_LOG" hidden="1">[13]ER!#REF!</definedName>
    <definedName name="_26__123Graph_BCPI_ER_LOG" hidden="1">[13]ER!#REF!</definedName>
    <definedName name="_27__123Graph_ACPI_ER_LOG" hidden="1">[4]ER!#REF!</definedName>
    <definedName name="_27__123Graph_BIBA_IBRD" hidden="1">[13]WB!#REF!</definedName>
    <definedName name="_27_0CUADRO_N__4.">[14]monthly!#REF!</definedName>
    <definedName name="_28B.2_B.3">#REF!</definedName>
    <definedName name="_29B.4___5">#REF!</definedName>
    <definedName name="_2IMPRESION">#REF!</definedName>
    <definedName name="_2Macros_Import_.qbop">[15]!'[Macros Import].qbop'</definedName>
    <definedName name="_3">#N/A</definedName>
    <definedName name="_3.__No_club_de_París__Después_del_30_Jun_84">#N/A</definedName>
    <definedName name="_3__123Graph_ACPI_ER_LOG" hidden="1">[4]ER!#REF!</definedName>
    <definedName name="_30CONSOL_B2">#REF!</definedName>
    <definedName name="_31_0GRÁFICO_N_10.2">[14]monthly!#REF!</definedName>
    <definedName name="_31CONSOL_DEPOSITS">'[16]A 11'!#REF!</definedName>
    <definedName name="_32FA_L">#REF!</definedName>
    <definedName name="_33GAZ_LIABS">#REF!</definedName>
    <definedName name="_34INT_RESERVES">#REF!</definedName>
    <definedName name="_39__123Graph_BCPI_ER_LOG" hidden="1">[4]ER!#REF!</definedName>
    <definedName name="_4">#N/A</definedName>
    <definedName name="_4__123Graph_BCPI_ER_LOG" hidden="1">[4]ER!#REF!</definedName>
    <definedName name="_5">#N/A</definedName>
    <definedName name="_5__123Graph_BIBA_IBRD" hidden="1">[4]WB!#REF!</definedName>
    <definedName name="_51__123Graph_BIBA_IBRD" hidden="1">[4]WB!#REF!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[10]WB!$Q$62:$AK$62</definedName>
    <definedName name="_68CONSOL_DEPOSITS">'[8]A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'[17]A 11'!#REF!</definedName>
    <definedName name="_AUS1">#N/A</definedName>
    <definedName name="_BOP2">[18]BoP!#REF!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'[19]shared data'!$A$4:$A$642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[18]RES!#REF!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[20]R7!$A$1:$G$31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'[19]shared data'!$A$1:$G$71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>[21]!'[Macros Import].qbop'</definedName>
    <definedName name="A_impresión_IM">'[22]ponder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'[1]Imp:DSA output'!$C$9:$R$464</definedName>
    <definedName name="AMORTI">#N/A</definedName>
    <definedName name="ANEXO2">[23]BCP!#REF!</definedName>
    <definedName name="ANEXO3">#N/A</definedName>
    <definedName name="ANEXO4">#N/A</definedName>
    <definedName name="ANEXO5">#N/A</definedName>
    <definedName name="ANEXO6">#N/A</definedName>
    <definedName name="_xlnm.Print_Area" localSheetId="0">PP!$B$7:$N$144</definedName>
    <definedName name="_xlnm.Print_Area">'[24]Table 1'!#REF!</definedName>
    <definedName name="AREACONSTRUCCIO">#REF!</definedName>
    <definedName name="ASAU">#N/A</definedName>
    <definedName name="ASAU1">#N/A</definedName>
    <definedName name="asd">'[25]SPNF Acuerdo Incl. Int.'!asd</definedName>
    <definedName name="ASO">#REF!</definedName>
    <definedName name="atrade">[7]!atrade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'[2]Crédito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'[2]Crédito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[26]!BFLD_DF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[27]Q6!$E$28:$AH$28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[23]BCP!#REF!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[27]Q6!$E$26:$AH$26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[23]BCP!#REF!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[23]BCP!#REF!</definedName>
    <definedName name="CYEAR2021">[28]Coal!$B$583:$J$583</definedName>
    <definedName name="CYEAR2022">[28]Coal!$K$583:$V$583</definedName>
    <definedName name="CYEAR2023">[28]Coal!$W$583:$AH$583</definedName>
    <definedName name="CYEAR2024">[28]Coal!$AI$583:$AT$583</definedName>
    <definedName name="CYEAR2025">[28]Coal!$AU$583:$AX$583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'[19]shared data'!$S$8:$S$155</definedName>
    <definedName name="DATES_A">'[19]shared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[29]NPV!$B$28</definedName>
    <definedName name="Discount_NC">[29]NPV!#REF!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[23]BCP!#REF!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[30]Main!$AB$25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[23]BCP!#REF!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'[31]Empresas Publicas detalle'!#REF!</definedName>
    <definedName name="GGB_NGDP">#N/A</definedName>
    <definedName name="GL_Z">#REF!</definedName>
    <definedName name="GOB">#N/A</definedName>
    <definedName name="Grace_IDA">[29]NPV!$B$25</definedName>
    <definedName name="Grace_NC">[29]NPV!#REF!</definedName>
    <definedName name="GUIL">#N/A</definedName>
    <definedName name="GUIL1">#N/A</definedName>
    <definedName name="GYEAR2021">[28]Gold!$B$583:$J$583</definedName>
    <definedName name="GYEAR2022">[28]Gold!$K$583:$U$583</definedName>
    <definedName name="HEADING">#REF!</definedName>
    <definedName name="Heading39">'[19]shared data'!$A$1:$G$5</definedName>
    <definedName name="hhh">#N/A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[23]BCP!#REF!</definedName>
    <definedName name="INGRESOS">#REF!</definedName>
    <definedName name="INPUT_2">[9]Input!#REF!</definedName>
    <definedName name="INPUT_4">[9]Input!#REF!</definedName>
    <definedName name="INTERES">#N/A</definedName>
    <definedName name="Interest_IDA">[29]NPV!$B$27</definedName>
    <definedName name="Interest_NC">[29]NPV!#REF!</definedName>
    <definedName name="InterestRate">#REF!</definedName>
    <definedName name="IPC">[32]ipc!#REF!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[29]NPV!$B$26</definedName>
    <definedName name="Maturity_NC">[29]NPV!#REF!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[7]!mflowsa</definedName>
    <definedName name="mflowsq">[7]!mflowsq</definedName>
    <definedName name="MIDDLE">#REF!</definedName>
    <definedName name="MISC4">[9]OUTPUT!#REF!</definedName>
    <definedName name="MN">[23]BCP!#REF!</definedName>
    <definedName name="MNP">[23]BCP!#REF!</definedName>
    <definedName name="MPETROLEO">#REF!</definedName>
    <definedName name="mstocksa">[7]!mstocksa</definedName>
    <definedName name="mstocksq">[7]!mstocksq</definedName>
    <definedName name="n">#REF!</definedName>
    <definedName name="names">'[19]shared data'!$B$7:$O$7</definedName>
    <definedName name="NAMES_A">'[19]shared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[33]QEDS!$11:$11</definedName>
    <definedName name="nmColumnHeader">[33]QEDS!$2:$2</definedName>
    <definedName name="nmData">[33]QEDS!$B$3:$F$9</definedName>
    <definedName name="NMG_RG">#N/A</definedName>
    <definedName name="nmIndexTable">[33]QEDS!$13:$13</definedName>
    <definedName name="nmReportFooter">[33]QEDS!$10:$10</definedName>
    <definedName name="nmReportHeader">[33]QEDS!$1:$1</definedName>
    <definedName name="nmRowHeader">[33]QEDS!$A$3:$A$9</definedName>
    <definedName name="nmScale">[33]QEDS!$12:$12</definedName>
    <definedName name="NNN">#REF!</definedName>
    <definedName name="no" hidden="1">'[2]Crédito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[34]UPLOAD!#REF!</definedName>
    <definedName name="NOTITLES">#REF!</definedName>
    <definedName name="NTDD_RG">[26]!NTDD_RG</definedName>
    <definedName name="NX">#N/A</definedName>
    <definedName name="NX_R">#N/A</definedName>
    <definedName name="NXG_RG">#N/A</definedName>
    <definedName name="NYEAR2021">[28]Nickel!$B$583:$J$583</definedName>
    <definedName name="NYEAR2022">[28]Nickel!$K$583:$V$583</definedName>
    <definedName name="NYEAR2023">[28]Nickel!$W$583:$AH$583</definedName>
    <definedName name="NYEAR2024">[28]Nickel!$AI$583:$AT$583</definedName>
    <definedName name="NYEAR2025">[28]Nickel!$AU$583:$BF$583</definedName>
    <definedName name="OCTUBRE">#N/A</definedName>
    <definedName name="OECD_Table">#REF!</definedName>
    <definedName name="OnShow">'[25]SPNF Acuerdo Incl. Int.'!OnShow</definedName>
    <definedName name="Otr_Inst_Banc_40G">#REF!</definedName>
    <definedName name="Pan_Bancario_50G">#REF!</definedName>
    <definedName name="Pan_Monet_30G">#REF!</definedName>
    <definedName name="Path_Data">'[19]shared data'!$B$8</definedName>
    <definedName name="Path_System">'[19]shared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[30]Links!$A$1:$F$33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[29]FSUOUT!$B$2:$V$32</definedName>
    <definedName name="Prog1998">'[35]2003'!#REF!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'[36]Quarterly Raw Data'!#REF!</definedName>
    <definedName name="qqq" localSheetId="0" hidden="1">{#N/A,#N/A,FALSE,"EXTRABUDGT"}</definedName>
    <definedName name="qqq" hidden="1">{#N/A,#N/A,FALSE,"EXTRABUDGT"}</definedName>
    <definedName name="QTAB7">'[36]Quarterly MacroFlow'!#REF!</definedName>
    <definedName name="QTAB7A">'[36]Quarterly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ita">[37]Hoja2!$1:$1048576</definedName>
    <definedName name="rngErrorSort">[30]ErrCheck!$A$4</definedName>
    <definedName name="rngLastSave">[30]Main!$G$19</definedName>
    <definedName name="rngLastSent">[30]Main!$G$18</definedName>
    <definedName name="rngLastUpdate">[30]Links!$D$2</definedName>
    <definedName name="rngNeedsUpdate">[30]Links!$E$2</definedName>
    <definedName name="rngQuestChecked">[30]ErrCheck!$A$3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'[25]SPNF Acuerdo Incl. Int.'!spnf</definedName>
    <definedName name="START">#REF!</definedName>
    <definedName name="STFQTAB">#REF!</definedName>
    <definedName name="STOP">#REF!</definedName>
    <definedName name="SUM">[4]BoP!$E$313:$BE$365</definedName>
    <definedName name="SUPLI">#N/A</definedName>
    <definedName name="SUPLIDORES">#N/A</definedName>
    <definedName name="Tab25a">#REF!</definedName>
    <definedName name="Tab25b">#REF!</definedName>
    <definedName name="Table__47">[38]RED47!$A$1:$I$53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'[19]shared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[39]A!$A$1:$T$54</definedName>
    <definedName name="tblChecks">[30]ErrCheck!$A$3:$E$5</definedName>
    <definedName name="tblLinks">[30]Links!$A$4:$F$33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0">PP!$1:$8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[27]Q5!$E$23:$AH$23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[40]BCC!$A$1:$N$821,[40]BCC!$A$822:$N$1624</definedName>
    <definedName name="TOTAL">#N/A</definedName>
    <definedName name="Trade">#REF!</definedName>
    <definedName name="TRADE3">[9]Trade!#REF!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'[25]SPNF Acuerdo Incl. Int.'!will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'[19]shared data'!$A$1:$A$77</definedName>
    <definedName name="xxWRS_2">#REF!</definedName>
    <definedName name="xxWRS_3">#REF!</definedName>
    <definedName name="xxWRS_4">[29]Q5!$A$1:$A$104</definedName>
    <definedName name="xxWRS_5">[29]Q6!$A$1:$A$160</definedName>
    <definedName name="xxWRS_6">[29]Q7!$A$1:$A$59</definedName>
    <definedName name="xxWRS_7">[29]Q5!$A$1:$A$109</definedName>
    <definedName name="xxWRS_8">[29]Q6!$A$1:$A$162</definedName>
    <definedName name="xxWRS_9">[29]Q7!$A$1:$A$61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Y">#N/A</definedName>
    <definedName name="YY1A">#N/A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4" i="3" l="1"/>
  <c r="H144" i="3"/>
  <c r="N142" i="3"/>
  <c r="H142" i="3"/>
  <c r="N141" i="3"/>
  <c r="O141" i="3" s="1"/>
  <c r="P141" i="3" s="1"/>
  <c r="H141" i="3"/>
  <c r="N140" i="3"/>
  <c r="H140" i="3"/>
  <c r="N139" i="3"/>
  <c r="H139" i="3"/>
  <c r="N138" i="3"/>
  <c r="H138" i="3"/>
  <c r="N137" i="3"/>
  <c r="H137" i="3"/>
  <c r="N136" i="3"/>
  <c r="H136" i="3"/>
  <c r="N135" i="3"/>
  <c r="H135" i="3"/>
  <c r="N134" i="3"/>
  <c r="H134" i="3"/>
  <c r="N133" i="3"/>
  <c r="H133" i="3"/>
  <c r="M132" i="3"/>
  <c r="L132" i="3"/>
  <c r="K132" i="3"/>
  <c r="J132" i="3"/>
  <c r="I132" i="3"/>
  <c r="G132" i="3"/>
  <c r="F132" i="3"/>
  <c r="E132" i="3"/>
  <c r="D132" i="3"/>
  <c r="C132" i="3"/>
  <c r="N130" i="3"/>
  <c r="H130" i="3"/>
  <c r="N129" i="3"/>
  <c r="H129" i="3"/>
  <c r="N128" i="3"/>
  <c r="H128" i="3"/>
  <c r="M127" i="3"/>
  <c r="L127" i="3"/>
  <c r="K127" i="3"/>
  <c r="J127" i="3"/>
  <c r="I127" i="3"/>
  <c r="G127" i="3"/>
  <c r="F127" i="3"/>
  <c r="E127" i="3"/>
  <c r="D127" i="3"/>
  <c r="C127" i="3"/>
  <c r="N126" i="3"/>
  <c r="N124" i="3" s="1"/>
  <c r="H126" i="3"/>
  <c r="N125" i="3"/>
  <c r="H125" i="3"/>
  <c r="M124" i="3"/>
  <c r="L124" i="3"/>
  <c r="K124" i="3"/>
  <c r="J124" i="3"/>
  <c r="I124" i="3"/>
  <c r="G124" i="3"/>
  <c r="F124" i="3"/>
  <c r="E124" i="3"/>
  <c r="D124" i="3"/>
  <c r="C124" i="3"/>
  <c r="N122" i="3"/>
  <c r="H122" i="3"/>
  <c r="C121" i="3"/>
  <c r="H121" i="3" s="1"/>
  <c r="M120" i="3"/>
  <c r="L120" i="3"/>
  <c r="K120" i="3"/>
  <c r="J120" i="3"/>
  <c r="G120" i="3"/>
  <c r="F120" i="3"/>
  <c r="E120" i="3"/>
  <c r="D120" i="3"/>
  <c r="J119" i="3"/>
  <c r="N119" i="3" s="1"/>
  <c r="H119" i="3"/>
  <c r="N118" i="3"/>
  <c r="H118" i="3"/>
  <c r="M117" i="3"/>
  <c r="L117" i="3"/>
  <c r="K117" i="3"/>
  <c r="K115" i="3" s="1"/>
  <c r="I117" i="3"/>
  <c r="G117" i="3"/>
  <c r="F117" i="3"/>
  <c r="E117" i="3"/>
  <c r="D117" i="3"/>
  <c r="C117" i="3"/>
  <c r="N116" i="3"/>
  <c r="H116" i="3"/>
  <c r="N114" i="3"/>
  <c r="H114" i="3"/>
  <c r="M113" i="3"/>
  <c r="L113" i="3"/>
  <c r="K113" i="3"/>
  <c r="J113" i="3"/>
  <c r="I113" i="3"/>
  <c r="H113" i="3"/>
  <c r="G113" i="3"/>
  <c r="F113" i="3"/>
  <c r="E113" i="3"/>
  <c r="D113" i="3"/>
  <c r="C113" i="3"/>
  <c r="N111" i="3"/>
  <c r="H111" i="3"/>
  <c r="N110" i="3"/>
  <c r="H110" i="3"/>
  <c r="M109" i="3"/>
  <c r="L109" i="3"/>
  <c r="K109" i="3"/>
  <c r="J109" i="3"/>
  <c r="I109" i="3"/>
  <c r="G109" i="3"/>
  <c r="F109" i="3"/>
  <c r="E109" i="3"/>
  <c r="D109" i="3"/>
  <c r="C109" i="3"/>
  <c r="N107" i="3"/>
  <c r="O107" i="3" s="1"/>
  <c r="P107" i="3" s="1"/>
  <c r="H107" i="3"/>
  <c r="N105" i="3"/>
  <c r="H105" i="3"/>
  <c r="N104" i="3"/>
  <c r="H104" i="3"/>
  <c r="N103" i="3"/>
  <c r="H103" i="3"/>
  <c r="O103" i="3" s="1"/>
  <c r="P103" i="3" s="1"/>
  <c r="M102" i="3"/>
  <c r="M101" i="3" s="1"/>
  <c r="L102" i="3"/>
  <c r="L101" i="3" s="1"/>
  <c r="K102" i="3"/>
  <c r="K101" i="3" s="1"/>
  <c r="J102" i="3"/>
  <c r="J101" i="3" s="1"/>
  <c r="I102" i="3"/>
  <c r="I101" i="3" s="1"/>
  <c r="F102" i="3"/>
  <c r="F101" i="3" s="1"/>
  <c r="E102" i="3"/>
  <c r="E101" i="3" s="1"/>
  <c r="D102" i="3"/>
  <c r="D101" i="3" s="1"/>
  <c r="C102" i="3"/>
  <c r="C101" i="3" s="1"/>
  <c r="G101" i="3"/>
  <c r="N100" i="3"/>
  <c r="H100" i="3"/>
  <c r="N99" i="3"/>
  <c r="H99" i="3"/>
  <c r="N98" i="3"/>
  <c r="H98" i="3"/>
  <c r="N97" i="3"/>
  <c r="H97" i="3"/>
  <c r="M96" i="3"/>
  <c r="L96" i="3"/>
  <c r="K96" i="3"/>
  <c r="J96" i="3"/>
  <c r="I96" i="3"/>
  <c r="G96" i="3"/>
  <c r="F96" i="3"/>
  <c r="E96" i="3"/>
  <c r="D96" i="3"/>
  <c r="C96" i="3"/>
  <c r="N95" i="3"/>
  <c r="H95" i="3"/>
  <c r="N94" i="3"/>
  <c r="O94" i="3" s="1"/>
  <c r="P94" i="3" s="1"/>
  <c r="H94" i="3"/>
  <c r="N93" i="3"/>
  <c r="H93" i="3"/>
  <c r="N92" i="3"/>
  <c r="H92" i="3"/>
  <c r="N91" i="3"/>
  <c r="H91" i="3"/>
  <c r="N90" i="3"/>
  <c r="H90" i="3"/>
  <c r="M89" i="3"/>
  <c r="L89" i="3"/>
  <c r="K89" i="3"/>
  <c r="J89" i="3"/>
  <c r="I89" i="3"/>
  <c r="I88" i="3" s="1"/>
  <c r="G89" i="3"/>
  <c r="F89" i="3"/>
  <c r="E89" i="3"/>
  <c r="E88" i="3" s="1"/>
  <c r="D89" i="3"/>
  <c r="C89" i="3"/>
  <c r="N87" i="3"/>
  <c r="H87" i="3"/>
  <c r="N86" i="3"/>
  <c r="H86" i="3"/>
  <c r="O86" i="3" s="1"/>
  <c r="P86" i="3" s="1"/>
  <c r="N85" i="3"/>
  <c r="H85" i="3"/>
  <c r="M84" i="3"/>
  <c r="Q86" i="3" s="1"/>
  <c r="L84" i="3"/>
  <c r="K84" i="3"/>
  <c r="J84" i="3"/>
  <c r="I84" i="3"/>
  <c r="G84" i="3"/>
  <c r="F84" i="3"/>
  <c r="E84" i="3"/>
  <c r="D84" i="3"/>
  <c r="C84" i="3"/>
  <c r="N83" i="3"/>
  <c r="H83" i="3"/>
  <c r="N82" i="3"/>
  <c r="H82" i="3"/>
  <c r="N81" i="3"/>
  <c r="H81" i="3"/>
  <c r="O81" i="3" s="1"/>
  <c r="P81" i="3" s="1"/>
  <c r="M80" i="3"/>
  <c r="L80" i="3"/>
  <c r="K80" i="3"/>
  <c r="J80" i="3"/>
  <c r="I80" i="3"/>
  <c r="G80" i="3"/>
  <c r="F80" i="3"/>
  <c r="E80" i="3"/>
  <c r="D80" i="3"/>
  <c r="C80" i="3"/>
  <c r="N79" i="3"/>
  <c r="H79" i="3"/>
  <c r="O79" i="3" s="1"/>
  <c r="P79" i="3" s="1"/>
  <c r="N78" i="3"/>
  <c r="H78" i="3"/>
  <c r="N77" i="3"/>
  <c r="H77" i="3"/>
  <c r="M76" i="3"/>
  <c r="L76" i="3"/>
  <c r="K76" i="3"/>
  <c r="J76" i="3"/>
  <c r="I76" i="3"/>
  <c r="G76" i="3"/>
  <c r="F76" i="3"/>
  <c r="E76" i="3"/>
  <c r="D76" i="3"/>
  <c r="C76" i="3"/>
  <c r="N75" i="3"/>
  <c r="H75" i="3"/>
  <c r="N74" i="3"/>
  <c r="H74" i="3"/>
  <c r="N73" i="3"/>
  <c r="H73" i="3"/>
  <c r="N72" i="3"/>
  <c r="H72" i="3"/>
  <c r="H71" i="3" s="1"/>
  <c r="M71" i="3"/>
  <c r="M70" i="3" s="1"/>
  <c r="L71" i="3"/>
  <c r="L70" i="3" s="1"/>
  <c r="L69" i="3" s="1"/>
  <c r="K71" i="3"/>
  <c r="K70" i="3" s="1"/>
  <c r="K69" i="3" s="1"/>
  <c r="J71" i="3"/>
  <c r="J70" i="3" s="1"/>
  <c r="I71" i="3"/>
  <c r="I70" i="3" s="1"/>
  <c r="I69" i="3" s="1"/>
  <c r="G71" i="3"/>
  <c r="G70" i="3" s="1"/>
  <c r="F71" i="3"/>
  <c r="F70" i="3" s="1"/>
  <c r="E71" i="3"/>
  <c r="E70" i="3" s="1"/>
  <c r="D71" i="3"/>
  <c r="D70" i="3" s="1"/>
  <c r="C71" i="3"/>
  <c r="C70" i="3" s="1"/>
  <c r="N67" i="3"/>
  <c r="H67" i="3"/>
  <c r="N66" i="3"/>
  <c r="H66" i="3"/>
  <c r="N65" i="3"/>
  <c r="H65" i="3"/>
  <c r="N64" i="3"/>
  <c r="H64" i="3"/>
  <c r="N63" i="3"/>
  <c r="H63" i="3"/>
  <c r="N62" i="3"/>
  <c r="H62" i="3"/>
  <c r="N61" i="3"/>
  <c r="H61" i="3"/>
  <c r="M60" i="3"/>
  <c r="M59" i="3" s="1"/>
  <c r="L60" i="3"/>
  <c r="L59" i="3" s="1"/>
  <c r="K60" i="3"/>
  <c r="K59" i="3" s="1"/>
  <c r="J60" i="3"/>
  <c r="J59" i="3" s="1"/>
  <c r="I60" i="3"/>
  <c r="I59" i="3" s="1"/>
  <c r="G60" i="3"/>
  <c r="G59" i="3" s="1"/>
  <c r="F60" i="3"/>
  <c r="F59" i="3" s="1"/>
  <c r="E60" i="3"/>
  <c r="E59" i="3" s="1"/>
  <c r="D60" i="3"/>
  <c r="D59" i="3" s="1"/>
  <c r="C60" i="3"/>
  <c r="C59" i="3" s="1"/>
  <c r="N58" i="3"/>
  <c r="H58" i="3"/>
  <c r="N57" i="3"/>
  <c r="H57" i="3"/>
  <c r="M56" i="3"/>
  <c r="L56" i="3"/>
  <c r="K56" i="3"/>
  <c r="J56" i="3"/>
  <c r="I56" i="3"/>
  <c r="G56" i="3"/>
  <c r="F56" i="3"/>
  <c r="E56" i="3"/>
  <c r="D56" i="3"/>
  <c r="C56" i="3"/>
  <c r="N55" i="3"/>
  <c r="H55" i="3"/>
  <c r="N54" i="3"/>
  <c r="H54" i="3"/>
  <c r="N53" i="3"/>
  <c r="H53" i="3"/>
  <c r="N52" i="3"/>
  <c r="H52" i="3"/>
  <c r="N51" i="3"/>
  <c r="H51" i="3"/>
  <c r="M50" i="3"/>
  <c r="L50" i="3"/>
  <c r="K50" i="3"/>
  <c r="J50" i="3"/>
  <c r="I50" i="3"/>
  <c r="G50" i="3"/>
  <c r="F50" i="3"/>
  <c r="E50" i="3"/>
  <c r="D50" i="3"/>
  <c r="C50" i="3"/>
  <c r="N49" i="3"/>
  <c r="H49" i="3"/>
  <c r="H48" i="3" s="1"/>
  <c r="M48" i="3"/>
  <c r="M47" i="3" s="1"/>
  <c r="L48" i="3"/>
  <c r="K48" i="3"/>
  <c r="K47" i="3" s="1"/>
  <c r="J48" i="3"/>
  <c r="J47" i="3" s="1"/>
  <c r="I48" i="3"/>
  <c r="I47" i="3" s="1"/>
  <c r="G48" i="3"/>
  <c r="F48" i="3"/>
  <c r="F47" i="3" s="1"/>
  <c r="E48" i="3"/>
  <c r="E47" i="3" s="1"/>
  <c r="D48" i="3"/>
  <c r="C48" i="3"/>
  <c r="C47" i="3" s="1"/>
  <c r="N46" i="3"/>
  <c r="H46" i="3"/>
  <c r="N45" i="3"/>
  <c r="H45" i="3"/>
  <c r="N44" i="3"/>
  <c r="H44" i="3"/>
  <c r="N43" i="3"/>
  <c r="H43" i="3"/>
  <c r="N42" i="3"/>
  <c r="H42" i="3"/>
  <c r="N41" i="3"/>
  <c r="H41" i="3"/>
  <c r="M40" i="3"/>
  <c r="M37" i="3" s="1"/>
  <c r="L40" i="3"/>
  <c r="L37" i="3" s="1"/>
  <c r="K40" i="3"/>
  <c r="J40" i="3"/>
  <c r="J37" i="3" s="1"/>
  <c r="I40" i="3"/>
  <c r="I37" i="3" s="1"/>
  <c r="G40" i="3"/>
  <c r="G37" i="3" s="1"/>
  <c r="F40" i="3"/>
  <c r="F37" i="3" s="1"/>
  <c r="E40" i="3"/>
  <c r="E37" i="3" s="1"/>
  <c r="D40" i="3"/>
  <c r="D37" i="3" s="1"/>
  <c r="C40" i="3"/>
  <c r="N39" i="3"/>
  <c r="H39" i="3"/>
  <c r="N38" i="3"/>
  <c r="H38" i="3"/>
  <c r="K37" i="3"/>
  <c r="N36" i="3"/>
  <c r="H36" i="3"/>
  <c r="N35" i="3"/>
  <c r="H35" i="3"/>
  <c r="N34" i="3"/>
  <c r="H34" i="3"/>
  <c r="N33" i="3"/>
  <c r="H33" i="3"/>
  <c r="N32" i="3"/>
  <c r="H32" i="3"/>
  <c r="N31" i="3"/>
  <c r="H31" i="3"/>
  <c r="N30" i="3"/>
  <c r="H30" i="3"/>
  <c r="M29" i="3"/>
  <c r="L29" i="3"/>
  <c r="K29" i="3"/>
  <c r="J29" i="3"/>
  <c r="I29" i="3"/>
  <c r="G29" i="3"/>
  <c r="F29" i="3"/>
  <c r="E29" i="3"/>
  <c r="D29" i="3"/>
  <c r="C29" i="3"/>
  <c r="N28" i="3"/>
  <c r="H28" i="3"/>
  <c r="N27" i="3"/>
  <c r="H27" i="3"/>
  <c r="M26" i="3"/>
  <c r="L26" i="3"/>
  <c r="K26" i="3"/>
  <c r="J26" i="3"/>
  <c r="I26" i="3"/>
  <c r="G26" i="3"/>
  <c r="F26" i="3"/>
  <c r="E26" i="3"/>
  <c r="D26" i="3"/>
  <c r="C26" i="3"/>
  <c r="N24" i="3"/>
  <c r="H24" i="3"/>
  <c r="N23" i="3"/>
  <c r="H23" i="3"/>
  <c r="N22" i="3"/>
  <c r="H22" i="3"/>
  <c r="N21" i="3"/>
  <c r="H21" i="3"/>
  <c r="N20" i="3"/>
  <c r="H20" i="3"/>
  <c r="N19" i="3"/>
  <c r="H19" i="3"/>
  <c r="N18" i="3"/>
  <c r="H18" i="3"/>
  <c r="M17" i="3"/>
  <c r="M16" i="3" s="1"/>
  <c r="L17" i="3"/>
  <c r="L16" i="3" s="1"/>
  <c r="K17" i="3"/>
  <c r="K16" i="3" s="1"/>
  <c r="J17" i="3"/>
  <c r="J16" i="3" s="1"/>
  <c r="I17" i="3"/>
  <c r="I16" i="3" s="1"/>
  <c r="G17" i="3"/>
  <c r="G16" i="3" s="1"/>
  <c r="F17" i="3"/>
  <c r="F16" i="3" s="1"/>
  <c r="E17" i="3"/>
  <c r="E16" i="3" s="1"/>
  <c r="D17" i="3"/>
  <c r="D16" i="3" s="1"/>
  <c r="C17" i="3"/>
  <c r="C16" i="3" s="1"/>
  <c r="N15" i="3"/>
  <c r="H15" i="3"/>
  <c r="N14" i="3"/>
  <c r="H14" i="3"/>
  <c r="N13" i="3"/>
  <c r="H13" i="3"/>
  <c r="N12" i="3"/>
  <c r="H12" i="3"/>
  <c r="M11" i="3"/>
  <c r="L11" i="3"/>
  <c r="K11" i="3"/>
  <c r="J11" i="3"/>
  <c r="I11" i="3"/>
  <c r="G11" i="3"/>
  <c r="F11" i="3"/>
  <c r="E11" i="3"/>
  <c r="D11" i="3"/>
  <c r="C11" i="3"/>
  <c r="O125" i="3" l="1"/>
  <c r="O142" i="3"/>
  <c r="P142" i="3" s="1"/>
  <c r="O90" i="3"/>
  <c r="E123" i="3"/>
  <c r="O33" i="3"/>
  <c r="P33" i="3" s="1"/>
  <c r="M123" i="3"/>
  <c r="O36" i="3"/>
  <c r="P36" i="3" s="1"/>
  <c r="O75" i="3"/>
  <c r="P75" i="3" s="1"/>
  <c r="N127" i="3"/>
  <c r="O77" i="3"/>
  <c r="P77" i="3" s="1"/>
  <c r="D88" i="3"/>
  <c r="K88" i="3"/>
  <c r="L68" i="3"/>
  <c r="G88" i="3"/>
  <c r="O64" i="3"/>
  <c r="P64" i="3" s="1"/>
  <c r="O53" i="3"/>
  <c r="P53" i="3" s="1"/>
  <c r="O116" i="3"/>
  <c r="O134" i="3"/>
  <c r="P134" i="3" s="1"/>
  <c r="O72" i="3"/>
  <c r="P72" i="3" s="1"/>
  <c r="M88" i="3"/>
  <c r="O92" i="3"/>
  <c r="P92" i="3" s="1"/>
  <c r="C123" i="3"/>
  <c r="H11" i="3"/>
  <c r="N26" i="3"/>
  <c r="D47" i="3"/>
  <c r="O82" i="3"/>
  <c r="P82" i="3" s="1"/>
  <c r="K123" i="3"/>
  <c r="O28" i="3"/>
  <c r="P28" i="3" s="1"/>
  <c r="O38" i="3"/>
  <c r="P38" i="3" s="1"/>
  <c r="H84" i="3"/>
  <c r="G115" i="3"/>
  <c r="G123" i="3"/>
  <c r="O67" i="3"/>
  <c r="P67" i="3" s="1"/>
  <c r="M25" i="3"/>
  <c r="G47" i="3"/>
  <c r="O58" i="3"/>
  <c r="O74" i="3"/>
  <c r="P74" i="3" s="1"/>
  <c r="J117" i="3"/>
  <c r="J115" i="3" s="1"/>
  <c r="J112" i="3" s="1"/>
  <c r="H26" i="3"/>
  <c r="O65" i="3"/>
  <c r="P65" i="3" s="1"/>
  <c r="O78" i="3"/>
  <c r="P78" i="3" s="1"/>
  <c r="O114" i="3"/>
  <c r="O113" i="3" s="1"/>
  <c r="O129" i="3"/>
  <c r="G112" i="3"/>
  <c r="G108" i="3" s="1"/>
  <c r="J88" i="3"/>
  <c r="H102" i="3"/>
  <c r="H101" i="3" s="1"/>
  <c r="N117" i="3"/>
  <c r="O43" i="3"/>
  <c r="P43" i="3" s="1"/>
  <c r="O140" i="3"/>
  <c r="P140" i="3" s="1"/>
  <c r="J25" i="3"/>
  <c r="J10" i="3" s="1"/>
  <c r="F115" i="3"/>
  <c r="F112" i="3" s="1"/>
  <c r="D115" i="3"/>
  <c r="D112" i="3" s="1"/>
  <c r="O130" i="3"/>
  <c r="P130" i="3" s="1"/>
  <c r="O111" i="3"/>
  <c r="P111" i="3" s="1"/>
  <c r="O137" i="3"/>
  <c r="O30" i="3"/>
  <c r="P30" i="3" s="1"/>
  <c r="O55" i="3"/>
  <c r="P55" i="3" s="1"/>
  <c r="C69" i="3"/>
  <c r="C68" i="3" s="1"/>
  <c r="J69" i="3"/>
  <c r="J68" i="3" s="1"/>
  <c r="N89" i="3"/>
  <c r="O99" i="3"/>
  <c r="N109" i="3"/>
  <c r="M115" i="3"/>
  <c r="M112" i="3" s="1"/>
  <c r="M108" i="3" s="1"/>
  <c r="N123" i="3"/>
  <c r="I25" i="3"/>
  <c r="I10" i="3" s="1"/>
  <c r="O19" i="3"/>
  <c r="P19" i="3" s="1"/>
  <c r="O83" i="3"/>
  <c r="P83" i="3" s="1"/>
  <c r="H17" i="3"/>
  <c r="H16" i="3" s="1"/>
  <c r="K25" i="3"/>
  <c r="K10" i="3" s="1"/>
  <c r="H29" i="3"/>
  <c r="O34" i="3"/>
  <c r="P34" i="3" s="1"/>
  <c r="D25" i="3"/>
  <c r="D10" i="3" s="1"/>
  <c r="O42" i="3"/>
  <c r="P42" i="3" s="1"/>
  <c r="O66" i="3"/>
  <c r="P66" i="3" s="1"/>
  <c r="K68" i="3"/>
  <c r="L88" i="3"/>
  <c r="O105" i="3"/>
  <c r="O119" i="3"/>
  <c r="P119" i="3" s="1"/>
  <c r="H120" i="3"/>
  <c r="L123" i="3"/>
  <c r="O128" i="3"/>
  <c r="O133" i="3"/>
  <c r="P133" i="3" s="1"/>
  <c r="O135" i="3"/>
  <c r="P135" i="3" s="1"/>
  <c r="O138" i="3"/>
  <c r="O98" i="3"/>
  <c r="O12" i="3"/>
  <c r="P12" i="3" s="1"/>
  <c r="O15" i="3"/>
  <c r="P15" i="3" s="1"/>
  <c r="E25" i="3"/>
  <c r="E10" i="3" s="1"/>
  <c r="G25" i="3"/>
  <c r="O45" i="3"/>
  <c r="N56" i="3"/>
  <c r="E69" i="3"/>
  <c r="E68" i="3" s="1"/>
  <c r="N76" i="3"/>
  <c r="H89" i="3"/>
  <c r="F88" i="3"/>
  <c r="E115" i="3"/>
  <c r="E112" i="3" s="1"/>
  <c r="E108" i="3" s="1"/>
  <c r="L115" i="3"/>
  <c r="L112" i="3" s="1"/>
  <c r="I121" i="3"/>
  <c r="N121" i="3" s="1"/>
  <c r="J123" i="3"/>
  <c r="F123" i="3"/>
  <c r="H127" i="3"/>
  <c r="H132" i="3"/>
  <c r="O44" i="3"/>
  <c r="P44" i="3" s="1"/>
  <c r="F25" i="3"/>
  <c r="F10" i="3" s="1"/>
  <c r="H56" i="3"/>
  <c r="H60" i="3"/>
  <c r="H59" i="3" s="1"/>
  <c r="F69" i="3"/>
  <c r="F68" i="3" s="1"/>
  <c r="M69" i="3"/>
  <c r="M68" i="3" s="1"/>
  <c r="C88" i="3"/>
  <c r="D123" i="3"/>
  <c r="O14" i="3"/>
  <c r="P14" i="3" s="1"/>
  <c r="O22" i="3"/>
  <c r="P22" i="3" s="1"/>
  <c r="O63" i="3"/>
  <c r="P63" i="3" s="1"/>
  <c r="O13" i="3"/>
  <c r="P13" i="3" s="1"/>
  <c r="N17" i="3"/>
  <c r="O21" i="3"/>
  <c r="P21" i="3" s="1"/>
  <c r="O24" i="3"/>
  <c r="P24" i="3" s="1"/>
  <c r="O46" i="3"/>
  <c r="P46" i="3" s="1"/>
  <c r="O54" i="3"/>
  <c r="P54" i="3" s="1"/>
  <c r="O62" i="3"/>
  <c r="H70" i="3"/>
  <c r="O87" i="3"/>
  <c r="O95" i="3"/>
  <c r="P95" i="3" s="1"/>
  <c r="O97" i="3"/>
  <c r="P97" i="3" s="1"/>
  <c r="O110" i="3"/>
  <c r="P110" i="3" s="1"/>
  <c r="C120" i="3"/>
  <c r="C115" i="3" s="1"/>
  <c r="C112" i="3" s="1"/>
  <c r="C108" i="3" s="1"/>
  <c r="I123" i="3"/>
  <c r="O144" i="3"/>
  <c r="P144" i="3" s="1"/>
  <c r="M10" i="3"/>
  <c r="N16" i="3"/>
  <c r="N11" i="3"/>
  <c r="N50" i="3"/>
  <c r="O51" i="3"/>
  <c r="P51" i="3" s="1"/>
  <c r="O61" i="3"/>
  <c r="P61" i="3" s="1"/>
  <c r="N60" i="3"/>
  <c r="O23" i="3"/>
  <c r="P23" i="3" s="1"/>
  <c r="O26" i="3"/>
  <c r="P26" i="3" s="1"/>
  <c r="O32" i="3"/>
  <c r="P32" i="3" s="1"/>
  <c r="O39" i="3"/>
  <c r="P39" i="3" s="1"/>
  <c r="L47" i="3"/>
  <c r="H50" i="3"/>
  <c r="H47" i="3" s="1"/>
  <c r="O52" i="3"/>
  <c r="P52" i="3" s="1"/>
  <c r="O57" i="3"/>
  <c r="P57" i="3" s="1"/>
  <c r="K112" i="3"/>
  <c r="O126" i="3"/>
  <c r="O136" i="3"/>
  <c r="O139" i="3"/>
  <c r="P139" i="3" s="1"/>
  <c r="D69" i="3"/>
  <c r="D68" i="3" s="1"/>
  <c r="N84" i="3"/>
  <c r="O84" i="3" s="1"/>
  <c r="P84" i="3" s="1"/>
  <c r="O85" i="3"/>
  <c r="P85" i="3" s="1"/>
  <c r="N102" i="3"/>
  <c r="O104" i="3"/>
  <c r="C37" i="3"/>
  <c r="C25" i="3" s="1"/>
  <c r="C10" i="3" s="1"/>
  <c r="H40" i="3"/>
  <c r="H37" i="3" s="1"/>
  <c r="O41" i="3"/>
  <c r="P41" i="3" s="1"/>
  <c r="N40" i="3"/>
  <c r="O18" i="3"/>
  <c r="P18" i="3" s="1"/>
  <c r="O20" i="3"/>
  <c r="P20" i="3" s="1"/>
  <c r="O27" i="3"/>
  <c r="P27" i="3" s="1"/>
  <c r="O35" i="3"/>
  <c r="P35" i="3" s="1"/>
  <c r="N96" i="3"/>
  <c r="H117" i="3"/>
  <c r="N132" i="3"/>
  <c r="I68" i="3"/>
  <c r="N71" i="3"/>
  <c r="O73" i="3"/>
  <c r="P73" i="3" s="1"/>
  <c r="H76" i="3"/>
  <c r="O76" i="3" s="1"/>
  <c r="P76" i="3" s="1"/>
  <c r="O91" i="3"/>
  <c r="P91" i="3" s="1"/>
  <c r="H96" i="3"/>
  <c r="O100" i="3"/>
  <c r="P100" i="3" s="1"/>
  <c r="N113" i="3"/>
  <c r="H124" i="3"/>
  <c r="L25" i="3"/>
  <c r="O31" i="3"/>
  <c r="P31" i="3" s="1"/>
  <c r="N29" i="3"/>
  <c r="N48" i="3"/>
  <c r="O49" i="3"/>
  <c r="P49" i="3" s="1"/>
  <c r="G69" i="3"/>
  <c r="G68" i="3" s="1"/>
  <c r="H80" i="3"/>
  <c r="N80" i="3"/>
  <c r="H109" i="3"/>
  <c r="O118" i="3"/>
  <c r="O122" i="3"/>
  <c r="P122" i="3" s="1"/>
  <c r="O127" i="3" l="1"/>
  <c r="H123" i="3"/>
  <c r="O123" i="3" s="1"/>
  <c r="F9" i="3"/>
  <c r="F106" i="3" s="1"/>
  <c r="H88" i="3"/>
  <c r="J9" i="3"/>
  <c r="J106" i="3" s="1"/>
  <c r="L108" i="3"/>
  <c r="J108" i="3"/>
  <c r="O132" i="3"/>
  <c r="P132" i="3" s="1"/>
  <c r="O117" i="3"/>
  <c r="P117" i="3" s="1"/>
  <c r="K108" i="3"/>
  <c r="O56" i="3"/>
  <c r="P56" i="3" s="1"/>
  <c r="D9" i="3"/>
  <c r="D106" i="3" s="1"/>
  <c r="O16" i="3"/>
  <c r="P16" i="3" s="1"/>
  <c r="G10" i="3"/>
  <c r="G9" i="3" s="1"/>
  <c r="G106" i="3" s="1"/>
  <c r="O109" i="3"/>
  <c r="P109" i="3" s="1"/>
  <c r="O80" i="3"/>
  <c r="P80" i="3" s="1"/>
  <c r="O89" i="3"/>
  <c r="P89" i="3" s="1"/>
  <c r="I120" i="3"/>
  <c r="I115" i="3" s="1"/>
  <c r="I112" i="3" s="1"/>
  <c r="I108" i="3" s="1"/>
  <c r="C9" i="3"/>
  <c r="C106" i="3" s="1"/>
  <c r="C131" i="3" s="1"/>
  <c r="C143" i="3" s="1"/>
  <c r="D108" i="3"/>
  <c r="F108" i="3"/>
  <c r="F131" i="3" s="1"/>
  <c r="F143" i="3" s="1"/>
  <c r="E9" i="3"/>
  <c r="E106" i="3" s="1"/>
  <c r="O40" i="3"/>
  <c r="P40" i="3" s="1"/>
  <c r="O17" i="3"/>
  <c r="P17" i="3" s="1"/>
  <c r="J131" i="3"/>
  <c r="J143" i="3" s="1"/>
  <c r="L10" i="3"/>
  <c r="L9" i="3" s="1"/>
  <c r="L106" i="3" s="1"/>
  <c r="K9" i="3"/>
  <c r="K106" i="3" s="1"/>
  <c r="H25" i="3"/>
  <c r="H10" i="3" s="1"/>
  <c r="O96" i="3"/>
  <c r="P96" i="3" s="1"/>
  <c r="H115" i="3"/>
  <c r="H112" i="3" s="1"/>
  <c r="M9" i="3"/>
  <c r="M106" i="3" s="1"/>
  <c r="I9" i="3"/>
  <c r="I106" i="3" s="1"/>
  <c r="N59" i="3"/>
  <c r="O59" i="3" s="1"/>
  <c r="P59" i="3" s="1"/>
  <c r="O60" i="3"/>
  <c r="P60" i="3" s="1"/>
  <c r="O48" i="3"/>
  <c r="P48" i="3" s="1"/>
  <c r="N47" i="3"/>
  <c r="O47" i="3" s="1"/>
  <c r="P47" i="3" s="1"/>
  <c r="O124" i="3"/>
  <c r="O102" i="3"/>
  <c r="P102" i="3" s="1"/>
  <c r="N101" i="3"/>
  <c r="O101" i="3" s="1"/>
  <c r="P101" i="3" s="1"/>
  <c r="O121" i="3"/>
  <c r="N120" i="3"/>
  <c r="N37" i="3"/>
  <c r="O37" i="3" s="1"/>
  <c r="P37" i="3" s="1"/>
  <c r="N70" i="3"/>
  <c r="O71" i="3"/>
  <c r="P71" i="3" s="1"/>
  <c r="O50" i="3"/>
  <c r="P50" i="3" s="1"/>
  <c r="H69" i="3"/>
  <c r="H68" i="3" s="1"/>
  <c r="O29" i="3"/>
  <c r="P29" i="3" s="1"/>
  <c r="N88" i="3"/>
  <c r="O88" i="3" s="1"/>
  <c r="P88" i="3" s="1"/>
  <c r="O11" i="3"/>
  <c r="P11" i="3" s="1"/>
  <c r="H108" i="3" l="1"/>
  <c r="L131" i="3"/>
  <c r="L143" i="3" s="1"/>
  <c r="D131" i="3"/>
  <c r="D143" i="3" s="1"/>
  <c r="N106" i="3"/>
  <c r="H9" i="3"/>
  <c r="E131" i="3"/>
  <c r="E143" i="3" s="1"/>
  <c r="I131" i="3"/>
  <c r="I143" i="3" s="1"/>
  <c r="M131" i="3"/>
  <c r="M143" i="3" s="1"/>
  <c r="K131" i="3"/>
  <c r="K143" i="3" s="1"/>
  <c r="N25" i="3"/>
  <c r="N69" i="3"/>
  <c r="O70" i="3"/>
  <c r="P70" i="3" s="1"/>
  <c r="G131" i="3"/>
  <c r="G143" i="3" s="1"/>
  <c r="O120" i="3"/>
  <c r="P120" i="3" s="1"/>
  <c r="N115" i="3"/>
  <c r="H106" i="3"/>
  <c r="N143" i="3" l="1"/>
  <c r="N68" i="3"/>
  <c r="O68" i="3" s="1"/>
  <c r="P68" i="3" s="1"/>
  <c r="O69" i="3"/>
  <c r="P69" i="3" s="1"/>
  <c r="H131" i="3"/>
  <c r="H143" i="3" s="1"/>
  <c r="O106" i="3"/>
  <c r="P106" i="3" s="1"/>
  <c r="O115" i="3"/>
  <c r="P115" i="3" s="1"/>
  <c r="N112" i="3"/>
  <c r="O25" i="3"/>
  <c r="P25" i="3" s="1"/>
  <c r="N10" i="3"/>
  <c r="O143" i="3" l="1"/>
  <c r="P143" i="3" s="1"/>
  <c r="O112" i="3"/>
  <c r="P112" i="3" s="1"/>
  <c r="N108" i="3"/>
  <c r="O10" i="3"/>
  <c r="P10" i="3" s="1"/>
  <c r="N9" i="3"/>
  <c r="O9" i="3" s="1"/>
  <c r="P9" i="3" s="1"/>
  <c r="N131" i="3" l="1"/>
  <c r="O131" i="3" s="1"/>
  <c r="P131" i="3" s="1"/>
  <c r="O108" i="3"/>
  <c r="P108" i="3" s="1"/>
</calcChain>
</file>

<file path=xl/sharedStrings.xml><?xml version="1.0" encoding="utf-8"?>
<sst xmlns="http://schemas.openxmlformats.org/spreadsheetml/2006/main" count="163" uniqueCount="146">
  <si>
    <t>CUADRO No.1</t>
  </si>
  <si>
    <t>INGRESOS FISCALES COMPARADOS, SEGÚN PRINCIPALES PARTIDAS</t>
  </si>
  <si>
    <r>
      <t>(En millones RD$)</t>
    </r>
    <r>
      <rPr>
        <i/>
        <vertAlign val="superscript"/>
        <sz val="11"/>
        <color indexed="8"/>
        <rFont val="Gotham"/>
      </rPr>
      <t xml:space="preserve"> </t>
    </r>
  </si>
  <si>
    <t>PARTIDAS</t>
  </si>
  <si>
    <t>2025</t>
  </si>
  <si>
    <t>2026</t>
  </si>
  <si>
    <t>VARIACION</t>
  </si>
  <si>
    <t>ENERO</t>
  </si>
  <si>
    <t>FEBRERO</t>
  </si>
  <si>
    <t>Abs.</t>
  </si>
  <si>
    <t>%</t>
  </si>
  <si>
    <t>A) INGRESOS CORRIENTES</t>
  </si>
  <si>
    <t>I) IMPUESTOS</t>
  </si>
  <si>
    <t>1) IMPUESTOS SOBRE LOS INGRESOS</t>
  </si>
  <si>
    <t>- Impuestos sobre la Renta de Personas Físicas</t>
  </si>
  <si>
    <t>- Impuestos sobre Los Ingresos de las Empresas y Otras Corporaciones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</si>
  <si>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</si>
  <si>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</si>
  <si>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</si>
  <si>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</si>
  <si>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</t>
  </si>
  <si>
    <t>- Impuestos sobre Activos</t>
  </si>
  <si>
    <t>- Impuesto sobre Operaciones Inmobiliarias</t>
  </si>
  <si>
    <t>- Impuestos sobre Transferencias de Bienes Muebles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</si>
  <si>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</si>
  <si>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</si>
  <si>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</si>
  <si>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</si>
  <si>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</si>
  <si>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ITBIS Interno</t>
  </si>
  <si>
    <t>- ITBIS Externo</t>
  </si>
  <si>
    <t>- Impuestos Adicionales y Selectivos sobre Bienes y Servicios</t>
  </si>
  <si>
    <t>- Impuesto específico sobre los hidrocarburos</t>
  </si>
  <si>
    <t>- Impuesto selectivo Ad Valorem sobre hidrocarburos</t>
  </si>
  <si>
    <t>- Impuestos Selectivos a Bebidas Alcohólicas</t>
  </si>
  <si>
    <t>- Impuesto Selectivo al Tabaco y los Cigarrillos</t>
  </si>
  <si>
    <t>- Impuestos Selectivo a las Telecomunicaciones</t>
  </si>
  <si>
    <t>- Impuestos Selectivo a los Seguros</t>
  </si>
  <si>
    <t>- Impuestos Sobre el Uso de Bienes y Licencias</t>
  </si>
  <si>
    <t>- 17% Registro de Propiedad de vehículo</t>
  </si>
  <si>
    <t>- Derecho de Circulación Vehículos de Motor</t>
  </si>
  <si>
    <t>- Licencias para Portar Armas de Fuego</t>
  </si>
  <si>
    <t>Fondo General</t>
  </si>
  <si>
    <t xml:space="preserve">Recursos de Captación Directa del Ministerio de Interior y Policia </t>
  </si>
  <si>
    <t xml:space="preserve">- Imp. específico Bancas de Apuestas de Lotería  </t>
  </si>
  <si>
    <t>- Imp. específico Bancas de Apuestas  deportivas</t>
  </si>
  <si>
    <t>- Accesorios sobre Impuestos Internos a  Mercancías y  Servicios</t>
  </si>
  <si>
    <t>4) IMPUESTOS SOBRE EL COMERCIO Y LAS TRANSACCIONES/COMERCIO EXTERIOR</t>
  </si>
  <si>
    <t>Sobre las Importaciones</t>
  </si>
  <si>
    <t>- Arancel</t>
  </si>
  <si>
    <t>Otros Impuestos sobre el Comercio Exterior</t>
  </si>
  <si>
    <t>- Impuesto a la Salida de Pasajeros al Exterior por Aeropuertos y Puertos</t>
  </si>
  <si>
    <t>- Derechos Consulares</t>
  </si>
  <si>
    <t>5) IMPUESTOS ECOLOGICOS</t>
  </si>
  <si>
    <t>6)  IMPUESTOS DIVERSOS</t>
  </si>
  <si>
    <t>II) CONTRIBUCIONES SOCIALES</t>
  </si>
  <si>
    <t xml:space="preserve">   - Contribución Social</t>
  </si>
  <si>
    <t xml:space="preserve">   - Contribuciones varias</t>
  </si>
  <si>
    <t xml:space="preserve">III) TRANSFERENCIAS </t>
  </si>
  <si>
    <t>- Transferencias Corrientes</t>
  </si>
  <si>
    <t xml:space="preserve"> -Del Sector Privado Interno</t>
  </si>
  <si>
    <t>- Del Gobierno Central</t>
  </si>
  <si>
    <t>- De Instituciones  Públicas Descentralizadas o Autónomas</t>
  </si>
  <si>
    <t>- De instituciones públicas de la seguridad social</t>
  </si>
  <si>
    <t xml:space="preserve">- De empresas públicas no financieras </t>
  </si>
  <si>
    <t xml:space="preserve">- De Instituciones Públicas Financieras No Monetarias </t>
  </si>
  <si>
    <t>IV) INGRESOS POR CONTRAPRESTACION</t>
  </si>
  <si>
    <t>- Ventas de Bienes y Servicios</t>
  </si>
  <si>
    <t>- Ventas de Mercancías del Estado</t>
  </si>
  <si>
    <t>- PROMESE</t>
  </si>
  <si>
    <t>- Fondo General</t>
  </si>
  <si>
    <t>- Recursos de captación directa del programa PROMESE CAL ( D. No. 308-97)</t>
  </si>
  <si>
    <t>- Ingresos de las Inst. Centralizadas en mercancías en la CUT</t>
  </si>
  <si>
    <t>- Otras Ventas</t>
  </si>
  <si>
    <t>- Ventas de Servicios del Estado</t>
  </si>
  <si>
    <t>- Otras Ventas de Servicios del Gobierno Central</t>
  </si>
  <si>
    <t>- Ingresos de las Inst. Centralizadas en Servicios en la CUT</t>
  </si>
  <si>
    <t>- Tasas</t>
  </si>
  <si>
    <t>- Tarjetas de Turismo</t>
  </si>
  <si>
    <t>- Expedición y Renovación de Pasaportes</t>
  </si>
  <si>
    <t>- Derechos Administrativos</t>
  </si>
  <si>
    <t xml:space="preserve"> - Recursos de Captación Directa para el Fomento y Desarrollo del Gas Natural en el Parque vehicular</t>
  </si>
  <si>
    <t>- Otros ingresos de las Inst. Centralizadas en Servicios en la CUT</t>
  </si>
  <si>
    <t>V) OTROS INGRESOS</t>
  </si>
  <si>
    <t>- Rentas de la Propiedad</t>
  </si>
  <si>
    <t>- Dividendos por Inversiones Empresariales</t>
  </si>
  <si>
    <t>- Intereses por Colocación de Inversiones Financieras</t>
  </si>
  <si>
    <t>- Arriendo de Activos Tangibles No Producidos</t>
  </si>
  <si>
    <t>- Multas y Sanciones</t>
  </si>
  <si>
    <t xml:space="preserve">     - Recursos de Captación Directa de la Procuradoria General de la República ( multas de tránsito)</t>
  </si>
  <si>
    <t>- Ingresos Diversos</t>
  </si>
  <si>
    <t>- Ingresos por diferencial del gas licuado de petróleo</t>
  </si>
  <si>
    <t xml:space="preserve"> -2124 Fondo de Estabilización y Compensación de los Precios de los Combustibles (FECOPECO)</t>
  </si>
  <si>
    <t>- 2125 Patrimonio Recuperado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</si>
  <si>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</si>
  <si>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</si>
  <si>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</si>
  <si>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</si>
  <si>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</si>
  <si>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>TOTAL</t>
  </si>
  <si>
    <t>DONACIONES</t>
  </si>
  <si>
    <t>FUENTES FINANCIERAS</t>
  </si>
  <si>
    <t>Disminución de Activos Financieros</t>
  </si>
  <si>
    <t xml:space="preserve"> -Disminución de documentos por cobrar de largo plazo</t>
  </si>
  <si>
    <t>- Recuperación de Prestamos Internos</t>
  </si>
  <si>
    <t>Incremento de Pasivos Financieros</t>
  </si>
  <si>
    <t>Incremento de Pasivos Corrientes</t>
  </si>
  <si>
    <t xml:space="preserve">- Obtención de Préstamos Internos a Corto Plazo </t>
  </si>
  <si>
    <t>Incremento de Pasivos No Corrientes</t>
  </si>
  <si>
    <t>Incremento de cuentas por pagar Externas de largo plazo</t>
  </si>
  <si>
    <t>-</t>
  </si>
  <si>
    <t>Colocación de Títulos, Valores de la Deuda Pública a Largo Plazo</t>
  </si>
  <si>
    <t>- De la Deuda Pública Interna a Largo Plazo</t>
  </si>
  <si>
    <t>- De la Deuda Pública Externa a Largo Plazo</t>
  </si>
  <si>
    <t>Obtención de Préstamos de la Deuda Pública a Largo Plazo</t>
  </si>
  <si>
    <t>Importes a devengar por primas en colocaciones de títulos valores</t>
  </si>
  <si>
    <t>Primas por colocación de títulos valores internos y externos de largo plazo</t>
  </si>
  <si>
    <t>- valores internos</t>
  </si>
  <si>
    <t>-  valores externos</t>
  </si>
  <si>
    <t>Intereses corridos internos y externos de largo plazo</t>
  </si>
  <si>
    <t xml:space="preserve">- títulos internos </t>
  </si>
  <si>
    <t>- títulos externos</t>
  </si>
  <si>
    <t xml:space="preserve"> Incremento de disponibilidades (Reintegros de cheques de periodos anteriores y devolución de recursos a la CUT años anteriores)</t>
  </si>
  <si>
    <t>Otros Ingresos:</t>
  </si>
  <si>
    <t xml:space="preserve">INFOTEP </t>
  </si>
  <si>
    <t>Plan de construcciones (Ley 6-86) -Fondo Pensiones Trabajadores de la Construcción</t>
  </si>
  <si>
    <t xml:space="preserve">Fianzas Judiciales y depósitos en consignación </t>
  </si>
  <si>
    <t xml:space="preserve">Fondo para Registro y Devolución de los Depósitos en excesos en la Cuenta Única del Tesoro </t>
  </si>
  <si>
    <t>Devolución de Recursos a empleados por Retenciones Excesivas por TSS.</t>
  </si>
  <si>
    <t>Devolución impuesto selectivo al consumo de combustibles</t>
  </si>
  <si>
    <t>Venta de Sellos Especiales para el Colegio de Abogados</t>
  </si>
  <si>
    <t>Fondo de contribución especial para la gestión integral de residuos</t>
  </si>
  <si>
    <t>Patrimonio público recuperado</t>
  </si>
  <si>
    <t>Ingresos de las Inst. Centralizadas en la CUT No Presupuestaria</t>
  </si>
  <si>
    <t>TOTAL DE INGRESOS REPORTADOS EN EL SIGEF</t>
  </si>
  <si>
    <t>Ingresos de las Inst. Centralizadas en la CUT Presupuestaria</t>
  </si>
  <si>
    <t xml:space="preserve">NOTAS: </t>
  </si>
  <si>
    <t xml:space="preserve">(1) Cifras sujetas a rectificación.  Incluye los dólares convertidos a la tasa oficial. </t>
  </si>
  <si>
    <t xml:space="preserve">     Excluye los Depósitos a Cargo del Estado, Fondos Especiales y de Terceros, ingresos de las instituciones centralizadas en la CUT no presupuestaria y los depósitos en exceso de las recaudadoras.  </t>
  </si>
  <si>
    <t xml:space="preserve"> Las informaciones presentadas difieren de las presentadas en  Portal de Transparencia Fiscal,  ya que solo incluyen los ingresos presupuestarios.</t>
  </si>
  <si>
    <t>MARZO</t>
  </si>
  <si>
    <t>FUENTE: Elaborado por la Direción de Política Tributaria (DPT) del Viceministerio de Política Fiscal del Ministerio de Hacienda y Economía, con los datos del Sistema Integrado de Gestión Financiera (SIGEF).</t>
  </si>
  <si>
    <t>ABRIL</t>
  </si>
  <si>
    <t>ENERO - MAYO  2026/2025</t>
  </si>
  <si>
    <t>MAYO</t>
  </si>
  <si>
    <t>DIRECCIÓN DE POLÍTICA TRIBUTARIA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</si>
</sst>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\(#,##0.0\)"/>
    <numFmt numFmtId="165" formatCode="_(* #,##0.0_);_(* \(#,##0.0\);_(* &quot;-&quot;??_);_(@_)"/>
    <numFmt numFmtId="166" formatCode="#,##0.000_);\(#,##0.000\)"/>
  </numFmts>
  <fonts count="28" x14ac:knownFonts="1">
    <font>
      <sz val="10"/>
      <name val="Arial"/>
      <family val="2"/>
    </font>
    <font>
      <sz val="10"/>
      <name val="Arial"/>
      <family val="2"/>
    </font>
    <font>
      <b/>
      <i/>
      <sz val="12"/>
      <color indexed="8"/>
      <name val="Gotham"/>
    </font>
    <font>
      <b/>
      <sz val="12"/>
      <color indexed="8"/>
      <name val="Gotham"/>
    </font>
    <font>
      <i/>
      <sz val="11"/>
      <color indexed="8"/>
      <name val="Gotham"/>
    </font>
    <font>
      <i/>
      <vertAlign val="superscript"/>
      <sz val="11"/>
      <color indexed="8"/>
      <name val="Gotham"/>
    </font>
    <font>
      <b/>
      <sz val="10"/>
      <color theme="0"/>
      <name val="Gotham"/>
    </font>
    <font>
      <b/>
      <sz val="10"/>
      <color indexed="8"/>
      <name val="Gotham"/>
    </font>
    <font>
      <sz val="10"/>
      <color indexed="8"/>
      <name val="Gotham"/>
    </font>
    <font>
      <sz val="10"/>
      <name val="Gotham"/>
    </font>
    <font>
      <sz val="10"/>
      <color rgb="FFFF0000"/>
      <name val="Arial"/>
      <family val="2"/>
    </font>
    <font>
      <b/>
      <u/>
      <sz val="10"/>
      <color indexed="8"/>
      <name val="Gotham"/>
    </font>
    <font>
      <u/>
      <sz val="10"/>
      <color indexed="8"/>
      <name val="Gotham"/>
    </font>
    <font>
      <sz val="10"/>
      <color indexed="8"/>
      <name val="Segoe UI"/>
      <family val="2"/>
    </font>
    <font>
      <b/>
      <sz val="10"/>
      <name val="Gotham"/>
    </font>
    <font>
      <b/>
      <sz val="8"/>
      <name val="Gotham"/>
    </font>
    <font>
      <sz val="8"/>
      <color indexed="8"/>
      <name val="Gotham"/>
    </font>
    <font>
      <sz val="8"/>
      <name val="Gotham"/>
    </font>
    <font>
      <sz val="11"/>
      <name val="Arial"/>
      <family val="2"/>
    </font>
    <font>
      <sz val="9"/>
      <color indexed="8"/>
      <name val="Gotham"/>
    </font>
    <font>
      <sz val="8"/>
      <name val="Arial"/>
      <family val="2"/>
    </font>
    <font>
      <sz val="9"/>
      <name val="Arial"/>
      <family val="2"/>
    </font>
    <font>
      <sz val="9"/>
      <name val="Gotham"/>
    </font>
    <font>
      <sz val="6"/>
      <name val="Gotham"/>
    </font>
    <font>
      <sz val="6"/>
      <name val="Arial"/>
      <family val="2"/>
    </font>
    <font>
      <sz val="87"/>
      <name val="Gotham"/>
    </font>
    <font>
      <sz val="10"/>
      <name val="Arial"/>
      <family val="2"/>
    </font>
    <font>
      <b/>
      <sz val="8"/>
      <color rgb="FFFF0000"/>
      <name val="Gotham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6" fillId="0" borderId="0"/>
  </cellStyleXfs>
  <cellXfs count="190">
    <xf numFmtId="0" fontId="0" fillId="0" borderId="0" xfId="0"/>
    <xf numFmtId="164" fontId="7" fillId="0" borderId="11" xfId="2" applyNumberFormat="1" applyFont="1" applyBorder="1"/>
    <xf numFmtId="164" fontId="7" fillId="0" borderId="12" xfId="2" applyNumberFormat="1" applyFont="1" applyBorder="1"/>
    <xf numFmtId="0" fontId="7" fillId="0" borderId="12" xfId="3" applyFont="1" applyBorder="1"/>
    <xf numFmtId="49" fontId="7" fillId="0" borderId="12" xfId="2" applyNumberFormat="1" applyFont="1" applyBorder="1" applyAlignment="1">
      <alignment horizontal="left"/>
    </xf>
    <xf numFmtId="49" fontId="8" fillId="0" borderId="12" xfId="2" applyNumberFormat="1" applyFont="1" applyBorder="1" applyAlignment="1">
      <alignment horizontal="left" indent="1"/>
    </xf>
    <xf numFmtId="164" fontId="8" fillId="3" borderId="11" xfId="2" applyNumberFormat="1" applyFont="1" applyFill="1" applyBorder="1"/>
    <xf numFmtId="164" fontId="8" fillId="3" borderId="12" xfId="2" applyNumberFormat="1" applyFont="1" applyFill="1" applyBorder="1"/>
    <xf numFmtId="164" fontId="7" fillId="0" borderId="11" xfId="4" applyNumberFormat="1" applyFont="1" applyBorder="1"/>
    <xf numFmtId="164" fontId="7" fillId="0" borderId="11" xfId="3" applyNumberFormat="1" applyFont="1" applyBorder="1"/>
    <xf numFmtId="164" fontId="7" fillId="0" borderId="12" xfId="3" applyNumberFormat="1" applyFont="1" applyBorder="1"/>
    <xf numFmtId="49" fontId="7" fillId="0" borderId="12" xfId="3" applyNumberFormat="1" applyFont="1" applyBorder="1" applyAlignment="1">
      <alignment horizontal="left" indent="1"/>
    </xf>
    <xf numFmtId="49" fontId="8" fillId="0" borderId="12" xfId="3" applyNumberFormat="1" applyFont="1" applyBorder="1" applyAlignment="1">
      <alignment horizontal="left" indent="2"/>
    </xf>
    <xf numFmtId="164" fontId="8" fillId="3" borderId="11" xfId="3" applyNumberFormat="1" applyFont="1" applyFill="1" applyBorder="1"/>
    <xf numFmtId="164" fontId="8" fillId="3" borderId="11" xfId="4" applyNumberFormat="1" applyFont="1" applyFill="1" applyBorder="1"/>
    <xf numFmtId="164" fontId="7" fillId="3" borderId="11" xfId="2" applyNumberFormat="1" applyFont="1" applyFill="1" applyBorder="1"/>
    <xf numFmtId="49" fontId="7" fillId="0" borderId="12" xfId="2" applyNumberFormat="1" applyFont="1" applyBorder="1" applyAlignment="1">
      <alignment horizontal="left" indent="2"/>
    </xf>
    <xf numFmtId="49" fontId="8" fillId="0" borderId="12" xfId="2" applyNumberFormat="1" applyFont="1" applyBorder="1" applyAlignment="1">
      <alignment horizontal="left" indent="3"/>
    </xf>
    <xf numFmtId="164" fontId="8" fillId="0" borderId="11" xfId="2" applyNumberFormat="1" applyFont="1" applyBorder="1"/>
    <xf numFmtId="0" fontId="7" fillId="0" borderId="12" xfId="3" applyFont="1" applyBorder="1" applyAlignment="1">
      <alignment horizontal="left" indent="2"/>
    </xf>
    <xf numFmtId="49" fontId="9" fillId="0" borderId="12" xfId="2" applyNumberFormat="1" applyFont="1" applyBorder="1" applyAlignment="1">
      <alignment horizontal="left" indent="3"/>
    </xf>
    <xf numFmtId="165" fontId="9" fillId="3" borderId="11" xfId="2" applyNumberFormat="1" applyFont="1" applyFill="1" applyBorder="1"/>
    <xf numFmtId="164" fontId="9" fillId="0" borderId="12" xfId="2" applyNumberFormat="1" applyFont="1" applyBorder="1"/>
    <xf numFmtId="164" fontId="9" fillId="0" borderId="11" xfId="2" applyNumberFormat="1" applyFont="1" applyBorder="1"/>
    <xf numFmtId="165" fontId="9" fillId="0" borderId="11" xfId="2" applyNumberFormat="1" applyFont="1" applyBorder="1"/>
    <xf numFmtId="164" fontId="8" fillId="0" borderId="12" xfId="2" applyNumberFormat="1" applyFont="1" applyBorder="1"/>
    <xf numFmtId="49" fontId="8" fillId="3" borderId="12" xfId="2" applyNumberFormat="1" applyFont="1" applyFill="1" applyBorder="1" applyAlignment="1">
      <alignment horizontal="left" indent="3"/>
    </xf>
    <xf numFmtId="165" fontId="8" fillId="0" borderId="11" xfId="2" applyNumberFormat="1" applyFont="1" applyBorder="1"/>
    <xf numFmtId="165" fontId="8" fillId="3" borderId="11" xfId="2" applyNumberFormat="1" applyFont="1" applyFill="1" applyBorder="1"/>
    <xf numFmtId="49" fontId="7" fillId="0" borderId="12" xfId="2" applyNumberFormat="1" applyFont="1" applyBorder="1" applyAlignment="1">
      <alignment horizontal="left" indent="3"/>
    </xf>
    <xf numFmtId="164" fontId="8" fillId="0" borderId="12" xfId="2" applyNumberFormat="1" applyFont="1" applyBorder="1" applyAlignment="1">
      <alignment horizontal="left" indent="5"/>
    </xf>
    <xf numFmtId="49" fontId="8" fillId="4" borderId="12" xfId="3" applyNumberFormat="1" applyFont="1" applyFill="1" applyBorder="1" applyAlignment="1">
      <alignment horizontal="left" indent="4"/>
    </xf>
    <xf numFmtId="164" fontId="8" fillId="4" borderId="11" xfId="2" applyNumberFormat="1" applyFont="1" applyFill="1" applyBorder="1"/>
    <xf numFmtId="164" fontId="8" fillId="0" borderId="12" xfId="2" applyNumberFormat="1" applyFont="1" applyBorder="1" applyAlignment="1">
      <alignment horizontal="left" indent="3"/>
    </xf>
    <xf numFmtId="43" fontId="8" fillId="0" borderId="11" xfId="1" applyFont="1" applyBorder="1"/>
    <xf numFmtId="164" fontId="11" fillId="0" borderId="11" xfId="2" applyNumberFormat="1" applyFont="1" applyBorder="1"/>
    <xf numFmtId="164" fontId="11" fillId="0" borderId="12" xfId="2" applyNumberFormat="1" applyFont="1" applyBorder="1"/>
    <xf numFmtId="49" fontId="12" fillId="0" borderId="12" xfId="2" applyNumberFormat="1" applyFont="1" applyBorder="1" applyAlignment="1">
      <alignment horizontal="left" indent="2"/>
    </xf>
    <xf numFmtId="164" fontId="12" fillId="0" borderId="11" xfId="2" applyNumberFormat="1" applyFont="1" applyBorder="1"/>
    <xf numFmtId="164" fontId="12" fillId="0" borderId="12" xfId="2" applyNumberFormat="1" applyFont="1" applyBorder="1"/>
    <xf numFmtId="49" fontId="8" fillId="0" borderId="12" xfId="2" applyNumberFormat="1" applyFont="1" applyBorder="1" applyAlignment="1">
      <alignment horizontal="left"/>
    </xf>
    <xf numFmtId="43" fontId="8" fillId="0" borderId="12" xfId="1" applyFont="1" applyBorder="1"/>
    <xf numFmtId="49" fontId="7" fillId="0" borderId="12" xfId="2" applyNumberFormat="1" applyFont="1" applyBorder="1" applyAlignment="1">
      <alignment horizontal="left" indent="1"/>
    </xf>
    <xf numFmtId="49" fontId="8" fillId="3" borderId="12" xfId="4" applyNumberFormat="1" applyFont="1" applyFill="1" applyBorder="1" applyAlignment="1">
      <alignment horizontal="left" indent="2"/>
    </xf>
    <xf numFmtId="49" fontId="8" fillId="3" borderId="12" xfId="3" applyNumberFormat="1" applyFont="1" applyFill="1" applyBorder="1" applyAlignment="1">
      <alignment horizontal="left" indent="2"/>
    </xf>
    <xf numFmtId="165" fontId="8" fillId="3" borderId="12" xfId="1" applyNumberFormat="1" applyFont="1" applyFill="1" applyBorder="1"/>
    <xf numFmtId="49" fontId="7" fillId="0" borderId="12" xfId="2" applyNumberFormat="1" applyFont="1" applyBorder="1"/>
    <xf numFmtId="49" fontId="8" fillId="0" borderId="12" xfId="2" applyNumberFormat="1" applyFont="1" applyBorder="1" applyAlignment="1">
      <alignment horizontal="left" indent="4"/>
    </xf>
    <xf numFmtId="164" fontId="8" fillId="4" borderId="11" xfId="1" applyNumberFormat="1" applyFont="1" applyFill="1" applyBorder="1"/>
    <xf numFmtId="164" fontId="8" fillId="4" borderId="12" xfId="2" applyNumberFormat="1" applyFont="1" applyFill="1" applyBorder="1"/>
    <xf numFmtId="49" fontId="8" fillId="4" borderId="12" xfId="3" applyNumberFormat="1" applyFont="1" applyFill="1" applyBorder="1" applyAlignment="1">
      <alignment horizontal="left" indent="3"/>
    </xf>
    <xf numFmtId="49" fontId="8" fillId="0" borderId="12" xfId="3" applyNumberFormat="1" applyFont="1" applyBorder="1" applyAlignment="1">
      <alignment horizontal="left" indent="3"/>
    </xf>
    <xf numFmtId="164" fontId="8" fillId="0" borderId="11" xfId="1" applyNumberFormat="1" applyFont="1" applyBorder="1"/>
    <xf numFmtId="49" fontId="8" fillId="0" borderId="12" xfId="2" applyNumberFormat="1" applyFont="1" applyBorder="1" applyAlignment="1">
      <alignment horizontal="left" indent="2"/>
    </xf>
    <xf numFmtId="49" fontId="8" fillId="4" borderId="12" xfId="2" applyNumberFormat="1" applyFont="1" applyFill="1" applyBorder="1" applyAlignment="1">
      <alignment horizontal="left" indent="2"/>
    </xf>
    <xf numFmtId="43" fontId="8" fillId="0" borderId="11" xfId="1" applyFont="1" applyFill="1" applyBorder="1"/>
    <xf numFmtId="165" fontId="8" fillId="0" borderId="12" xfId="1" applyNumberFormat="1" applyFont="1" applyFill="1" applyBorder="1"/>
    <xf numFmtId="49" fontId="8" fillId="4" borderId="12" xfId="2" applyNumberFormat="1" applyFont="1" applyFill="1" applyBorder="1" applyAlignment="1">
      <alignment horizontal="left"/>
    </xf>
    <xf numFmtId="49" fontId="9" fillId="0" borderId="12" xfId="2" applyNumberFormat="1" applyFont="1" applyBorder="1" applyAlignment="1">
      <alignment horizontal="left" indent="2"/>
    </xf>
    <xf numFmtId="43" fontId="9" fillId="0" borderId="11" xfId="1" applyFont="1" applyBorder="1"/>
    <xf numFmtId="49" fontId="9" fillId="3" borderId="12" xfId="2" applyNumberFormat="1" applyFont="1" applyFill="1" applyBorder="1" applyAlignment="1">
      <alignment horizontal="left" indent="2"/>
    </xf>
    <xf numFmtId="49" fontId="12" fillId="0" borderId="12" xfId="2" applyNumberFormat="1" applyFont="1" applyBorder="1" applyAlignment="1">
      <alignment horizontal="left" indent="1"/>
    </xf>
    <xf numFmtId="49" fontId="6" fillId="2" borderId="7" xfId="2" applyNumberFormat="1" applyFont="1" applyFill="1" applyBorder="1" applyAlignment="1">
      <alignment horizontal="left" vertical="center"/>
    </xf>
    <xf numFmtId="165" fontId="6" fillId="2" borderId="5" xfId="1" applyNumberFormat="1" applyFont="1" applyFill="1" applyBorder="1" applyAlignment="1">
      <alignment vertical="center"/>
    </xf>
    <xf numFmtId="165" fontId="6" fillId="2" borderId="13" xfId="1" applyNumberFormat="1" applyFont="1" applyFill="1" applyBorder="1" applyAlignment="1">
      <alignment vertical="center"/>
    </xf>
    <xf numFmtId="165" fontId="0" fillId="0" borderId="0" xfId="1" applyNumberFormat="1" applyFont="1"/>
    <xf numFmtId="43" fontId="7" fillId="0" borderId="11" xfId="1" applyFont="1" applyBorder="1"/>
    <xf numFmtId="43" fontId="8" fillId="0" borderId="12" xfId="1" applyFont="1" applyFill="1" applyBorder="1" applyProtection="1"/>
    <xf numFmtId="43" fontId="8" fillId="0" borderId="11" xfId="1" applyFont="1" applyFill="1" applyBorder="1" applyProtection="1"/>
    <xf numFmtId="164" fontId="12" fillId="0" borderId="12" xfId="3" applyNumberFormat="1" applyFont="1" applyBorder="1"/>
    <xf numFmtId="164" fontId="12" fillId="0" borderId="11" xfId="3" applyNumberFormat="1" applyFont="1" applyBorder="1"/>
    <xf numFmtId="165" fontId="7" fillId="0" borderId="12" xfId="1" applyNumberFormat="1" applyFont="1" applyFill="1" applyBorder="1" applyProtection="1"/>
    <xf numFmtId="43" fontId="7" fillId="0" borderId="11" xfId="1" applyFont="1" applyFill="1" applyBorder="1" applyAlignment="1" applyProtection="1">
      <alignment horizontal="center"/>
    </xf>
    <xf numFmtId="164" fontId="8" fillId="0" borderId="12" xfId="3" applyNumberFormat="1" applyFont="1" applyBorder="1"/>
    <xf numFmtId="164" fontId="8" fillId="0" borderId="11" xfId="3" applyNumberFormat="1" applyFont="1" applyBorder="1"/>
    <xf numFmtId="165" fontId="8" fillId="0" borderId="12" xfId="1" applyNumberFormat="1" applyFont="1" applyFill="1" applyBorder="1" applyProtection="1"/>
    <xf numFmtId="164" fontId="7" fillId="0" borderId="11" xfId="3" applyNumberFormat="1" applyFont="1" applyBorder="1" applyAlignment="1">
      <alignment vertical="center"/>
    </xf>
    <xf numFmtId="164" fontId="13" fillId="0" borderId="12" xfId="2" applyNumberFormat="1" applyFont="1" applyBorder="1"/>
    <xf numFmtId="43" fontId="8" fillId="0" borderId="11" xfId="1" applyFont="1" applyBorder="1" applyAlignment="1">
      <alignment vertical="center"/>
    </xf>
    <xf numFmtId="165" fontId="8" fillId="0" borderId="12" xfId="1" applyNumberFormat="1" applyFont="1" applyBorder="1" applyAlignment="1">
      <alignment vertical="center"/>
    </xf>
    <xf numFmtId="43" fontId="8" fillId="0" borderId="11" xfId="1" applyFont="1" applyFill="1" applyBorder="1" applyAlignment="1">
      <alignment vertical="center"/>
    </xf>
    <xf numFmtId="165" fontId="8" fillId="0" borderId="11" xfId="1" applyNumberFormat="1" applyFont="1" applyFill="1" applyBorder="1" applyAlignment="1">
      <alignment vertical="center"/>
    </xf>
    <xf numFmtId="165" fontId="8" fillId="0" borderId="12" xfId="1" applyNumberFormat="1" applyFont="1" applyFill="1" applyBorder="1" applyAlignment="1">
      <alignment vertical="center"/>
    </xf>
    <xf numFmtId="165" fontId="8" fillId="0" borderId="11" xfId="1" applyNumberFormat="1" applyFont="1" applyFill="1" applyBorder="1" applyAlignment="1" applyProtection="1">
      <alignment vertical="center"/>
    </xf>
    <xf numFmtId="165" fontId="6" fillId="2" borderId="15" xfId="1" applyNumberFormat="1" applyFont="1" applyFill="1" applyBorder="1" applyAlignment="1">
      <alignment vertical="center"/>
    </xf>
    <xf numFmtId="49" fontId="7" fillId="4" borderId="18" xfId="2" applyNumberFormat="1" applyFont="1" applyFill="1" applyBorder="1" applyAlignment="1">
      <alignment horizontal="left" vertical="center"/>
    </xf>
    <xf numFmtId="43" fontId="8" fillId="0" borderId="0" xfId="1" applyFont="1" applyAlignment="1">
      <alignment vertical="center"/>
    </xf>
    <xf numFmtId="164" fontId="17" fillId="3" borderId="0" xfId="1" applyNumberFormat="1" applyFont="1" applyFill="1" applyAlignment="1">
      <alignment vertical="center"/>
    </xf>
    <xf numFmtId="164" fontId="8" fillId="0" borderId="0" xfId="2" applyNumberFormat="1" applyFont="1"/>
    <xf numFmtId="164" fontId="17" fillId="0" borderId="0" xfId="1" applyNumberFormat="1" applyFont="1" applyFill="1" applyBorder="1" applyAlignment="1" applyProtection="1">
      <alignment vertical="center"/>
    </xf>
    <xf numFmtId="164" fontId="22" fillId="3" borderId="0" xfId="1" applyNumberFormat="1" applyFont="1" applyFill="1" applyAlignment="1">
      <alignment vertical="center"/>
    </xf>
    <xf numFmtId="165" fontId="17" fillId="3" borderId="0" xfId="1" applyNumberFormat="1" applyFont="1" applyFill="1" applyAlignment="1">
      <alignment vertical="center"/>
    </xf>
    <xf numFmtId="164" fontId="0" fillId="3" borderId="0" xfId="1" applyNumberFormat="1" applyFont="1" applyFill="1"/>
    <xf numFmtId="164" fontId="23" fillId="3" borderId="0" xfId="1" applyNumberFormat="1" applyFont="1" applyFill="1" applyAlignment="1">
      <alignment vertical="center"/>
    </xf>
    <xf numFmtId="165" fontId="20" fillId="3" borderId="0" xfId="1" applyNumberFormat="1" applyFont="1" applyFill="1"/>
    <xf numFmtId="164" fontId="20" fillId="3" borderId="0" xfId="1" applyNumberFormat="1" applyFont="1" applyFill="1"/>
    <xf numFmtId="165" fontId="7" fillId="0" borderId="12" xfId="1" applyNumberFormat="1" applyFont="1" applyBorder="1"/>
    <xf numFmtId="165" fontId="8" fillId="0" borderId="12" xfId="1" applyNumberFormat="1" applyFont="1" applyBorder="1"/>
    <xf numFmtId="0" fontId="26" fillId="0" borderId="0" xfId="5"/>
    <xf numFmtId="0" fontId="6" fillId="2" borderId="7" xfId="5" applyFont="1" applyFill="1" applyBorder="1" applyAlignment="1">
      <alignment horizontal="center" vertical="center"/>
    </xf>
    <xf numFmtId="0" fontId="6" fillId="2" borderId="9" xfId="5" applyFont="1" applyFill="1" applyBorder="1" applyAlignment="1">
      <alignment horizontal="center" vertical="center"/>
    </xf>
    <xf numFmtId="0" fontId="7" fillId="0" borderId="10" xfId="5" applyFont="1" applyBorder="1" applyAlignment="1">
      <alignment horizontal="left" vertical="center"/>
    </xf>
    <xf numFmtId="49" fontId="8" fillId="0" borderId="12" xfId="5" applyNumberFormat="1" applyFont="1" applyBorder="1" applyAlignment="1">
      <alignment horizontal="left" indent="2"/>
    </xf>
    <xf numFmtId="0" fontId="10" fillId="0" borderId="0" xfId="5" applyFont="1"/>
    <xf numFmtId="165" fontId="0" fillId="3" borderId="0" xfId="1" applyNumberFormat="1" applyFont="1" applyFill="1"/>
    <xf numFmtId="0" fontId="26" fillId="3" borderId="0" xfId="5" applyFill="1"/>
    <xf numFmtId="0" fontId="1" fillId="0" borderId="0" xfId="5" applyFont="1"/>
    <xf numFmtId="0" fontId="1" fillId="3" borderId="0" xfId="5" applyFont="1" applyFill="1"/>
    <xf numFmtId="164" fontId="8" fillId="4" borderId="12" xfId="5" applyNumberFormat="1" applyFont="1" applyFill="1" applyBorder="1" applyAlignment="1">
      <alignment vertical="center"/>
    </xf>
    <xf numFmtId="165" fontId="26" fillId="0" borderId="0" xfId="5" applyNumberFormat="1"/>
    <xf numFmtId="43" fontId="26" fillId="0" borderId="0" xfId="5" applyNumberFormat="1"/>
    <xf numFmtId="49" fontId="7" fillId="0" borderId="12" xfId="5" applyNumberFormat="1" applyFont="1" applyBorder="1"/>
    <xf numFmtId="164" fontId="7" fillId="0" borderId="11" xfId="5" applyNumberFormat="1" applyFont="1" applyBorder="1"/>
    <xf numFmtId="164" fontId="7" fillId="0" borderId="12" xfId="5" applyNumberFormat="1" applyFont="1" applyBorder="1"/>
    <xf numFmtId="49" fontId="11" fillId="0" borderId="12" xfId="5" applyNumberFormat="1" applyFont="1" applyBorder="1" applyAlignment="1">
      <alignment horizontal="left"/>
    </xf>
    <xf numFmtId="164" fontId="11" fillId="0" borderId="12" xfId="5" applyNumberFormat="1" applyFont="1" applyBorder="1"/>
    <xf numFmtId="49" fontId="8" fillId="0" borderId="12" xfId="5" applyNumberFormat="1" applyFont="1" applyBorder="1" applyAlignment="1">
      <alignment horizontal="left" indent="1"/>
    </xf>
    <xf numFmtId="164" fontId="8" fillId="0" borderId="11" xfId="5" applyNumberFormat="1" applyFont="1" applyBorder="1"/>
    <xf numFmtId="165" fontId="8" fillId="0" borderId="11" xfId="1" applyNumberFormat="1" applyFont="1" applyBorder="1"/>
    <xf numFmtId="164" fontId="8" fillId="0" borderId="12" xfId="5" applyNumberFormat="1" applyFont="1" applyBorder="1"/>
    <xf numFmtId="164" fontId="11" fillId="0" borderId="11" xfId="5" applyNumberFormat="1" applyFont="1" applyBorder="1"/>
    <xf numFmtId="49" fontId="12" fillId="0" borderId="12" xfId="5" applyNumberFormat="1" applyFont="1" applyBorder="1" applyAlignment="1">
      <alignment horizontal="left" indent="1"/>
    </xf>
    <xf numFmtId="164" fontId="12" fillId="0" borderId="11" xfId="5" applyNumberFormat="1" applyFont="1" applyBorder="1"/>
    <xf numFmtId="164" fontId="12" fillId="0" borderId="12" xfId="5" applyNumberFormat="1" applyFont="1" applyBorder="1"/>
    <xf numFmtId="49" fontId="7" fillId="0" borderId="12" xfId="5" applyNumberFormat="1" applyFont="1" applyBorder="1" applyAlignment="1" applyProtection="1">
      <alignment horizontal="left" indent="2"/>
      <protection locked="0"/>
    </xf>
    <xf numFmtId="49" fontId="8" fillId="0" borderId="12" xfId="5" applyNumberFormat="1" applyFont="1" applyBorder="1" applyAlignment="1" applyProtection="1">
      <alignment horizontal="left" indent="2"/>
      <protection locked="0"/>
    </xf>
    <xf numFmtId="164" fontId="8" fillId="3" borderId="12" xfId="5" applyNumberFormat="1" applyFont="1" applyFill="1" applyBorder="1"/>
    <xf numFmtId="49" fontId="8" fillId="0" borderId="12" xfId="5" applyNumberFormat="1" applyFont="1" applyBorder="1" applyAlignment="1" applyProtection="1">
      <alignment horizontal="left" indent="4"/>
      <protection locked="0"/>
    </xf>
    <xf numFmtId="164" fontId="9" fillId="0" borderId="12" xfId="5" applyNumberFormat="1" applyFont="1" applyBorder="1"/>
    <xf numFmtId="164" fontId="9" fillId="0" borderId="11" xfId="5" applyNumberFormat="1" applyFont="1" applyBorder="1"/>
    <xf numFmtId="49" fontId="7" fillId="0" borderId="12" xfId="5" applyNumberFormat="1" applyFont="1" applyBorder="1" applyAlignment="1">
      <alignment horizontal="left" wrapText="1"/>
    </xf>
    <xf numFmtId="164" fontId="7" fillId="3" borderId="11" xfId="5" applyNumberFormat="1" applyFont="1" applyFill="1" applyBorder="1" applyAlignment="1">
      <alignment vertical="center"/>
    </xf>
    <xf numFmtId="164" fontId="7" fillId="0" borderId="11" xfId="5" applyNumberFormat="1" applyFont="1" applyBorder="1" applyAlignment="1">
      <alignment vertical="center"/>
    </xf>
    <xf numFmtId="164" fontId="7" fillId="0" borderId="12" xfId="5" applyNumberFormat="1" applyFont="1" applyBorder="1" applyAlignment="1">
      <alignment vertical="center"/>
    </xf>
    <xf numFmtId="165" fontId="6" fillId="2" borderId="14" xfId="5" applyNumberFormat="1" applyFont="1" applyFill="1" applyBorder="1" applyAlignment="1">
      <alignment horizontal="left" vertical="center"/>
    </xf>
    <xf numFmtId="165" fontId="6" fillId="2" borderId="9" xfId="5" applyNumberFormat="1" applyFont="1" applyFill="1" applyBorder="1" applyAlignment="1">
      <alignment vertical="center"/>
    </xf>
    <xf numFmtId="165" fontId="6" fillId="2" borderId="7" xfId="5" applyNumberFormat="1" applyFont="1" applyFill="1" applyBorder="1" applyAlignment="1">
      <alignment vertical="center"/>
    </xf>
    <xf numFmtId="49" fontId="7" fillId="0" borderId="10" xfId="5" applyNumberFormat="1" applyFont="1" applyBorder="1" applyAlignment="1">
      <alignment horizontal="left"/>
    </xf>
    <xf numFmtId="164" fontId="7" fillId="0" borderId="15" xfId="5" applyNumberFormat="1" applyFont="1" applyBorder="1"/>
    <xf numFmtId="164" fontId="8" fillId="0" borderId="11" xfId="5" applyNumberFormat="1" applyFont="1" applyBorder="1" applyAlignment="1">
      <alignment vertical="center"/>
    </xf>
    <xf numFmtId="164" fontId="8" fillId="0" borderId="12" xfId="5" applyNumberFormat="1" applyFont="1" applyBorder="1" applyAlignment="1">
      <alignment vertical="center"/>
    </xf>
    <xf numFmtId="49" fontId="8" fillId="0" borderId="12" xfId="5" applyNumberFormat="1" applyFont="1" applyBorder="1" applyAlignment="1">
      <alignment horizontal="left"/>
    </xf>
    <xf numFmtId="164" fontId="8" fillId="3" borderId="11" xfId="5" applyNumberFormat="1" applyFont="1" applyFill="1" applyBorder="1" applyAlignment="1">
      <alignment vertical="center"/>
    </xf>
    <xf numFmtId="49" fontId="8" fillId="0" borderId="8" xfId="5" applyNumberFormat="1" applyFont="1" applyBorder="1" applyAlignment="1">
      <alignment horizontal="left"/>
    </xf>
    <xf numFmtId="165" fontId="8" fillId="0" borderId="16" xfId="5" applyNumberFormat="1" applyFont="1" applyBorder="1" applyAlignment="1">
      <alignment vertical="center"/>
    </xf>
    <xf numFmtId="164" fontId="8" fillId="0" borderId="8" xfId="5" applyNumberFormat="1" applyFont="1" applyBorder="1" applyAlignment="1">
      <alignment vertical="center"/>
    </xf>
    <xf numFmtId="164" fontId="8" fillId="0" borderId="16" xfId="5" applyNumberFormat="1" applyFont="1" applyBorder="1" applyAlignment="1">
      <alignment vertical="center"/>
    </xf>
    <xf numFmtId="49" fontId="6" fillId="2" borderId="17" xfId="5" applyNumberFormat="1" applyFont="1" applyFill="1" applyBorder="1" applyAlignment="1">
      <alignment horizontal="left" vertical="center"/>
    </xf>
    <xf numFmtId="165" fontId="6" fillId="2" borderId="15" xfId="5" applyNumberFormat="1" applyFont="1" applyFill="1" applyBorder="1" applyAlignment="1">
      <alignment vertical="center"/>
    </xf>
    <xf numFmtId="164" fontId="6" fillId="2" borderId="10" xfId="5" applyNumberFormat="1" applyFont="1" applyFill="1" applyBorder="1" applyAlignment="1">
      <alignment vertical="center"/>
    </xf>
    <xf numFmtId="164" fontId="6" fillId="2" borderId="15" xfId="5" applyNumberFormat="1" applyFont="1" applyFill="1" applyBorder="1" applyAlignment="1">
      <alignment vertical="center"/>
    </xf>
    <xf numFmtId="165" fontId="14" fillId="4" borderId="13" xfId="5" applyNumberFormat="1" applyFont="1" applyFill="1" applyBorder="1" applyAlignment="1">
      <alignment vertical="center"/>
    </xf>
    <xf numFmtId="164" fontId="14" fillId="4" borderId="13" xfId="5" applyNumberFormat="1" applyFont="1" applyFill="1" applyBorder="1" applyAlignment="1">
      <alignment vertical="center"/>
    </xf>
    <xf numFmtId="164" fontId="15" fillId="0" borderId="0" xfId="5" applyNumberFormat="1" applyFont="1"/>
    <xf numFmtId="164" fontId="16" fillId="0" borderId="0" xfId="5" applyNumberFormat="1" applyFont="1" applyAlignment="1">
      <alignment vertical="center"/>
    </xf>
    <xf numFmtId="164" fontId="16" fillId="3" borderId="0" xfId="5" applyNumberFormat="1" applyFont="1" applyFill="1" applyAlignment="1">
      <alignment vertical="center"/>
    </xf>
    <xf numFmtId="164" fontId="8" fillId="0" borderId="0" xfId="5" applyNumberFormat="1" applyFont="1" applyAlignment="1">
      <alignment vertical="center"/>
    </xf>
    <xf numFmtId="164" fontId="17" fillId="3" borderId="0" xfId="5" applyNumberFormat="1" applyFont="1" applyFill="1" applyAlignment="1">
      <alignment vertical="center"/>
    </xf>
    <xf numFmtId="0" fontId="17" fillId="0" borderId="0" xfId="5" applyFont="1"/>
    <xf numFmtId="0" fontId="16" fillId="0" borderId="0" xfId="5" applyFont="1"/>
    <xf numFmtId="164" fontId="17" fillId="0" borderId="0" xfId="5" applyNumberFormat="1" applyFont="1"/>
    <xf numFmtId="0" fontId="18" fillId="0" borderId="0" xfId="5" applyFont="1"/>
    <xf numFmtId="0" fontId="16" fillId="0" borderId="0" xfId="5" applyFont="1" applyAlignment="1">
      <alignment horizontal="left" indent="1"/>
    </xf>
    <xf numFmtId="0" fontId="19" fillId="0" borderId="0" xfId="5" applyFont="1"/>
    <xf numFmtId="0" fontId="20" fillId="0" borderId="0" xfId="5" applyFont="1"/>
    <xf numFmtId="164" fontId="17" fillId="3" borderId="0" xfId="5" applyNumberFormat="1" applyFont="1" applyFill="1"/>
    <xf numFmtId="166" fontId="20" fillId="3" borderId="0" xfId="5" applyNumberFormat="1" applyFont="1" applyFill="1"/>
    <xf numFmtId="0" fontId="21" fillId="0" borderId="0" xfId="5" applyFont="1"/>
    <xf numFmtId="164" fontId="22" fillId="3" borderId="0" xfId="5" applyNumberFormat="1" applyFont="1" applyFill="1"/>
    <xf numFmtId="164" fontId="22" fillId="3" borderId="0" xfId="5" applyNumberFormat="1" applyFont="1" applyFill="1" applyAlignment="1">
      <alignment vertical="center"/>
    </xf>
    <xf numFmtId="0" fontId="21" fillId="3" borderId="0" xfId="5" applyFont="1" applyFill="1"/>
    <xf numFmtId="0" fontId="20" fillId="3" borderId="0" xfId="5" applyFont="1" applyFill="1"/>
    <xf numFmtId="164" fontId="23" fillId="3" borderId="0" xfId="5" applyNumberFormat="1" applyFont="1" applyFill="1" applyAlignment="1">
      <alignment vertical="center"/>
    </xf>
    <xf numFmtId="0" fontId="24" fillId="0" borderId="0" xfId="5" applyFont="1"/>
    <xf numFmtId="164" fontId="25" fillId="3" borderId="0" xfId="5" applyNumberFormat="1" applyFont="1" applyFill="1" applyAlignment="1">
      <alignment vertical="center"/>
    </xf>
    <xf numFmtId="164" fontId="26" fillId="0" borderId="0" xfId="5" applyNumberFormat="1"/>
    <xf numFmtId="0" fontId="2" fillId="0" borderId="0" xfId="5" applyFont="1" applyAlignment="1">
      <alignment horizontal="center"/>
    </xf>
    <xf numFmtId="164" fontId="2" fillId="0" borderId="0" xfId="5" applyNumberFormat="1" applyFont="1" applyAlignment="1">
      <alignment horizontal="center"/>
    </xf>
    <xf numFmtId="49" fontId="19" fillId="0" borderId="0" xfId="5" applyNumberFormat="1" applyFont="1"/>
    <xf numFmtId="164" fontId="27" fillId="3" borderId="0" xfId="5" applyNumberFormat="1" applyFont="1" applyFill="1"/>
    <xf numFmtId="0" fontId="2" fillId="0" borderId="0" xfId="5" applyFont="1" applyAlignment="1">
      <alignment horizontal="center"/>
    </xf>
    <xf numFmtId="0" fontId="3" fillId="0" borderId="0" xfId="5" applyFont="1" applyAlignment="1">
      <alignment horizontal="center"/>
    </xf>
    <xf numFmtId="0" fontId="4" fillId="0" borderId="0" xfId="5" applyFont="1" applyAlignment="1">
      <alignment horizontal="center"/>
    </xf>
    <xf numFmtId="0" fontId="6" fillId="2" borderId="1" xfId="5" applyFont="1" applyFill="1" applyBorder="1" applyAlignment="1">
      <alignment horizontal="center" vertical="center"/>
    </xf>
    <xf numFmtId="0" fontId="6" fillId="2" borderId="6" xfId="5" applyFont="1" applyFill="1" applyBorder="1" applyAlignment="1">
      <alignment horizontal="center" vertical="center"/>
    </xf>
    <xf numFmtId="0" fontId="6" fillId="2" borderId="2" xfId="5" applyFont="1" applyFill="1" applyBorder="1" applyAlignment="1">
      <alignment horizontal="center" vertical="center"/>
    </xf>
    <xf numFmtId="0" fontId="6" fillId="2" borderId="3" xfId="5" applyFont="1" applyFill="1" applyBorder="1" applyAlignment="1">
      <alignment horizontal="center" vertical="center"/>
    </xf>
    <xf numFmtId="49" fontId="6" fillId="2" borderId="4" xfId="5" applyNumberFormat="1" applyFont="1" applyFill="1" applyBorder="1" applyAlignment="1">
      <alignment horizontal="center" vertical="center"/>
    </xf>
    <xf numFmtId="49" fontId="6" fillId="2" borderId="8" xfId="5" applyNumberFormat="1" applyFont="1" applyFill="1" applyBorder="1" applyAlignment="1">
      <alignment horizontal="center" vertical="center"/>
    </xf>
    <xf numFmtId="0" fontId="6" fillId="2" borderId="5" xfId="5" applyFont="1" applyFill="1" applyBorder="1" applyAlignment="1">
      <alignment horizontal="center" vertical="center"/>
    </xf>
  </cellXfs>
  <cellStyles count="6">
    <cellStyle name="Millares" xfId="1" builtinId="3"/>
    <cellStyle name="Normal" xfId="0" builtinId="0"/>
    <cellStyle name="Normal 2" xfId="5" xr:uid="{D94F4E5E-A01D-48C1-80B9-5EAA570331F8}"/>
    <cellStyle name="Normal 2 2 2 2" xfId="2" xr:uid="{9C20916D-3360-4274-AC67-6BAB7ACD73F8}"/>
    <cellStyle name="Normal_COMPARACION 2002-2001" xfId="3" xr:uid="{B78A3BBF-7CAC-4C3E-B9FD-18DD978B5611}"/>
    <cellStyle name="Normal_COMPARACION 2002-2001 2" xfId="4" xr:uid="{DB57AB1E-D2E0-414C-ACB0-2C25B4A2D2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perez/Desktop/2022/PRESUPUESTO%202023/SEPTIEMBRE/Copia%20de%20Proyeccion%20Ingresos%20CUT%202023%20-%202026%20Envio%20a%20Presupuesto%20AL%2012%20Agosto%20202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Estudios%20Economicos\Users\irodriguez\AppData\Local\Microsoft\Windows\INetCache\Content.Outlook\VK55HVD4\REC16-04-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EDSSARMRED97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asd" sheetId="49"/>
      <definedName name="OnShow" sheetId="49"/>
      <definedName name="spnf" sheetId="49"/>
      <definedName name="will" sheetId="4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  <sheetName val="Resumen escenarios"/>
      <sheetName val="Combust. EIA "/>
      <sheetName val="2013-2020"/>
      <sheetName val="Combust. EIA (Con archivo MICM)"/>
      <sheetName val="Combust. EIA  +4"/>
      <sheetName val="Combust. EIA  +8"/>
      <sheetName val="Combust. EIA  +64"/>
      <sheetName val="Combust. EIA  USD100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POR COLECTURIA"/>
      <sheetName val="RESUMEN ACUM. CONCEPTO"/>
      <sheetName val="BCC"/>
    </sheetNames>
    <sheetDataSet>
      <sheetData sheetId="0">
        <row r="8">
          <cell r="C8" t="str">
            <v>16 DE ABRIL DEL 2021</v>
          </cell>
        </row>
      </sheetData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D667B-C534-46EB-89C6-3685BE01A0DD}">
  <dimension ref="A1:U203"/>
  <sheetViews>
    <sheetView showGridLines="0" tabSelected="1" zoomScaleNormal="100" workbookViewId="0">
      <selection activeCell="B3" sqref="B3:P3"/>
    </sheetView>
  </sheetViews>
  <sheetFormatPr baseColWidth="10" defaultColWidth="11.42578125" defaultRowHeight="12.75" x14ac:dyDescent="0.2"/>
  <cols>
    <col min="1" max="1" width="1.5703125" style="98" customWidth="1"/>
    <col min="2" max="2" width="75.85546875" style="98" customWidth="1"/>
    <col min="3" max="7" width="12.85546875" style="98" customWidth="1"/>
    <col min="8" max="8" width="13" style="175" customWidth="1"/>
    <col min="9" max="9" width="12.7109375" style="98" customWidth="1"/>
    <col min="10" max="10" width="13.5703125" style="98" customWidth="1"/>
    <col min="11" max="13" width="12.7109375" style="98" customWidth="1"/>
    <col min="14" max="14" width="14.140625" style="175" customWidth="1"/>
    <col min="15" max="15" width="13.85546875" style="98" customWidth="1"/>
    <col min="16" max="16" width="9.85546875" style="98" bestFit="1" customWidth="1"/>
    <col min="17" max="17" width="20.5703125" style="98" bestFit="1" customWidth="1"/>
    <col min="18" max="18" width="18.85546875" style="98" bestFit="1" customWidth="1"/>
    <col min="19" max="16384" width="11.42578125" style="98"/>
  </cols>
  <sheetData>
    <row r="1" spans="2:18" ht="18.75" customHeight="1" x14ac:dyDescent="0.25">
      <c r="B1" s="180" t="s">
        <v>0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pans="2:18" ht="15" customHeight="1" x14ac:dyDescent="0.25">
      <c r="B2" s="176"/>
      <c r="C2" s="176"/>
      <c r="D2" s="176"/>
      <c r="E2" s="176"/>
      <c r="F2" s="176"/>
      <c r="G2" s="176"/>
      <c r="H2" s="177"/>
      <c r="I2" s="176"/>
      <c r="J2" s="176"/>
      <c r="K2" s="176"/>
      <c r="L2" s="176"/>
      <c r="M2" s="176"/>
      <c r="N2" s="177"/>
      <c r="O2" s="176"/>
      <c r="P2" s="176"/>
    </row>
    <row r="3" spans="2:18" ht="15" customHeight="1" x14ac:dyDescent="0.2">
      <c r="B3" s="181" t="s">
        <v>145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</row>
    <row r="4" spans="2:18" ht="18" customHeight="1" x14ac:dyDescent="0.2">
      <c r="B4" s="181" t="s">
        <v>1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</row>
    <row r="5" spans="2:18" ht="17.25" customHeight="1" x14ac:dyDescent="0.2">
      <c r="B5" s="182" t="s">
        <v>143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</row>
    <row r="6" spans="2:18" ht="17.25" customHeight="1" x14ac:dyDescent="0.2">
      <c r="B6" s="182" t="s">
        <v>2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</row>
    <row r="7" spans="2:18" ht="23.25" customHeight="1" x14ac:dyDescent="0.2">
      <c r="B7" s="183" t="s">
        <v>3</v>
      </c>
      <c r="C7" s="185">
        <v>2025</v>
      </c>
      <c r="D7" s="186"/>
      <c r="E7" s="186"/>
      <c r="F7" s="186"/>
      <c r="G7" s="186"/>
      <c r="H7" s="187" t="s">
        <v>4</v>
      </c>
      <c r="I7" s="185">
        <v>2026</v>
      </c>
      <c r="J7" s="186"/>
      <c r="K7" s="186"/>
      <c r="L7" s="186"/>
      <c r="M7" s="186"/>
      <c r="N7" s="187" t="s">
        <v>5</v>
      </c>
      <c r="O7" s="185" t="s">
        <v>6</v>
      </c>
      <c r="P7" s="189"/>
    </row>
    <row r="8" spans="2:18" ht="29.25" customHeight="1" thickBot="1" x14ac:dyDescent="0.25">
      <c r="B8" s="184"/>
      <c r="C8" s="99" t="s">
        <v>7</v>
      </c>
      <c r="D8" s="99" t="s">
        <v>8</v>
      </c>
      <c r="E8" s="99" t="s">
        <v>140</v>
      </c>
      <c r="F8" s="99" t="s">
        <v>142</v>
      </c>
      <c r="G8" s="99" t="s">
        <v>144</v>
      </c>
      <c r="H8" s="188"/>
      <c r="I8" s="100" t="s">
        <v>7</v>
      </c>
      <c r="J8" s="100" t="s">
        <v>8</v>
      </c>
      <c r="K8" s="100" t="s">
        <v>140</v>
      </c>
      <c r="L8" s="100" t="s">
        <v>142</v>
      </c>
      <c r="M8" s="100" t="s">
        <v>144</v>
      </c>
      <c r="N8" s="188"/>
      <c r="O8" s="99" t="s">
        <v>9</v>
      </c>
      <c r="P8" s="100" t="s">
        <v>10</v>
      </c>
    </row>
    <row r="9" spans="2:18" ht="15.95" customHeight="1" thickTop="1" x14ac:dyDescent="0.2">
      <c r="B9" s="101" t="s">
        <v>11</v>
      </c>
      <c r="C9" s="1">
        <f t="shared" ref="C9:N9" si="0">+C10+C56+C59+C68+C88</f>
        <v>108446.90000000001</v>
      </c>
      <c r="D9" s="1">
        <f>+D10+D56+D59+D68+D88</f>
        <v>91079.5</v>
      </c>
      <c r="E9" s="1">
        <f>+E10+E56+E59+E68+E88</f>
        <v>92926.499999999985</v>
      </c>
      <c r="F9" s="1">
        <f>+F10+F56+F59+F68+F88</f>
        <v>127416.3</v>
      </c>
      <c r="G9" s="1">
        <f t="shared" si="0"/>
        <v>105864.09999999999</v>
      </c>
      <c r="H9" s="1">
        <f t="shared" si="0"/>
        <v>525733.30000000005</v>
      </c>
      <c r="I9" s="1">
        <f t="shared" si="0"/>
        <v>119278.3</v>
      </c>
      <c r="J9" s="1">
        <f>+J10+J56+J59+J68+J88</f>
        <v>95284.700000000026</v>
      </c>
      <c r="K9" s="1">
        <f>+K10+K56+K59+K68+K88</f>
        <v>105217.80000000002</v>
      </c>
      <c r="L9" s="1">
        <f>+L10+L56+L59+L68+L88</f>
        <v>141831.29999999999</v>
      </c>
      <c r="M9" s="1">
        <f t="shared" si="0"/>
        <v>102503.03721617001</v>
      </c>
      <c r="N9" s="1">
        <f t="shared" si="0"/>
        <v>564115.13721616997</v>
      </c>
      <c r="O9" s="2">
        <f t="shared" ref="O9:O72" si="1">+N9-H9</f>
        <v>38381.837216169923</v>
      </c>
      <c r="P9" s="1">
        <f t="shared" ref="P9:P44" si="2">+O9/H9*100</f>
        <v>7.3006288960904548</v>
      </c>
    </row>
    <row r="10" spans="2:18" ht="15.95" customHeight="1" x14ac:dyDescent="0.2">
      <c r="B10" s="3" t="s">
        <v>12</v>
      </c>
      <c r="C10" s="1">
        <f t="shared" ref="C10:N10" si="3">+C11+C16+C25+C47+C54+C55</f>
        <v>103063.00000000001</v>
      </c>
      <c r="D10" s="1">
        <f>+D11+D16+D25+D47+D54+D55</f>
        <v>83878.5</v>
      </c>
      <c r="E10" s="1">
        <f>+E11+E16+E25+E47+E54+E55</f>
        <v>87345.2</v>
      </c>
      <c r="F10" s="1">
        <f>+F11+F16+F25+F47+F54+F55</f>
        <v>122634.3</v>
      </c>
      <c r="G10" s="1">
        <f t="shared" si="3"/>
        <v>99880.599999999991</v>
      </c>
      <c r="H10" s="1">
        <f t="shared" si="3"/>
        <v>496801.6</v>
      </c>
      <c r="I10" s="1">
        <f t="shared" si="3"/>
        <v>113910.8</v>
      </c>
      <c r="J10" s="1">
        <f>+J11+J16+J25+J47+J54+J55</f>
        <v>88912.800000000017</v>
      </c>
      <c r="K10" s="1">
        <f>+K11+K16+K25+K47+K54+K55</f>
        <v>99885.500000000015</v>
      </c>
      <c r="L10" s="1">
        <f>+L11+L16+L25+L47+L54+L55</f>
        <v>135835.1</v>
      </c>
      <c r="M10" s="1">
        <f t="shared" si="3"/>
        <v>98033.400000000009</v>
      </c>
      <c r="N10" s="1">
        <f t="shared" si="3"/>
        <v>536577.6</v>
      </c>
      <c r="O10" s="2">
        <f t="shared" si="1"/>
        <v>39776</v>
      </c>
      <c r="P10" s="1">
        <f t="shared" si="2"/>
        <v>8.0064154382755621</v>
      </c>
      <c r="Q10" s="65"/>
      <c r="R10" s="65"/>
    </row>
    <row r="11" spans="2:18" ht="15.95" customHeight="1" x14ac:dyDescent="0.2">
      <c r="B11" s="4" t="s">
        <v>13</v>
      </c>
      <c r="C11" s="1">
        <f t="shared" ref="C11:N11" si="4">SUM(C12:C15)</f>
        <v>39449.800000000003</v>
      </c>
      <c r="D11" s="1">
        <f>SUM(D12:D15)</f>
        <v>27934.600000000002</v>
      </c>
      <c r="E11" s="1">
        <f>SUM(E12:E15)</f>
        <v>27960.5</v>
      </c>
      <c r="F11" s="1">
        <f>SUM(F12:F15)</f>
        <v>59551</v>
      </c>
      <c r="G11" s="1">
        <f t="shared" si="4"/>
        <v>41173.199999999997</v>
      </c>
      <c r="H11" s="1">
        <f t="shared" si="4"/>
        <v>196069.09999999998</v>
      </c>
      <c r="I11" s="1">
        <f t="shared" si="4"/>
        <v>46065.899999999994</v>
      </c>
      <c r="J11" s="1">
        <f>SUM(J12:J15)</f>
        <v>31897.1</v>
      </c>
      <c r="K11" s="1">
        <f>SUM(K12:K15)</f>
        <v>32519.399999999998</v>
      </c>
      <c r="L11" s="1">
        <f>SUM(L12:L15)</f>
        <v>66323.8</v>
      </c>
      <c r="M11" s="1">
        <f t="shared" si="4"/>
        <v>36928</v>
      </c>
      <c r="N11" s="1">
        <f t="shared" si="4"/>
        <v>213734.2</v>
      </c>
      <c r="O11" s="2">
        <f t="shared" si="1"/>
        <v>17665.100000000035</v>
      </c>
      <c r="P11" s="1">
        <f t="shared" si="2"/>
        <v>9.009629768280691</v>
      </c>
      <c r="Q11" s="65"/>
      <c r="R11" s="65"/>
    </row>
    <row r="12" spans="2:18" ht="15.95" customHeight="1" x14ac:dyDescent="0.2">
      <c r="B12" s="5" t="s">
        <v>14</v>
      </c>
      <c r="C12" s="6">
        <v>12908.9</v>
      </c>
      <c r="D12" s="6">
        <v>11313.6</v>
      </c>
      <c r="E12" s="6">
        <v>11933.5</v>
      </c>
      <c r="F12" s="6">
        <v>11986.6</v>
      </c>
      <c r="G12" s="6">
        <v>12744.3</v>
      </c>
      <c r="H12" s="6">
        <f>SUM(C12:G12)</f>
        <v>60886.899999999994</v>
      </c>
      <c r="I12" s="6">
        <v>14639.4</v>
      </c>
      <c r="J12" s="6">
        <v>13156.9</v>
      </c>
      <c r="K12" s="6">
        <v>12944.5</v>
      </c>
      <c r="L12" s="6">
        <v>13317.7</v>
      </c>
      <c r="M12" s="6">
        <v>14627</v>
      </c>
      <c r="N12" s="6">
        <f>SUM(I12:M12)</f>
        <v>68685.5</v>
      </c>
      <c r="O12" s="7">
        <f t="shared" si="1"/>
        <v>7798.6000000000058</v>
      </c>
      <c r="P12" s="6">
        <f t="shared" si="2"/>
        <v>12.808338082576064</v>
      </c>
      <c r="Q12" s="65"/>
    </row>
    <row r="13" spans="2:18" ht="15.95" customHeight="1" x14ac:dyDescent="0.2">
      <c r="B13" s="5" t="s">
        <v>15</v>
      </c>
      <c r="C13" s="6">
        <v>17302</v>
      </c>
      <c r="D13" s="6">
        <v>12300.8</v>
      </c>
      <c r="E13" s="6">
        <v>11863.2</v>
      </c>
      <c r="F13" s="6">
        <v>40824.800000000003</v>
      </c>
      <c r="G13" s="6">
        <v>21556.2</v>
      </c>
      <c r="H13" s="6">
        <f>SUM(C13:G13)</f>
        <v>103847</v>
      </c>
      <c r="I13" s="6">
        <v>23577.1</v>
      </c>
      <c r="J13" s="6">
        <v>14421.4</v>
      </c>
      <c r="K13" s="6">
        <v>15295.6</v>
      </c>
      <c r="L13" s="6">
        <v>45167.4</v>
      </c>
      <c r="M13" s="6">
        <v>13275.4</v>
      </c>
      <c r="N13" s="6">
        <f>SUM(I13:M13)</f>
        <v>111736.9</v>
      </c>
      <c r="O13" s="7">
        <f t="shared" si="1"/>
        <v>7889.8999999999942</v>
      </c>
      <c r="P13" s="6">
        <f t="shared" si="2"/>
        <v>7.5976195749516053</v>
      </c>
      <c r="Q13" s="65"/>
    </row>
    <row r="14" spans="2:18" ht="15.95" customHeight="1" x14ac:dyDescent="0.2">
      <c r="B14" s="5" t="s">
        <v>16</v>
      </c>
      <c r="C14" s="6">
        <v>9006.4</v>
      </c>
      <c r="D14" s="6">
        <v>4037.7</v>
      </c>
      <c r="E14" s="6">
        <v>3901.8</v>
      </c>
      <c r="F14" s="6">
        <v>6448.2</v>
      </c>
      <c r="G14" s="6">
        <v>6465.6</v>
      </c>
      <c r="H14" s="6">
        <f>SUM(C14:G14)</f>
        <v>29859.699999999997</v>
      </c>
      <c r="I14" s="6">
        <v>7638.2</v>
      </c>
      <c r="J14" s="6">
        <v>4102.3</v>
      </c>
      <c r="K14" s="6">
        <v>3946.7</v>
      </c>
      <c r="L14" s="6">
        <v>7484.3</v>
      </c>
      <c r="M14" s="6">
        <v>8672.6</v>
      </c>
      <c r="N14" s="6">
        <f>SUM(I14:M14)</f>
        <v>31844.1</v>
      </c>
      <c r="O14" s="7">
        <f t="shared" si="1"/>
        <v>1984.4000000000015</v>
      </c>
      <c r="P14" s="6">
        <f t="shared" si="2"/>
        <v>6.6457466083048446</v>
      </c>
      <c r="Q14" s="65"/>
    </row>
    <row r="15" spans="2:18" ht="15.95" customHeight="1" x14ac:dyDescent="0.2">
      <c r="B15" s="5" t="s">
        <v>17</v>
      </c>
      <c r="C15" s="6">
        <v>232.5</v>
      </c>
      <c r="D15" s="6">
        <v>282.5</v>
      </c>
      <c r="E15" s="6">
        <v>262</v>
      </c>
      <c r="F15" s="6">
        <v>291.39999999999998</v>
      </c>
      <c r="G15" s="6">
        <v>407.1</v>
      </c>
      <c r="H15" s="6">
        <f>SUM(C15:G15)</f>
        <v>1475.5</v>
      </c>
      <c r="I15" s="6">
        <v>211.2</v>
      </c>
      <c r="J15" s="6">
        <v>216.5</v>
      </c>
      <c r="K15" s="6">
        <v>332.6</v>
      </c>
      <c r="L15" s="6">
        <v>354.4</v>
      </c>
      <c r="M15" s="6">
        <v>353</v>
      </c>
      <c r="N15" s="6">
        <f>SUM(I15:M15)</f>
        <v>1467.6999999999998</v>
      </c>
      <c r="O15" s="7">
        <f t="shared" si="1"/>
        <v>-7.8000000000001819</v>
      </c>
      <c r="P15" s="6">
        <f t="shared" si="2"/>
        <v>-0.5286343612334925</v>
      </c>
      <c r="Q15" s="65"/>
    </row>
    <row r="16" spans="2:18" ht="15.95" customHeight="1" x14ac:dyDescent="0.2">
      <c r="B16" s="3" t="s">
        <v>18</v>
      </c>
      <c r="C16" s="8">
        <f t="shared" ref="C16:N16" si="5">+C17+C24</f>
        <v>3853.7</v>
      </c>
      <c r="D16" s="9">
        <f>+D17+D24</f>
        <v>3770.2000000000003</v>
      </c>
      <c r="E16" s="9">
        <f>+E17+E24</f>
        <v>6252.2000000000007</v>
      </c>
      <c r="F16" s="9">
        <f>+F17+F24</f>
        <v>8025.0999999999995</v>
      </c>
      <c r="G16" s="9">
        <f t="shared" si="5"/>
        <v>4554.6000000000004</v>
      </c>
      <c r="H16" s="9">
        <f t="shared" si="5"/>
        <v>26455.8</v>
      </c>
      <c r="I16" s="8">
        <f t="shared" si="5"/>
        <v>3864.2000000000003</v>
      </c>
      <c r="J16" s="9">
        <f>+J17+J24</f>
        <v>4037.3000000000006</v>
      </c>
      <c r="K16" s="9">
        <f>+K17+K24</f>
        <v>8092.0999999999995</v>
      </c>
      <c r="L16" s="9">
        <f>+L17+L24</f>
        <v>9662.4</v>
      </c>
      <c r="M16" s="9">
        <f t="shared" si="5"/>
        <v>5228.2999999999993</v>
      </c>
      <c r="N16" s="9">
        <f t="shared" si="5"/>
        <v>30884.3</v>
      </c>
      <c r="O16" s="10">
        <f t="shared" si="1"/>
        <v>4428.5</v>
      </c>
      <c r="P16" s="9">
        <f t="shared" si="2"/>
        <v>16.739240544606478</v>
      </c>
      <c r="Q16" s="65"/>
    </row>
    <row r="17" spans="2:21" ht="15.95" customHeight="1" x14ac:dyDescent="0.2">
      <c r="B17" s="11" t="s">
        <v>19</v>
      </c>
      <c r="C17" s="8">
        <f t="shared" ref="C17:N17" si="6">SUM(C18:C23)</f>
        <v>3657.7999999999997</v>
      </c>
      <c r="D17" s="9">
        <f>SUM(D18:D23)</f>
        <v>3543.9</v>
      </c>
      <c r="E17" s="9">
        <f>SUM(E18:E23)</f>
        <v>5918.6</v>
      </c>
      <c r="F17" s="9">
        <f>SUM(F18:F23)</f>
        <v>7773.2999999999993</v>
      </c>
      <c r="G17" s="9">
        <f t="shared" si="6"/>
        <v>4253.7000000000007</v>
      </c>
      <c r="H17" s="9">
        <f t="shared" si="6"/>
        <v>25147.3</v>
      </c>
      <c r="I17" s="8">
        <f t="shared" si="6"/>
        <v>3657.2000000000003</v>
      </c>
      <c r="J17" s="9">
        <f>SUM(J18:J23)</f>
        <v>3801.5000000000005</v>
      </c>
      <c r="K17" s="9">
        <f>SUM(K18:K23)</f>
        <v>7673.4</v>
      </c>
      <c r="L17" s="9">
        <f>SUM(L18:L23)</f>
        <v>9234.4</v>
      </c>
      <c r="M17" s="9">
        <f t="shared" si="6"/>
        <v>4804.3999999999996</v>
      </c>
      <c r="N17" s="9">
        <f t="shared" si="6"/>
        <v>29170.899999999998</v>
      </c>
      <c r="O17" s="10">
        <f t="shared" si="1"/>
        <v>4023.5999999999985</v>
      </c>
      <c r="P17" s="9">
        <f t="shared" si="2"/>
        <v>16.000127250241572</v>
      </c>
      <c r="Q17" s="65"/>
    </row>
    <row r="18" spans="2:21" ht="15.95" customHeight="1" x14ac:dyDescent="0.2">
      <c r="B18" s="12" t="s">
        <v>20</v>
      </c>
      <c r="C18" s="13">
        <v>133.5</v>
      </c>
      <c r="D18" s="13">
        <v>511.2</v>
      </c>
      <c r="E18" s="13">
        <v>2130.3000000000002</v>
      </c>
      <c r="F18" s="13">
        <v>232.5</v>
      </c>
      <c r="G18" s="13">
        <v>199.3</v>
      </c>
      <c r="H18" s="14">
        <f t="shared" ref="H18:H24" si="7">SUM(C18:G18)</f>
        <v>3206.8</v>
      </c>
      <c r="I18" s="13">
        <v>135.80000000000001</v>
      </c>
      <c r="J18" s="13">
        <v>560.5</v>
      </c>
      <c r="K18" s="13">
        <v>2488.1999999999998</v>
      </c>
      <c r="L18" s="13">
        <v>287.7</v>
      </c>
      <c r="M18" s="13">
        <v>215.5</v>
      </c>
      <c r="N18" s="6">
        <f t="shared" ref="N18:N24" si="8">SUM(I18:M18)</f>
        <v>3687.7</v>
      </c>
      <c r="O18" s="7">
        <f t="shared" si="1"/>
        <v>480.89999999999964</v>
      </c>
      <c r="P18" s="6">
        <f t="shared" si="2"/>
        <v>14.996257951852302</v>
      </c>
      <c r="Q18" s="65"/>
    </row>
    <row r="19" spans="2:21" ht="15.95" customHeight="1" x14ac:dyDescent="0.2">
      <c r="B19" s="12" t="s">
        <v>21</v>
      </c>
      <c r="C19" s="13">
        <v>280.8</v>
      </c>
      <c r="D19" s="13">
        <v>144.80000000000001</v>
      </c>
      <c r="E19" s="13">
        <v>363.7</v>
      </c>
      <c r="F19" s="13">
        <v>4321.7</v>
      </c>
      <c r="G19" s="13">
        <v>361.2</v>
      </c>
      <c r="H19" s="14">
        <f t="shared" si="7"/>
        <v>5472.2</v>
      </c>
      <c r="I19" s="13">
        <v>274.3</v>
      </c>
      <c r="J19" s="13">
        <v>171.2</v>
      </c>
      <c r="K19" s="13">
        <v>312.89999999999998</v>
      </c>
      <c r="L19" s="13">
        <v>4931.8</v>
      </c>
      <c r="M19" s="13">
        <v>439</v>
      </c>
      <c r="N19" s="6">
        <f t="shared" si="8"/>
        <v>6129.2</v>
      </c>
      <c r="O19" s="7">
        <f t="shared" si="1"/>
        <v>657</v>
      </c>
      <c r="P19" s="6">
        <f t="shared" si="2"/>
        <v>12.006140126457368</v>
      </c>
      <c r="Q19" s="65"/>
    </row>
    <row r="20" spans="2:21" ht="15.95" customHeight="1" x14ac:dyDescent="0.2">
      <c r="B20" s="12" t="s">
        <v>22</v>
      </c>
      <c r="C20" s="13">
        <v>1004.4</v>
      </c>
      <c r="D20" s="13">
        <v>1046.7</v>
      </c>
      <c r="E20" s="13">
        <v>1394.8</v>
      </c>
      <c r="F20" s="13">
        <v>1366.7</v>
      </c>
      <c r="G20" s="13">
        <v>1356.7</v>
      </c>
      <c r="H20" s="14">
        <f t="shared" si="7"/>
        <v>6169.2999999999993</v>
      </c>
      <c r="I20" s="13">
        <v>1009.3</v>
      </c>
      <c r="J20" s="13">
        <v>1381.9</v>
      </c>
      <c r="K20" s="13">
        <v>1574.1</v>
      </c>
      <c r="L20" s="13">
        <v>1444.7</v>
      </c>
      <c r="M20" s="13">
        <v>1337.8</v>
      </c>
      <c r="N20" s="6">
        <f t="shared" si="8"/>
        <v>6747.8</v>
      </c>
      <c r="O20" s="7">
        <f t="shared" si="1"/>
        <v>578.50000000000091</v>
      </c>
      <c r="P20" s="6">
        <f t="shared" si="2"/>
        <v>9.3770768158462214</v>
      </c>
      <c r="Q20" s="65"/>
    </row>
    <row r="21" spans="2:21" ht="15.95" customHeight="1" x14ac:dyDescent="0.2">
      <c r="B21" s="102" t="s">
        <v>23</v>
      </c>
      <c r="C21" s="13">
        <v>222.1</v>
      </c>
      <c r="D21" s="13">
        <v>216.7</v>
      </c>
      <c r="E21" s="13">
        <v>220.1</v>
      </c>
      <c r="F21" s="13">
        <v>205</v>
      </c>
      <c r="G21" s="13">
        <v>213.7</v>
      </c>
      <c r="H21" s="14">
        <f t="shared" si="7"/>
        <v>1077.5999999999999</v>
      </c>
      <c r="I21" s="13">
        <v>221.8</v>
      </c>
      <c r="J21" s="13">
        <v>246</v>
      </c>
      <c r="K21" s="13">
        <v>250.2</v>
      </c>
      <c r="L21" s="13">
        <v>162.4</v>
      </c>
      <c r="M21" s="13">
        <v>187.4</v>
      </c>
      <c r="N21" s="6">
        <f t="shared" si="8"/>
        <v>1067.8</v>
      </c>
      <c r="O21" s="7">
        <f t="shared" si="1"/>
        <v>-9.7999999999999545</v>
      </c>
      <c r="P21" s="6">
        <f t="shared" si="2"/>
        <v>-0.90942835931699662</v>
      </c>
      <c r="Q21" s="65"/>
    </row>
    <row r="22" spans="2:21" ht="15.95" customHeight="1" x14ac:dyDescent="0.2">
      <c r="B22" s="12" t="s">
        <v>24</v>
      </c>
      <c r="C22" s="13">
        <v>1792.6</v>
      </c>
      <c r="D22" s="13">
        <v>1470.6</v>
      </c>
      <c r="E22" s="13">
        <v>1504</v>
      </c>
      <c r="F22" s="13">
        <v>1449.4</v>
      </c>
      <c r="G22" s="13">
        <v>1903.7</v>
      </c>
      <c r="H22" s="14">
        <f t="shared" si="7"/>
        <v>8120.3</v>
      </c>
      <c r="I22" s="13">
        <v>1880.2</v>
      </c>
      <c r="J22" s="13">
        <v>1253.9000000000001</v>
      </c>
      <c r="K22" s="13">
        <v>2099.9</v>
      </c>
      <c r="L22" s="13">
        <v>1639.8</v>
      </c>
      <c r="M22" s="13">
        <v>2098.3000000000002</v>
      </c>
      <c r="N22" s="6">
        <f t="shared" si="8"/>
        <v>8972.1</v>
      </c>
      <c r="O22" s="7">
        <f t="shared" si="1"/>
        <v>851.80000000000018</v>
      </c>
      <c r="P22" s="6">
        <f t="shared" si="2"/>
        <v>10.489760230533356</v>
      </c>
      <c r="Q22" s="65"/>
    </row>
    <row r="23" spans="2:21" ht="15.95" customHeight="1" x14ac:dyDescent="0.2">
      <c r="B23" s="102" t="s">
        <v>25</v>
      </c>
      <c r="C23" s="13">
        <v>224.4</v>
      </c>
      <c r="D23" s="13">
        <v>153.9</v>
      </c>
      <c r="E23" s="13">
        <v>305.7</v>
      </c>
      <c r="F23" s="13">
        <v>198</v>
      </c>
      <c r="G23" s="13">
        <v>219.1</v>
      </c>
      <c r="H23" s="14">
        <f t="shared" si="7"/>
        <v>1101.0999999999999</v>
      </c>
      <c r="I23" s="13">
        <v>135.80000000000001</v>
      </c>
      <c r="J23" s="13">
        <v>188</v>
      </c>
      <c r="K23" s="13">
        <v>948.1</v>
      </c>
      <c r="L23" s="13">
        <v>768</v>
      </c>
      <c r="M23" s="13">
        <v>526.4</v>
      </c>
      <c r="N23" s="13">
        <f t="shared" si="8"/>
        <v>2566.3000000000002</v>
      </c>
      <c r="O23" s="7">
        <f t="shared" si="1"/>
        <v>1465.2000000000003</v>
      </c>
      <c r="P23" s="6">
        <f t="shared" si="2"/>
        <v>133.0669330669331</v>
      </c>
      <c r="Q23" s="65"/>
    </row>
    <row r="24" spans="2:21" ht="15.95" customHeight="1" x14ac:dyDescent="0.2">
      <c r="B24" s="11" t="s">
        <v>26</v>
      </c>
      <c r="C24" s="1">
        <v>195.9</v>
      </c>
      <c r="D24" s="9">
        <v>226.3</v>
      </c>
      <c r="E24" s="9">
        <v>333.6</v>
      </c>
      <c r="F24" s="9">
        <v>251.8</v>
      </c>
      <c r="G24" s="9">
        <v>300.89999999999998</v>
      </c>
      <c r="H24" s="8">
        <f t="shared" si="7"/>
        <v>1308.5</v>
      </c>
      <c r="I24" s="1">
        <v>207</v>
      </c>
      <c r="J24" s="9">
        <v>235.8</v>
      </c>
      <c r="K24" s="9">
        <v>418.7</v>
      </c>
      <c r="L24" s="9">
        <v>428</v>
      </c>
      <c r="M24" s="9">
        <v>423.9</v>
      </c>
      <c r="N24" s="15">
        <f t="shared" si="8"/>
        <v>1713.4</v>
      </c>
      <c r="O24" s="2">
        <f t="shared" si="1"/>
        <v>404.90000000000009</v>
      </c>
      <c r="P24" s="1">
        <f t="shared" si="2"/>
        <v>30.943828811616363</v>
      </c>
      <c r="Q24" s="65"/>
    </row>
    <row r="25" spans="2:21" ht="15.95" customHeight="1" x14ac:dyDescent="0.2">
      <c r="B25" s="4" t="s">
        <v>27</v>
      </c>
      <c r="C25" s="1">
        <f t="shared" ref="C25:N25" si="9">+C26+C29+C37+C46</f>
        <v>54063.999999999993</v>
      </c>
      <c r="D25" s="1">
        <f>+D26+D29+D37+D46</f>
        <v>46509.799999999996</v>
      </c>
      <c r="E25" s="1">
        <f>+E26+E29+E37+E46</f>
        <v>47004.599999999991</v>
      </c>
      <c r="F25" s="1">
        <f>+F26+F29+F37+F46</f>
        <v>48937</v>
      </c>
      <c r="G25" s="1">
        <f t="shared" si="9"/>
        <v>48285.799999999996</v>
      </c>
      <c r="H25" s="1">
        <f t="shared" si="9"/>
        <v>244801.19999999998</v>
      </c>
      <c r="I25" s="1">
        <f t="shared" si="9"/>
        <v>57817.799999999996</v>
      </c>
      <c r="J25" s="1">
        <f>+J26+J29+J37+J46</f>
        <v>47589.099999999991</v>
      </c>
      <c r="K25" s="1">
        <f>+K26+K29+K37+K46</f>
        <v>52585.100000000006</v>
      </c>
      <c r="L25" s="1">
        <f>+L26+L29+L37+L46</f>
        <v>53578</v>
      </c>
      <c r="M25" s="1">
        <f t="shared" si="9"/>
        <v>50058.8</v>
      </c>
      <c r="N25" s="1">
        <f t="shared" si="9"/>
        <v>261628.79999999999</v>
      </c>
      <c r="O25" s="2">
        <f t="shared" si="1"/>
        <v>16827.600000000006</v>
      </c>
      <c r="P25" s="1">
        <f t="shared" si="2"/>
        <v>6.8739859118337687</v>
      </c>
      <c r="Q25" s="65"/>
    </row>
    <row r="26" spans="2:21" ht="15.95" customHeight="1" x14ac:dyDescent="0.2">
      <c r="B26" s="16" t="s">
        <v>28</v>
      </c>
      <c r="C26" s="1">
        <f t="shared" ref="C26:N26" si="10">+C27+C28</f>
        <v>35186.199999999997</v>
      </c>
      <c r="D26" s="1">
        <f>+D27+D28</f>
        <v>30643.199999999997</v>
      </c>
      <c r="E26" s="1">
        <f>+E27+E28</f>
        <v>31695.4</v>
      </c>
      <c r="F26" s="1">
        <f>+F27+F28</f>
        <v>32862.199999999997</v>
      </c>
      <c r="G26" s="1">
        <f t="shared" si="10"/>
        <v>31137</v>
      </c>
      <c r="H26" s="1">
        <f t="shared" si="10"/>
        <v>161524</v>
      </c>
      <c r="I26" s="1">
        <f t="shared" si="10"/>
        <v>39098.899999999994</v>
      </c>
      <c r="J26" s="1">
        <f>+J27+J28</f>
        <v>31395</v>
      </c>
      <c r="K26" s="1">
        <f>+K27+K28</f>
        <v>35123.4</v>
      </c>
      <c r="L26" s="1">
        <f>+L27+L28</f>
        <v>35442.400000000001</v>
      </c>
      <c r="M26" s="1">
        <f t="shared" si="10"/>
        <v>33200.400000000001</v>
      </c>
      <c r="N26" s="1">
        <f t="shared" si="10"/>
        <v>174260.09999999998</v>
      </c>
      <c r="O26" s="2">
        <f t="shared" si="1"/>
        <v>12736.099999999977</v>
      </c>
      <c r="P26" s="1">
        <f t="shared" si="2"/>
        <v>7.8849582724548535</v>
      </c>
      <c r="Q26" s="65"/>
    </row>
    <row r="27" spans="2:21" ht="15.95" customHeight="1" x14ac:dyDescent="0.2">
      <c r="B27" s="17" t="s">
        <v>29</v>
      </c>
      <c r="C27" s="6">
        <v>21901.9</v>
      </c>
      <c r="D27" s="6">
        <v>17624.8</v>
      </c>
      <c r="E27" s="6">
        <v>16953.7</v>
      </c>
      <c r="F27" s="6">
        <v>18555.400000000001</v>
      </c>
      <c r="G27" s="6">
        <v>16861.400000000001</v>
      </c>
      <c r="H27" s="6">
        <f>SUM(C27:G27)</f>
        <v>91897.199999999983</v>
      </c>
      <c r="I27" s="6">
        <v>25142.6</v>
      </c>
      <c r="J27" s="6">
        <v>19222.099999999999</v>
      </c>
      <c r="K27" s="6">
        <v>19870.7</v>
      </c>
      <c r="L27" s="6">
        <v>21419.9</v>
      </c>
      <c r="M27" s="6">
        <v>19543.400000000001</v>
      </c>
      <c r="N27" s="6">
        <f>SUM(I27:M27)</f>
        <v>105198.69999999998</v>
      </c>
      <c r="O27" s="7">
        <f t="shared" si="1"/>
        <v>13301.5</v>
      </c>
      <c r="P27" s="6">
        <f t="shared" si="2"/>
        <v>14.474325659541314</v>
      </c>
      <c r="Q27" s="65"/>
    </row>
    <row r="28" spans="2:21" ht="15.95" customHeight="1" x14ac:dyDescent="0.2">
      <c r="B28" s="17" t="s">
        <v>30</v>
      </c>
      <c r="C28" s="6">
        <v>13284.3</v>
      </c>
      <c r="D28" s="6">
        <v>13018.4</v>
      </c>
      <c r="E28" s="6">
        <v>14741.7</v>
      </c>
      <c r="F28" s="6">
        <v>14306.8</v>
      </c>
      <c r="G28" s="6">
        <v>14275.6</v>
      </c>
      <c r="H28" s="6">
        <f>SUM(C28:G28)</f>
        <v>69626.8</v>
      </c>
      <c r="I28" s="6">
        <v>13956.3</v>
      </c>
      <c r="J28" s="6">
        <v>12172.9</v>
      </c>
      <c r="K28" s="6">
        <v>15252.7</v>
      </c>
      <c r="L28" s="6">
        <v>14022.5</v>
      </c>
      <c r="M28" s="6">
        <v>13657</v>
      </c>
      <c r="N28" s="18">
        <f>SUM(I28:M28)</f>
        <v>69061.399999999994</v>
      </c>
      <c r="O28" s="7">
        <f t="shared" si="1"/>
        <v>-565.40000000000873</v>
      </c>
      <c r="P28" s="6">
        <f t="shared" si="2"/>
        <v>-0.81204363836914628</v>
      </c>
      <c r="Q28" s="65"/>
    </row>
    <row r="29" spans="2:21" ht="15.95" customHeight="1" x14ac:dyDescent="0.2">
      <c r="B29" s="19" t="s">
        <v>31</v>
      </c>
      <c r="C29" s="1">
        <f t="shared" ref="C29:N29" si="11">SUM(C30:C36)</f>
        <v>15427.900000000001</v>
      </c>
      <c r="D29" s="1">
        <f t="shared" si="11"/>
        <v>12805.1</v>
      </c>
      <c r="E29" s="1">
        <f t="shared" si="11"/>
        <v>12946.8</v>
      </c>
      <c r="F29" s="1">
        <f t="shared" si="11"/>
        <v>13932</v>
      </c>
      <c r="G29" s="1">
        <f t="shared" si="11"/>
        <v>14759.199999999999</v>
      </c>
      <c r="H29" s="1">
        <f t="shared" si="11"/>
        <v>69871</v>
      </c>
      <c r="I29" s="1">
        <f t="shared" si="11"/>
        <v>15938.500000000002</v>
      </c>
      <c r="J29" s="1">
        <f t="shared" si="11"/>
        <v>13131.199999999999</v>
      </c>
      <c r="K29" s="1">
        <f t="shared" si="11"/>
        <v>13999.900000000001</v>
      </c>
      <c r="L29" s="1">
        <f t="shared" si="11"/>
        <v>15817.599999999999</v>
      </c>
      <c r="M29" s="1">
        <f t="shared" si="11"/>
        <v>14440.3</v>
      </c>
      <c r="N29" s="1">
        <f t="shared" si="11"/>
        <v>73327.499999999985</v>
      </c>
      <c r="O29" s="2">
        <f t="shared" si="1"/>
        <v>3456.4999999999854</v>
      </c>
      <c r="P29" s="1">
        <f t="shared" si="2"/>
        <v>4.9469737086917114</v>
      </c>
      <c r="Q29" s="65"/>
    </row>
    <row r="30" spans="2:21" s="103" customFormat="1" ht="15.95" customHeight="1" x14ac:dyDescent="0.2">
      <c r="B30" s="20" t="s">
        <v>32</v>
      </c>
      <c r="C30" s="21">
        <v>5006.6000000000004</v>
      </c>
      <c r="D30" s="21">
        <v>4257.3</v>
      </c>
      <c r="E30" s="21">
        <v>4350.6000000000004</v>
      </c>
      <c r="F30" s="21">
        <v>4448.3999999999996</v>
      </c>
      <c r="G30" s="21">
        <v>4942.8999999999996</v>
      </c>
      <c r="H30" s="21">
        <f t="shared" ref="H30:H36" si="12">SUM(C30:G30)</f>
        <v>23005.800000000003</v>
      </c>
      <c r="I30" s="21">
        <v>4536.8999999999996</v>
      </c>
      <c r="J30" s="21">
        <v>4168.1000000000004</v>
      </c>
      <c r="K30" s="21">
        <v>4356.5</v>
      </c>
      <c r="L30" s="21">
        <v>4999.8</v>
      </c>
      <c r="M30" s="21">
        <v>4267</v>
      </c>
      <c r="N30" s="6">
        <f t="shared" ref="N30:N36" si="13">SUM(I30:M30)</f>
        <v>22328.3</v>
      </c>
      <c r="O30" s="22">
        <f t="shared" si="1"/>
        <v>-677.50000000000364</v>
      </c>
      <c r="P30" s="23">
        <f t="shared" si="2"/>
        <v>-2.9449095445496507</v>
      </c>
      <c r="Q30" s="65"/>
    </row>
    <row r="31" spans="2:21" s="103" customFormat="1" ht="15.95" customHeight="1" x14ac:dyDescent="0.2">
      <c r="B31" s="20" t="s">
        <v>33</v>
      </c>
      <c r="C31" s="24">
        <v>2957.2</v>
      </c>
      <c r="D31" s="24">
        <v>2520.6</v>
      </c>
      <c r="E31" s="24">
        <v>2544.4</v>
      </c>
      <c r="F31" s="24">
        <v>2598.6</v>
      </c>
      <c r="G31" s="24">
        <v>2876.1</v>
      </c>
      <c r="H31" s="24">
        <f t="shared" si="12"/>
        <v>13496.9</v>
      </c>
      <c r="I31" s="24">
        <v>2734.1</v>
      </c>
      <c r="J31" s="24">
        <v>2668.5</v>
      </c>
      <c r="K31" s="24">
        <v>2838.7</v>
      </c>
      <c r="L31" s="24">
        <v>3809.5</v>
      </c>
      <c r="M31" s="24">
        <v>3203.4</v>
      </c>
      <c r="N31" s="6">
        <f t="shared" si="13"/>
        <v>15254.199999999999</v>
      </c>
      <c r="O31" s="22">
        <f t="shared" si="1"/>
        <v>1757.2999999999993</v>
      </c>
      <c r="P31" s="23">
        <f t="shared" si="2"/>
        <v>13.020026820973701</v>
      </c>
      <c r="Q31" s="65"/>
    </row>
    <row r="32" spans="2:21" ht="15.95" customHeight="1" x14ac:dyDescent="0.2">
      <c r="B32" s="17" t="s">
        <v>34</v>
      </c>
      <c r="C32" s="18">
        <v>4804.8</v>
      </c>
      <c r="D32" s="18">
        <v>3431.4</v>
      </c>
      <c r="E32" s="18">
        <v>3421.5</v>
      </c>
      <c r="F32" s="18">
        <v>3842.6</v>
      </c>
      <c r="G32" s="18">
        <v>3832.5</v>
      </c>
      <c r="H32" s="18">
        <f t="shared" si="12"/>
        <v>19332.800000000003</v>
      </c>
      <c r="I32" s="18">
        <v>5644.5</v>
      </c>
      <c r="J32" s="18">
        <v>3605.7</v>
      </c>
      <c r="K32" s="18">
        <v>4096.5</v>
      </c>
      <c r="L32" s="18">
        <v>4073.3</v>
      </c>
      <c r="M32" s="18">
        <v>3828.9</v>
      </c>
      <c r="N32" s="18">
        <f t="shared" si="13"/>
        <v>21248.9</v>
      </c>
      <c r="O32" s="22">
        <f t="shared" si="1"/>
        <v>1916.0999999999985</v>
      </c>
      <c r="P32" s="23">
        <f t="shared" si="2"/>
        <v>9.9111354795994284</v>
      </c>
      <c r="Q32" s="65"/>
      <c r="R32" s="65"/>
      <c r="S32" s="65"/>
      <c r="T32" s="65"/>
      <c r="U32" s="65"/>
    </row>
    <row r="33" spans="2:21" ht="15.95" customHeight="1" x14ac:dyDescent="0.2">
      <c r="B33" s="17" t="s">
        <v>35</v>
      </c>
      <c r="C33" s="18">
        <v>168.2</v>
      </c>
      <c r="D33" s="18">
        <v>251.7</v>
      </c>
      <c r="E33" s="18">
        <v>193.9</v>
      </c>
      <c r="F33" s="18">
        <v>264.39999999999998</v>
      </c>
      <c r="G33" s="18">
        <v>228.3</v>
      </c>
      <c r="H33" s="18">
        <f t="shared" si="12"/>
        <v>1106.5</v>
      </c>
      <c r="I33" s="18">
        <v>175.9</v>
      </c>
      <c r="J33" s="18">
        <v>323.89999999999998</v>
      </c>
      <c r="K33" s="18">
        <v>153.19999999999999</v>
      </c>
      <c r="L33" s="18">
        <v>303.10000000000002</v>
      </c>
      <c r="M33" s="18">
        <v>281.10000000000002</v>
      </c>
      <c r="N33" s="18">
        <f t="shared" si="13"/>
        <v>1237.2</v>
      </c>
      <c r="O33" s="25">
        <f t="shared" si="1"/>
        <v>130.70000000000005</v>
      </c>
      <c r="P33" s="18">
        <f t="shared" si="2"/>
        <v>11.812019882512431</v>
      </c>
      <c r="Q33" s="65"/>
      <c r="R33" s="65"/>
      <c r="S33" s="65"/>
      <c r="T33" s="65"/>
      <c r="U33" s="65"/>
    </row>
    <row r="34" spans="2:21" s="105" customFormat="1" ht="15.95" customHeight="1" x14ac:dyDescent="0.2">
      <c r="B34" s="26" t="s">
        <v>36</v>
      </c>
      <c r="C34" s="27">
        <v>826.3</v>
      </c>
      <c r="D34" s="27">
        <v>817.4</v>
      </c>
      <c r="E34" s="27">
        <v>795.2</v>
      </c>
      <c r="F34" s="27">
        <v>810.5</v>
      </c>
      <c r="G34" s="27">
        <v>805.3</v>
      </c>
      <c r="H34" s="27">
        <f t="shared" si="12"/>
        <v>4054.7</v>
      </c>
      <c r="I34" s="27">
        <v>848.7</v>
      </c>
      <c r="J34" s="27">
        <v>818.1</v>
      </c>
      <c r="K34" s="27">
        <v>829.2</v>
      </c>
      <c r="L34" s="27">
        <v>836.4</v>
      </c>
      <c r="M34" s="27">
        <v>816.3</v>
      </c>
      <c r="N34" s="6">
        <f t="shared" si="13"/>
        <v>4148.7</v>
      </c>
      <c r="O34" s="7">
        <f t="shared" si="1"/>
        <v>94</v>
      </c>
      <c r="P34" s="6">
        <f t="shared" si="2"/>
        <v>2.3182972846326488</v>
      </c>
      <c r="Q34" s="65"/>
      <c r="R34" s="104"/>
      <c r="S34" s="104"/>
      <c r="T34" s="104"/>
      <c r="U34" s="104"/>
    </row>
    <row r="35" spans="2:21" s="105" customFormat="1" ht="15.95" customHeight="1" x14ac:dyDescent="0.2">
      <c r="B35" s="26" t="s">
        <v>37</v>
      </c>
      <c r="C35" s="28">
        <v>1205.7</v>
      </c>
      <c r="D35" s="27">
        <v>1144.0999999999999</v>
      </c>
      <c r="E35" s="27">
        <v>1132.9000000000001</v>
      </c>
      <c r="F35" s="27">
        <v>1408.1</v>
      </c>
      <c r="G35" s="27">
        <v>1550.6</v>
      </c>
      <c r="H35" s="28">
        <f t="shared" si="12"/>
        <v>6441.4</v>
      </c>
      <c r="I35" s="28">
        <v>1579.7</v>
      </c>
      <c r="J35" s="27">
        <v>1159.0999999999999</v>
      </c>
      <c r="K35" s="27">
        <v>1227</v>
      </c>
      <c r="L35" s="27">
        <v>1353.9</v>
      </c>
      <c r="M35" s="27">
        <v>1559.6</v>
      </c>
      <c r="N35" s="6">
        <f t="shared" si="13"/>
        <v>6879.3000000000011</v>
      </c>
      <c r="O35" s="7">
        <f t="shared" si="1"/>
        <v>437.90000000000146</v>
      </c>
      <c r="P35" s="6">
        <f t="shared" si="2"/>
        <v>6.7982115689136133</v>
      </c>
      <c r="Q35" s="65"/>
      <c r="R35" s="104"/>
      <c r="S35" s="104"/>
      <c r="T35" s="104"/>
      <c r="U35" s="104"/>
    </row>
    <row r="36" spans="2:21" s="105" customFormat="1" ht="15.95" customHeight="1" x14ac:dyDescent="0.2">
      <c r="B36" s="26" t="s">
        <v>25</v>
      </c>
      <c r="C36" s="28">
        <v>459.1</v>
      </c>
      <c r="D36" s="28">
        <v>382.6</v>
      </c>
      <c r="E36" s="28">
        <v>508.3</v>
      </c>
      <c r="F36" s="28">
        <v>559.4</v>
      </c>
      <c r="G36" s="28">
        <v>523.5</v>
      </c>
      <c r="H36" s="28">
        <f t="shared" si="12"/>
        <v>2432.9</v>
      </c>
      <c r="I36" s="28">
        <v>418.7</v>
      </c>
      <c r="J36" s="28">
        <v>387.8</v>
      </c>
      <c r="K36" s="28">
        <v>498.8</v>
      </c>
      <c r="L36" s="28">
        <v>441.6</v>
      </c>
      <c r="M36" s="28">
        <v>484</v>
      </c>
      <c r="N36" s="28">
        <f t="shared" si="13"/>
        <v>2230.9</v>
      </c>
      <c r="O36" s="7">
        <f t="shared" si="1"/>
        <v>-202</v>
      </c>
      <c r="P36" s="6">
        <f t="shared" si="2"/>
        <v>-8.3028484524641364</v>
      </c>
      <c r="Q36" s="65"/>
    </row>
    <row r="37" spans="2:21" ht="15.95" customHeight="1" x14ac:dyDescent="0.2">
      <c r="B37" s="16" t="s">
        <v>38</v>
      </c>
      <c r="C37" s="1">
        <f t="shared" ref="C37:J37" si="14">+C38+C39+C40+C43+C44</f>
        <v>3191.6999999999994</v>
      </c>
      <c r="D37" s="1">
        <f t="shared" si="14"/>
        <v>2789.8999999999996</v>
      </c>
      <c r="E37" s="1">
        <f>+E38+E39+E40+E43+E44</f>
        <v>2116.2000000000003</v>
      </c>
      <c r="F37" s="1">
        <f>+F38+F39+F40+F43+F44</f>
        <v>1856.5</v>
      </c>
      <c r="G37" s="1">
        <f t="shared" si="14"/>
        <v>2108.1</v>
      </c>
      <c r="H37" s="1">
        <f t="shared" si="14"/>
        <v>12062.4</v>
      </c>
      <c r="I37" s="1">
        <f t="shared" si="14"/>
        <v>2543.6000000000004</v>
      </c>
      <c r="J37" s="1">
        <f t="shared" si="14"/>
        <v>2812.2000000000003</v>
      </c>
      <c r="K37" s="1">
        <f>+K38+K39+K40+K43+K44</f>
        <v>3149</v>
      </c>
      <c r="L37" s="1">
        <f>+L38+L39+L40+L43+L44</f>
        <v>2053.5</v>
      </c>
      <c r="M37" s="1">
        <f>+M38+M39+M40+M43+M44</f>
        <v>2074.8000000000002</v>
      </c>
      <c r="N37" s="1">
        <f>+N38+N39+N40+N43+N44+N45</f>
        <v>12633.1</v>
      </c>
      <c r="O37" s="2">
        <f t="shared" si="1"/>
        <v>570.70000000000073</v>
      </c>
      <c r="P37" s="1">
        <f t="shared" si="2"/>
        <v>4.7312309324844204</v>
      </c>
      <c r="Q37" s="65"/>
    </row>
    <row r="38" spans="2:21" ht="15.95" customHeight="1" x14ac:dyDescent="0.2">
      <c r="B38" s="17" t="s">
        <v>39</v>
      </c>
      <c r="C38" s="18">
        <v>1839</v>
      </c>
      <c r="D38" s="18">
        <v>1973.2</v>
      </c>
      <c r="E38" s="18">
        <v>1885.9</v>
      </c>
      <c r="F38" s="18">
        <v>1649.7</v>
      </c>
      <c r="G38" s="18">
        <v>1897.5</v>
      </c>
      <c r="H38" s="18">
        <f t="shared" ref="H38:H46" si="15">SUM(C38:G38)</f>
        <v>9245.2999999999993</v>
      </c>
      <c r="I38" s="18">
        <v>1675.5</v>
      </c>
      <c r="J38" s="18">
        <v>2030.3</v>
      </c>
      <c r="K38" s="18">
        <v>2038.1</v>
      </c>
      <c r="L38" s="18">
        <v>1715.1</v>
      </c>
      <c r="M38" s="18">
        <v>1837.2</v>
      </c>
      <c r="N38" s="6">
        <f>SUM(I38:M38)</f>
        <v>9296.2000000000007</v>
      </c>
      <c r="O38" s="25">
        <f t="shared" si="1"/>
        <v>50.900000000001455</v>
      </c>
      <c r="P38" s="18">
        <f t="shared" si="2"/>
        <v>0.55055000919387642</v>
      </c>
      <c r="Q38" s="65"/>
    </row>
    <row r="39" spans="2:21" ht="15.95" customHeight="1" x14ac:dyDescent="0.2">
      <c r="B39" s="17" t="s">
        <v>40</v>
      </c>
      <c r="C39" s="18">
        <v>1196.2</v>
      </c>
      <c r="D39" s="18">
        <v>661.4</v>
      </c>
      <c r="E39" s="18">
        <v>67.099999999999994</v>
      </c>
      <c r="F39" s="18">
        <v>45.5</v>
      </c>
      <c r="G39" s="18">
        <v>47.2</v>
      </c>
      <c r="H39" s="18">
        <f t="shared" si="15"/>
        <v>2017.3999999999999</v>
      </c>
      <c r="I39" s="18">
        <v>703.4</v>
      </c>
      <c r="J39" s="18">
        <v>614.5</v>
      </c>
      <c r="K39" s="18">
        <v>936.6</v>
      </c>
      <c r="L39" s="18">
        <v>163.1</v>
      </c>
      <c r="M39" s="18">
        <v>66.599999999999994</v>
      </c>
      <c r="N39" s="6">
        <f>SUM(I39:M39)</f>
        <v>2484.1999999999998</v>
      </c>
      <c r="O39" s="25">
        <f t="shared" si="1"/>
        <v>466.79999999999995</v>
      </c>
      <c r="P39" s="18">
        <f t="shared" si="2"/>
        <v>23.138693367700998</v>
      </c>
      <c r="Q39" s="65"/>
    </row>
    <row r="40" spans="2:21" ht="15.95" customHeight="1" x14ac:dyDescent="0.2">
      <c r="B40" s="29" t="s">
        <v>41</v>
      </c>
      <c r="C40" s="1">
        <f>+C41+C42</f>
        <v>23.1</v>
      </c>
      <c r="D40" s="1">
        <f>+D41+D42</f>
        <v>21.9</v>
      </c>
      <c r="E40" s="1">
        <f>+E41+E42</f>
        <v>24.400000000000002</v>
      </c>
      <c r="F40" s="1">
        <f>+F41+F42</f>
        <v>20.8</v>
      </c>
      <c r="G40" s="1">
        <f>+G41+G42</f>
        <v>22.700000000000003</v>
      </c>
      <c r="H40" s="1">
        <f t="shared" si="15"/>
        <v>112.9</v>
      </c>
      <c r="I40" s="1">
        <f t="shared" ref="I40:N40" si="16">+I41+I42</f>
        <v>25.299999999999997</v>
      </c>
      <c r="J40" s="1">
        <f t="shared" si="16"/>
        <v>29.8</v>
      </c>
      <c r="K40" s="1">
        <f t="shared" si="16"/>
        <v>28</v>
      </c>
      <c r="L40" s="1">
        <f t="shared" si="16"/>
        <v>28.6</v>
      </c>
      <c r="M40" s="1">
        <f>+M41+M42</f>
        <v>25.1</v>
      </c>
      <c r="N40" s="1">
        <f t="shared" si="16"/>
        <v>136.80000000000001</v>
      </c>
      <c r="O40" s="2">
        <f t="shared" si="1"/>
        <v>23.900000000000006</v>
      </c>
      <c r="P40" s="1">
        <f t="shared" si="2"/>
        <v>21.169176262178922</v>
      </c>
      <c r="Q40" s="65"/>
    </row>
    <row r="41" spans="2:21" ht="15.95" customHeight="1" x14ac:dyDescent="0.2">
      <c r="B41" s="30" t="s">
        <v>42</v>
      </c>
      <c r="C41" s="18">
        <v>12.5</v>
      </c>
      <c r="D41" s="18">
        <v>9.6</v>
      </c>
      <c r="E41" s="18">
        <v>16.100000000000001</v>
      </c>
      <c r="F41" s="18">
        <v>13.5</v>
      </c>
      <c r="G41" s="18">
        <v>14.4</v>
      </c>
      <c r="H41" s="18">
        <f t="shared" si="15"/>
        <v>66.100000000000009</v>
      </c>
      <c r="I41" s="6">
        <v>11.7</v>
      </c>
      <c r="J41" s="18">
        <v>21.1</v>
      </c>
      <c r="K41" s="18">
        <v>11</v>
      </c>
      <c r="L41" s="18">
        <v>14.6</v>
      </c>
      <c r="M41" s="18">
        <v>14</v>
      </c>
      <c r="N41" s="6">
        <f t="shared" ref="N41:N46" si="17">SUM(I41:M41)</f>
        <v>72.400000000000006</v>
      </c>
      <c r="O41" s="25">
        <f t="shared" si="1"/>
        <v>6.2999999999999972</v>
      </c>
      <c r="P41" s="25">
        <f t="shared" si="2"/>
        <v>9.5310136157337322</v>
      </c>
      <c r="Q41" s="65"/>
    </row>
    <row r="42" spans="2:21" ht="15.95" customHeight="1" x14ac:dyDescent="0.2">
      <c r="B42" s="31" t="s">
        <v>43</v>
      </c>
      <c r="C42" s="32">
        <v>10.6</v>
      </c>
      <c r="D42" s="32">
        <v>12.3</v>
      </c>
      <c r="E42" s="32">
        <v>8.3000000000000007</v>
      </c>
      <c r="F42" s="32">
        <v>7.3</v>
      </c>
      <c r="G42" s="32">
        <v>8.3000000000000007</v>
      </c>
      <c r="H42" s="32">
        <f t="shared" si="15"/>
        <v>46.8</v>
      </c>
      <c r="I42" s="32">
        <v>13.6</v>
      </c>
      <c r="J42" s="32">
        <v>8.6999999999999993</v>
      </c>
      <c r="K42" s="32">
        <v>17</v>
      </c>
      <c r="L42" s="32">
        <v>14</v>
      </c>
      <c r="M42" s="32">
        <v>11.1</v>
      </c>
      <c r="N42" s="32">
        <f t="shared" si="17"/>
        <v>64.399999999999991</v>
      </c>
      <c r="O42" s="32">
        <f t="shared" si="1"/>
        <v>17.599999999999994</v>
      </c>
      <c r="P42" s="32">
        <f t="shared" si="2"/>
        <v>37.606837606837594</v>
      </c>
      <c r="Q42" s="65"/>
    </row>
    <row r="43" spans="2:21" ht="15.95" customHeight="1" x14ac:dyDescent="0.2">
      <c r="B43" s="17" t="s">
        <v>44</v>
      </c>
      <c r="C43" s="6">
        <v>98.2</v>
      </c>
      <c r="D43" s="6">
        <v>102.7</v>
      </c>
      <c r="E43" s="6">
        <v>105.4</v>
      </c>
      <c r="F43" s="6">
        <v>108.1</v>
      </c>
      <c r="G43" s="6">
        <v>106.2</v>
      </c>
      <c r="H43" s="6">
        <f t="shared" si="15"/>
        <v>520.6</v>
      </c>
      <c r="I43" s="6">
        <v>106</v>
      </c>
      <c r="J43" s="6">
        <v>104.1</v>
      </c>
      <c r="K43" s="6">
        <v>109.9</v>
      </c>
      <c r="L43" s="6">
        <v>110.7</v>
      </c>
      <c r="M43" s="6">
        <v>109.4</v>
      </c>
      <c r="N43" s="6">
        <f t="shared" si="17"/>
        <v>540.1</v>
      </c>
      <c r="O43" s="25">
        <f t="shared" si="1"/>
        <v>19.5</v>
      </c>
      <c r="P43" s="25">
        <f t="shared" si="2"/>
        <v>3.7456780637725702</v>
      </c>
      <c r="Q43" s="65"/>
    </row>
    <row r="44" spans="2:21" ht="15.95" customHeight="1" x14ac:dyDescent="0.2">
      <c r="B44" s="17" t="s">
        <v>45</v>
      </c>
      <c r="C44" s="6">
        <v>35.200000000000003</v>
      </c>
      <c r="D44" s="6">
        <v>30.7</v>
      </c>
      <c r="E44" s="6">
        <v>33.4</v>
      </c>
      <c r="F44" s="6">
        <v>32.4</v>
      </c>
      <c r="G44" s="6">
        <v>34.5</v>
      </c>
      <c r="H44" s="6">
        <f t="shared" si="15"/>
        <v>166.20000000000002</v>
      </c>
      <c r="I44" s="6">
        <v>33.4</v>
      </c>
      <c r="J44" s="6">
        <v>33.5</v>
      </c>
      <c r="K44" s="6">
        <v>36.4</v>
      </c>
      <c r="L44" s="6">
        <v>36</v>
      </c>
      <c r="M44" s="6">
        <v>36.5</v>
      </c>
      <c r="N44" s="6">
        <f t="shared" si="17"/>
        <v>175.8</v>
      </c>
      <c r="O44" s="25">
        <f t="shared" si="1"/>
        <v>9.5999999999999943</v>
      </c>
      <c r="P44" s="25">
        <f t="shared" si="2"/>
        <v>5.7761732851985519</v>
      </c>
      <c r="Q44" s="65"/>
    </row>
    <row r="45" spans="2:21" ht="15.95" customHeight="1" x14ac:dyDescent="0.2">
      <c r="B45" s="33" t="s">
        <v>25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f t="shared" si="15"/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f t="shared" si="17"/>
        <v>0</v>
      </c>
      <c r="O45" s="18">
        <f t="shared" si="1"/>
        <v>0</v>
      </c>
      <c r="P45" s="34">
        <v>0</v>
      </c>
      <c r="Q45" s="65"/>
    </row>
    <row r="46" spans="2:21" ht="15.95" customHeight="1" x14ac:dyDescent="0.2">
      <c r="B46" s="16" t="s">
        <v>46</v>
      </c>
      <c r="C46" s="1">
        <v>258.2</v>
      </c>
      <c r="D46" s="1">
        <v>271.60000000000002</v>
      </c>
      <c r="E46" s="1">
        <v>246.2</v>
      </c>
      <c r="F46" s="1">
        <v>286.3</v>
      </c>
      <c r="G46" s="1">
        <v>281.5</v>
      </c>
      <c r="H46" s="1">
        <f t="shared" si="15"/>
        <v>1343.8</v>
      </c>
      <c r="I46" s="1">
        <v>236.8</v>
      </c>
      <c r="J46" s="1">
        <v>250.7</v>
      </c>
      <c r="K46" s="1">
        <v>312.8</v>
      </c>
      <c r="L46" s="1">
        <v>264.5</v>
      </c>
      <c r="M46" s="1">
        <v>343.3</v>
      </c>
      <c r="N46" s="1">
        <f t="shared" si="17"/>
        <v>1408.1</v>
      </c>
      <c r="O46" s="2">
        <f t="shared" si="1"/>
        <v>64.299999999999955</v>
      </c>
      <c r="P46" s="2">
        <f t="shared" ref="P46:P61" si="18">+O46/H46*100</f>
        <v>4.7849382348563747</v>
      </c>
      <c r="Q46" s="65"/>
    </row>
    <row r="47" spans="2:21" ht="15.95" customHeight="1" x14ac:dyDescent="0.2">
      <c r="B47" s="4" t="s">
        <v>47</v>
      </c>
      <c r="C47" s="35">
        <f t="shared" ref="C47:N47" si="19">+C48+C50</f>
        <v>5566.6</v>
      </c>
      <c r="D47" s="35">
        <f>+D48+D50</f>
        <v>5529.5</v>
      </c>
      <c r="E47" s="35">
        <f>+E48+E50</f>
        <v>5991.8</v>
      </c>
      <c r="F47" s="35">
        <f>+F48+F50</f>
        <v>5996.4000000000005</v>
      </c>
      <c r="G47" s="35">
        <f t="shared" si="19"/>
        <v>5738.2000000000007</v>
      </c>
      <c r="H47" s="35">
        <f t="shared" si="19"/>
        <v>28822.5</v>
      </c>
      <c r="I47" s="35">
        <f t="shared" si="19"/>
        <v>6041.5999999999995</v>
      </c>
      <c r="J47" s="35">
        <f>+J48+J50</f>
        <v>5251.0999999999995</v>
      </c>
      <c r="K47" s="35">
        <f>+K48+K50</f>
        <v>6540.3</v>
      </c>
      <c r="L47" s="35">
        <f>+L48+L50</f>
        <v>6150.0999999999995</v>
      </c>
      <c r="M47" s="35">
        <f t="shared" si="19"/>
        <v>5685.2</v>
      </c>
      <c r="N47" s="35">
        <f t="shared" si="19"/>
        <v>29668.3</v>
      </c>
      <c r="O47" s="36">
        <f t="shared" si="1"/>
        <v>845.79999999999927</v>
      </c>
      <c r="P47" s="36">
        <f t="shared" si="18"/>
        <v>2.9345129672998502</v>
      </c>
      <c r="Q47" s="65"/>
    </row>
    <row r="48" spans="2:21" ht="15.95" customHeight="1" x14ac:dyDescent="0.2">
      <c r="B48" s="37" t="s">
        <v>48</v>
      </c>
      <c r="C48" s="38">
        <f t="shared" ref="C48:N48" si="20">SUM(C49:C49)</f>
        <v>4516.1000000000004</v>
      </c>
      <c r="D48" s="38">
        <f t="shared" si="20"/>
        <v>4532.1000000000004</v>
      </c>
      <c r="E48" s="38">
        <f t="shared" si="20"/>
        <v>4975.8</v>
      </c>
      <c r="F48" s="38">
        <f t="shared" si="20"/>
        <v>4976.8</v>
      </c>
      <c r="G48" s="38">
        <f t="shared" si="20"/>
        <v>4858.1000000000004</v>
      </c>
      <c r="H48" s="38">
        <f t="shared" si="20"/>
        <v>23858.9</v>
      </c>
      <c r="I48" s="38">
        <f t="shared" si="20"/>
        <v>4837.3999999999996</v>
      </c>
      <c r="J48" s="38">
        <f t="shared" si="20"/>
        <v>4112.8999999999996</v>
      </c>
      <c r="K48" s="38">
        <f t="shared" si="20"/>
        <v>5414.8</v>
      </c>
      <c r="L48" s="38">
        <f t="shared" si="20"/>
        <v>4945.8999999999996</v>
      </c>
      <c r="M48" s="38">
        <f t="shared" si="20"/>
        <v>4758.2</v>
      </c>
      <c r="N48" s="38">
        <f t="shared" si="20"/>
        <v>24069.200000000001</v>
      </c>
      <c r="O48" s="39">
        <f t="shared" si="1"/>
        <v>210.29999999999927</v>
      </c>
      <c r="P48" s="39">
        <f t="shared" si="18"/>
        <v>0.88143208613976032</v>
      </c>
      <c r="Q48" s="65"/>
    </row>
    <row r="49" spans="2:17" ht="15.95" customHeight="1" x14ac:dyDescent="0.2">
      <c r="B49" s="17" t="s">
        <v>49</v>
      </c>
      <c r="C49" s="18">
        <v>4516.1000000000004</v>
      </c>
      <c r="D49" s="18">
        <v>4532.1000000000004</v>
      </c>
      <c r="E49" s="18">
        <v>4975.8</v>
      </c>
      <c r="F49" s="18">
        <v>4976.8</v>
      </c>
      <c r="G49" s="18">
        <v>4858.1000000000004</v>
      </c>
      <c r="H49" s="6">
        <f>SUM(C49:G49)</f>
        <v>23858.9</v>
      </c>
      <c r="I49" s="18">
        <v>4837.3999999999996</v>
      </c>
      <c r="J49" s="18">
        <v>4112.8999999999996</v>
      </c>
      <c r="K49" s="18">
        <v>5414.8</v>
      </c>
      <c r="L49" s="18">
        <v>4945.8999999999996</v>
      </c>
      <c r="M49" s="18">
        <v>4758.2</v>
      </c>
      <c r="N49" s="18">
        <f>SUM(I49:M49)</f>
        <v>24069.200000000001</v>
      </c>
      <c r="O49" s="25">
        <f t="shared" si="1"/>
        <v>210.29999999999927</v>
      </c>
      <c r="P49" s="25">
        <f t="shared" si="18"/>
        <v>0.88143208613976032</v>
      </c>
      <c r="Q49" s="65"/>
    </row>
    <row r="50" spans="2:17" ht="15.95" customHeight="1" x14ac:dyDescent="0.2">
      <c r="B50" s="37" t="s">
        <v>50</v>
      </c>
      <c r="C50" s="38">
        <f t="shared" ref="C50:N50" si="21">SUM(C51:C53)</f>
        <v>1050.5</v>
      </c>
      <c r="D50" s="38">
        <f>SUM(D51:D53)</f>
        <v>997.4</v>
      </c>
      <c r="E50" s="38">
        <f>SUM(E51:E53)</f>
        <v>1016</v>
      </c>
      <c r="F50" s="38">
        <f>SUM(F51:F53)</f>
        <v>1019.6</v>
      </c>
      <c r="G50" s="38">
        <f t="shared" si="21"/>
        <v>880.1</v>
      </c>
      <c r="H50" s="38">
        <f t="shared" si="21"/>
        <v>4963.5999999999995</v>
      </c>
      <c r="I50" s="38">
        <f t="shared" si="21"/>
        <v>1204.2</v>
      </c>
      <c r="J50" s="38">
        <f>SUM(J51:J53)</f>
        <v>1138.2</v>
      </c>
      <c r="K50" s="38">
        <f>SUM(K51:K53)</f>
        <v>1125.5</v>
      </c>
      <c r="L50" s="38">
        <f>SUM(L51:L53)</f>
        <v>1204.2</v>
      </c>
      <c r="M50" s="38">
        <f t="shared" si="21"/>
        <v>927</v>
      </c>
      <c r="N50" s="38">
        <f t="shared" si="21"/>
        <v>5599.0999999999995</v>
      </c>
      <c r="O50" s="39">
        <f t="shared" si="1"/>
        <v>635.5</v>
      </c>
      <c r="P50" s="39">
        <f t="shared" si="18"/>
        <v>12.803207349504394</v>
      </c>
      <c r="Q50" s="65"/>
    </row>
    <row r="51" spans="2:17" ht="15.95" customHeight="1" x14ac:dyDescent="0.2">
      <c r="B51" s="17" t="s">
        <v>51</v>
      </c>
      <c r="C51" s="18">
        <v>1031.5</v>
      </c>
      <c r="D51" s="18">
        <v>980.4</v>
      </c>
      <c r="E51" s="18">
        <v>995.8</v>
      </c>
      <c r="F51" s="18">
        <v>1002.7</v>
      </c>
      <c r="G51" s="18">
        <v>863.8</v>
      </c>
      <c r="H51" s="18">
        <f t="shared" ref="H51:H58" si="22">SUM(C51:G51)</f>
        <v>4874.2</v>
      </c>
      <c r="I51" s="18">
        <v>1183.8</v>
      </c>
      <c r="J51" s="18">
        <v>1117.7</v>
      </c>
      <c r="K51" s="18">
        <v>1100.0999999999999</v>
      </c>
      <c r="L51" s="18">
        <v>1180.8</v>
      </c>
      <c r="M51" s="18">
        <v>903.9</v>
      </c>
      <c r="N51" s="18">
        <f t="shared" ref="N51:N58" si="23">SUM(I51:M51)</f>
        <v>5486.2999999999993</v>
      </c>
      <c r="O51" s="25">
        <f t="shared" si="1"/>
        <v>612.09999999999945</v>
      </c>
      <c r="P51" s="25">
        <f t="shared" si="18"/>
        <v>12.557958229042704</v>
      </c>
      <c r="Q51" s="65"/>
    </row>
    <row r="52" spans="2:17" ht="15.95" customHeight="1" x14ac:dyDescent="0.2">
      <c r="B52" s="17" t="s">
        <v>52</v>
      </c>
      <c r="C52" s="6">
        <v>15.5</v>
      </c>
      <c r="D52" s="18">
        <v>14.5</v>
      </c>
      <c r="E52" s="18">
        <v>17.2</v>
      </c>
      <c r="F52" s="18">
        <v>14.1</v>
      </c>
      <c r="G52" s="18">
        <v>13.6</v>
      </c>
      <c r="H52" s="18">
        <f t="shared" si="22"/>
        <v>74.900000000000006</v>
      </c>
      <c r="I52" s="6">
        <v>15.2</v>
      </c>
      <c r="J52" s="18">
        <v>17.2</v>
      </c>
      <c r="K52" s="18">
        <v>20.399999999999999</v>
      </c>
      <c r="L52" s="18">
        <v>17.2</v>
      </c>
      <c r="M52" s="18">
        <v>17</v>
      </c>
      <c r="N52" s="18">
        <f t="shared" si="23"/>
        <v>87</v>
      </c>
      <c r="O52" s="25">
        <f t="shared" si="1"/>
        <v>12.099999999999994</v>
      </c>
      <c r="P52" s="25">
        <f t="shared" si="18"/>
        <v>16.154873164218948</v>
      </c>
      <c r="Q52" s="65"/>
    </row>
    <row r="53" spans="2:17" ht="15.95" customHeight="1" x14ac:dyDescent="0.2">
      <c r="B53" s="17" t="s">
        <v>25</v>
      </c>
      <c r="C53" s="18">
        <v>3.5</v>
      </c>
      <c r="D53" s="18">
        <v>2.5</v>
      </c>
      <c r="E53" s="18">
        <v>3</v>
      </c>
      <c r="F53" s="18">
        <v>2.8</v>
      </c>
      <c r="G53" s="18">
        <v>2.7</v>
      </c>
      <c r="H53" s="18">
        <f t="shared" si="22"/>
        <v>14.5</v>
      </c>
      <c r="I53" s="18">
        <v>5.2</v>
      </c>
      <c r="J53" s="18">
        <v>3.3</v>
      </c>
      <c r="K53" s="18">
        <v>5</v>
      </c>
      <c r="L53" s="18">
        <v>6.2</v>
      </c>
      <c r="M53" s="18">
        <v>6.1</v>
      </c>
      <c r="N53" s="18">
        <f t="shared" si="23"/>
        <v>25.799999999999997</v>
      </c>
      <c r="O53" s="25">
        <f t="shared" si="1"/>
        <v>11.299999999999997</v>
      </c>
      <c r="P53" s="25">
        <f t="shared" si="18"/>
        <v>77.931034482758605</v>
      </c>
      <c r="Q53" s="65"/>
    </row>
    <row r="54" spans="2:17" ht="15.95" customHeight="1" x14ac:dyDescent="0.2">
      <c r="B54" s="4" t="s">
        <v>53</v>
      </c>
      <c r="C54" s="1">
        <v>128.80000000000001</v>
      </c>
      <c r="D54" s="1">
        <v>132.5</v>
      </c>
      <c r="E54" s="1">
        <v>135.80000000000001</v>
      </c>
      <c r="F54" s="1">
        <v>123.6</v>
      </c>
      <c r="G54" s="1">
        <v>128.6</v>
      </c>
      <c r="H54" s="1">
        <f t="shared" si="22"/>
        <v>649.30000000000007</v>
      </c>
      <c r="I54" s="1">
        <v>121.2</v>
      </c>
      <c r="J54" s="1">
        <v>138.1</v>
      </c>
      <c r="K54" s="1">
        <v>148.30000000000001</v>
      </c>
      <c r="L54" s="1">
        <v>120.7</v>
      </c>
      <c r="M54" s="1">
        <v>133</v>
      </c>
      <c r="N54" s="15">
        <f t="shared" si="23"/>
        <v>661.30000000000007</v>
      </c>
      <c r="O54" s="2">
        <f t="shared" si="1"/>
        <v>12</v>
      </c>
      <c r="P54" s="2">
        <f t="shared" si="18"/>
        <v>1.8481441552441087</v>
      </c>
      <c r="Q54" s="65"/>
    </row>
    <row r="55" spans="2:17" ht="15.95" customHeight="1" x14ac:dyDescent="0.2">
      <c r="B55" s="4" t="s">
        <v>54</v>
      </c>
      <c r="C55" s="1">
        <v>0.1</v>
      </c>
      <c r="D55" s="1">
        <v>1.9</v>
      </c>
      <c r="E55" s="1">
        <v>0.3</v>
      </c>
      <c r="F55" s="1">
        <v>1.2</v>
      </c>
      <c r="G55" s="1">
        <v>0.2</v>
      </c>
      <c r="H55" s="1">
        <f t="shared" si="22"/>
        <v>3.7</v>
      </c>
      <c r="I55" s="1">
        <v>0.1</v>
      </c>
      <c r="J55" s="1">
        <v>0.1</v>
      </c>
      <c r="K55" s="1">
        <v>0.3</v>
      </c>
      <c r="L55" s="1">
        <v>0.1</v>
      </c>
      <c r="M55" s="1">
        <v>0.1</v>
      </c>
      <c r="N55" s="1">
        <f t="shared" si="23"/>
        <v>0.7</v>
      </c>
      <c r="O55" s="2">
        <f t="shared" si="1"/>
        <v>-3</v>
      </c>
      <c r="P55" s="2">
        <f t="shared" si="18"/>
        <v>-81.081081081081081</v>
      </c>
      <c r="Q55" s="65"/>
    </row>
    <row r="56" spans="2:17" ht="15.95" customHeight="1" x14ac:dyDescent="0.2">
      <c r="B56" s="4" t="s">
        <v>55</v>
      </c>
      <c r="C56" s="15">
        <f>+C57+C58</f>
        <v>313.60000000000002</v>
      </c>
      <c r="D56" s="15">
        <f>+D57+D58</f>
        <v>352.4</v>
      </c>
      <c r="E56" s="15">
        <f>+E57+E58</f>
        <v>988.2</v>
      </c>
      <c r="F56" s="15">
        <f>+F57+F58</f>
        <v>329.6</v>
      </c>
      <c r="G56" s="15">
        <f>+G57+G58</f>
        <v>328.5</v>
      </c>
      <c r="H56" s="1">
        <f t="shared" si="22"/>
        <v>2312.3000000000002</v>
      </c>
      <c r="I56" s="15">
        <f>+I57+I58</f>
        <v>539.6</v>
      </c>
      <c r="J56" s="15">
        <f>+J57+J58</f>
        <v>817.5</v>
      </c>
      <c r="K56" s="15">
        <f>+K57+K58</f>
        <v>504.5</v>
      </c>
      <c r="L56" s="15">
        <f>+L57+L58</f>
        <v>1113</v>
      </c>
      <c r="M56" s="15">
        <f>+M57+M58</f>
        <v>545.9</v>
      </c>
      <c r="N56" s="1">
        <f t="shared" si="23"/>
        <v>3520.5</v>
      </c>
      <c r="O56" s="2">
        <f t="shared" si="1"/>
        <v>1208.1999999999998</v>
      </c>
      <c r="P56" s="2">
        <f t="shared" si="18"/>
        <v>52.2510054923669</v>
      </c>
      <c r="Q56" s="65"/>
    </row>
    <row r="57" spans="2:17" ht="15.95" customHeight="1" x14ac:dyDescent="0.2">
      <c r="B57" s="40" t="s">
        <v>56</v>
      </c>
      <c r="C57" s="6">
        <v>313.60000000000002</v>
      </c>
      <c r="D57" s="6">
        <v>352.4</v>
      </c>
      <c r="E57" s="6">
        <v>988.2</v>
      </c>
      <c r="F57" s="6">
        <v>329.6</v>
      </c>
      <c r="G57" s="6">
        <v>328.5</v>
      </c>
      <c r="H57" s="18">
        <f t="shared" si="22"/>
        <v>2312.3000000000002</v>
      </c>
      <c r="I57" s="18">
        <v>504.1</v>
      </c>
      <c r="J57" s="6">
        <v>782</v>
      </c>
      <c r="K57" s="6">
        <v>468.8</v>
      </c>
      <c r="L57" s="6">
        <v>1077.5</v>
      </c>
      <c r="M57" s="6">
        <v>510.7</v>
      </c>
      <c r="N57" s="18">
        <f t="shared" si="23"/>
        <v>3343.0999999999995</v>
      </c>
      <c r="O57" s="25">
        <f>+N57-H57</f>
        <v>1030.7999999999993</v>
      </c>
      <c r="P57" s="25">
        <f>+O57/H57*100</f>
        <v>44.578990615404543</v>
      </c>
      <c r="Q57" s="65"/>
    </row>
    <row r="58" spans="2:17" ht="15.95" customHeight="1" x14ac:dyDescent="0.2">
      <c r="B58" s="40" t="s">
        <v>57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18">
        <f t="shared" si="22"/>
        <v>0</v>
      </c>
      <c r="I58" s="6">
        <v>35.5</v>
      </c>
      <c r="J58" s="6">
        <v>35.5</v>
      </c>
      <c r="K58" s="6">
        <v>35.700000000000003</v>
      </c>
      <c r="L58" s="6">
        <v>35.5</v>
      </c>
      <c r="M58" s="6">
        <v>35.200000000000003</v>
      </c>
      <c r="N58" s="18">
        <f t="shared" si="23"/>
        <v>177.39999999999998</v>
      </c>
      <c r="O58" s="25">
        <f>+N58-H58</f>
        <v>177.39999999999998</v>
      </c>
      <c r="P58" s="41">
        <v>0</v>
      </c>
      <c r="Q58" s="65"/>
    </row>
    <row r="59" spans="2:17" ht="19.5" customHeight="1" x14ac:dyDescent="0.2">
      <c r="B59" s="4" t="s">
        <v>58</v>
      </c>
      <c r="C59" s="1">
        <f t="shared" ref="C59:N59" si="24">+C60</f>
        <v>0.9</v>
      </c>
      <c r="D59" s="1">
        <f t="shared" si="24"/>
        <v>0</v>
      </c>
      <c r="E59" s="1">
        <f t="shared" si="24"/>
        <v>0</v>
      </c>
      <c r="F59" s="1">
        <f t="shared" si="24"/>
        <v>1</v>
      </c>
      <c r="G59" s="1">
        <f t="shared" si="24"/>
        <v>0</v>
      </c>
      <c r="H59" s="1">
        <f t="shared" si="24"/>
        <v>1.9</v>
      </c>
      <c r="I59" s="1">
        <f t="shared" si="24"/>
        <v>0</v>
      </c>
      <c r="J59" s="1">
        <f t="shared" si="24"/>
        <v>0</v>
      </c>
      <c r="K59" s="1">
        <f t="shared" si="24"/>
        <v>0</v>
      </c>
      <c r="L59" s="1">
        <f t="shared" si="24"/>
        <v>0</v>
      </c>
      <c r="M59" s="1">
        <f t="shared" si="24"/>
        <v>0</v>
      </c>
      <c r="N59" s="1">
        <f t="shared" si="24"/>
        <v>0</v>
      </c>
      <c r="O59" s="2">
        <f t="shared" si="1"/>
        <v>-1.9</v>
      </c>
      <c r="P59" s="2">
        <f t="shared" si="18"/>
        <v>-100</v>
      </c>
      <c r="Q59" s="65"/>
    </row>
    <row r="60" spans="2:17" s="106" customFormat="1" x14ac:dyDescent="0.2">
      <c r="B60" s="42" t="s">
        <v>59</v>
      </c>
      <c r="C60" s="1">
        <f t="shared" ref="C60:N60" si="25">SUM(C61:C67)</f>
        <v>0.9</v>
      </c>
      <c r="D60" s="1">
        <f>SUM(D61:D67)</f>
        <v>0</v>
      </c>
      <c r="E60" s="1">
        <f>SUM(E61:E67)</f>
        <v>0</v>
      </c>
      <c r="F60" s="1">
        <f>SUM(F61:F67)</f>
        <v>1</v>
      </c>
      <c r="G60" s="1">
        <f t="shared" si="25"/>
        <v>0</v>
      </c>
      <c r="H60" s="1">
        <f t="shared" si="25"/>
        <v>1.9</v>
      </c>
      <c r="I60" s="1">
        <f t="shared" si="25"/>
        <v>0</v>
      </c>
      <c r="J60" s="1">
        <f>SUM(J61:J67)</f>
        <v>0</v>
      </c>
      <c r="K60" s="1">
        <f>SUM(K61:K67)</f>
        <v>0</v>
      </c>
      <c r="L60" s="1">
        <f>SUM(L61:L67)</f>
        <v>0</v>
      </c>
      <c r="M60" s="1">
        <f t="shared" si="25"/>
        <v>0</v>
      </c>
      <c r="N60" s="1">
        <f t="shared" si="25"/>
        <v>0</v>
      </c>
      <c r="O60" s="2">
        <f t="shared" si="1"/>
        <v>-1.9</v>
      </c>
      <c r="P60" s="2">
        <f t="shared" si="18"/>
        <v>-100</v>
      </c>
      <c r="Q60" s="65"/>
    </row>
    <row r="61" spans="2:17" s="107" customFormat="1" x14ac:dyDescent="0.2">
      <c r="B61" s="43" t="s">
        <v>60</v>
      </c>
      <c r="C61" s="6">
        <v>0.9</v>
      </c>
      <c r="D61" s="6">
        <v>0</v>
      </c>
      <c r="E61" s="6">
        <v>0</v>
      </c>
      <c r="F61" s="6">
        <v>1</v>
      </c>
      <c r="G61" s="6">
        <v>0</v>
      </c>
      <c r="H61" s="18">
        <f t="shared" ref="H61:H67" si="26">SUM(C61:G61)</f>
        <v>1.9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f t="shared" ref="N61:N67" si="27">SUM(I61:M61)</f>
        <v>0</v>
      </c>
      <c r="O61" s="7">
        <f t="shared" si="1"/>
        <v>-1.9</v>
      </c>
      <c r="P61" s="25">
        <f t="shared" si="18"/>
        <v>-100</v>
      </c>
      <c r="Q61" s="65"/>
    </row>
    <row r="62" spans="2:17" s="107" customFormat="1" hidden="1" x14ac:dyDescent="0.2">
      <c r="B62" s="44" t="s">
        <v>61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18">
        <f t="shared" si="26"/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f t="shared" si="27"/>
        <v>0</v>
      </c>
      <c r="O62" s="7">
        <f t="shared" si="1"/>
        <v>0</v>
      </c>
      <c r="P62" s="41">
        <v>0</v>
      </c>
      <c r="Q62" s="65"/>
    </row>
    <row r="63" spans="2:17" s="107" customFormat="1" hidden="1" x14ac:dyDescent="0.2">
      <c r="B63" s="43" t="s">
        <v>62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18">
        <f t="shared" si="26"/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f t="shared" si="27"/>
        <v>0</v>
      </c>
      <c r="O63" s="45">
        <f t="shared" si="1"/>
        <v>0</v>
      </c>
      <c r="P63" s="25" t="e">
        <f t="shared" ref="P63:P86" si="28">+O63/H63*100</f>
        <v>#DIV/0!</v>
      </c>
      <c r="Q63" s="65"/>
    </row>
    <row r="64" spans="2:17" s="107" customFormat="1" hidden="1" x14ac:dyDescent="0.2">
      <c r="B64" s="43" t="s">
        <v>63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18">
        <f t="shared" si="26"/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f t="shared" si="27"/>
        <v>0</v>
      </c>
      <c r="O64" s="45">
        <f t="shared" si="1"/>
        <v>0</v>
      </c>
      <c r="P64" s="25" t="e">
        <f t="shared" si="28"/>
        <v>#DIV/0!</v>
      </c>
      <c r="Q64" s="65"/>
    </row>
    <row r="65" spans="2:17" s="107" customFormat="1" hidden="1" x14ac:dyDescent="0.2">
      <c r="B65" s="43" t="s">
        <v>64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18">
        <f t="shared" si="26"/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f t="shared" si="27"/>
        <v>0</v>
      </c>
      <c r="O65" s="45">
        <f t="shared" si="1"/>
        <v>0</v>
      </c>
      <c r="P65" s="25" t="e">
        <f t="shared" si="28"/>
        <v>#DIV/0!</v>
      </c>
      <c r="Q65" s="65"/>
    </row>
    <row r="66" spans="2:17" s="107" customFormat="1" hidden="1" x14ac:dyDescent="0.2">
      <c r="B66" s="43" t="s">
        <v>65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18">
        <f t="shared" si="26"/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f t="shared" si="27"/>
        <v>0</v>
      </c>
      <c r="O66" s="45">
        <f t="shared" si="1"/>
        <v>0</v>
      </c>
      <c r="P66" s="25" t="e">
        <f t="shared" si="28"/>
        <v>#DIV/0!</v>
      </c>
      <c r="Q66" s="65"/>
    </row>
    <row r="67" spans="2:17" s="107" customFormat="1" ht="13.5" hidden="1" customHeight="1" x14ac:dyDescent="0.2">
      <c r="B67" s="44" t="s">
        <v>25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18">
        <f t="shared" si="26"/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f t="shared" si="27"/>
        <v>0</v>
      </c>
      <c r="O67" s="7">
        <f t="shared" si="1"/>
        <v>0</v>
      </c>
      <c r="P67" s="18" t="e">
        <f t="shared" si="28"/>
        <v>#DIV/0!</v>
      </c>
      <c r="Q67" s="65"/>
    </row>
    <row r="68" spans="2:17" ht="15.95" customHeight="1" x14ac:dyDescent="0.2">
      <c r="B68" s="46" t="s">
        <v>66</v>
      </c>
      <c r="C68" s="1">
        <f t="shared" ref="C68:N68" si="29">+C69+C80+C84</f>
        <v>3197.5</v>
      </c>
      <c r="D68" s="1">
        <f>+D69+D80+D84</f>
        <v>3118.1</v>
      </c>
      <c r="E68" s="1">
        <f>+E69+E80+E84</f>
        <v>3119.2</v>
      </c>
      <c r="F68" s="1">
        <f>+F69+F80+F84</f>
        <v>3151.5</v>
      </c>
      <c r="G68" s="1">
        <f t="shared" si="29"/>
        <v>4170.9000000000005</v>
      </c>
      <c r="H68" s="1">
        <f t="shared" si="29"/>
        <v>16757.200000000004</v>
      </c>
      <c r="I68" s="1">
        <f t="shared" si="29"/>
        <v>3426.0000000000005</v>
      </c>
      <c r="J68" s="1">
        <f>+J69+J80+J84</f>
        <v>4037.3</v>
      </c>
      <c r="K68" s="1">
        <f>+K69+K80+K84</f>
        <v>3539.1999999999994</v>
      </c>
      <c r="L68" s="1">
        <f>+L69+L80+L84</f>
        <v>3488.4</v>
      </c>
      <c r="M68" s="1">
        <f t="shared" si="29"/>
        <v>2872.1372161699992</v>
      </c>
      <c r="N68" s="1">
        <f t="shared" si="29"/>
        <v>17363.03721617</v>
      </c>
      <c r="O68" s="2">
        <f t="shared" si="1"/>
        <v>605.83721616999537</v>
      </c>
      <c r="P68" s="1">
        <f t="shared" si="28"/>
        <v>3.6153845282624495</v>
      </c>
      <c r="Q68" s="65"/>
    </row>
    <row r="69" spans="2:17" ht="15.95" customHeight="1" x14ac:dyDescent="0.2">
      <c r="B69" s="42" t="s">
        <v>67</v>
      </c>
      <c r="C69" s="1">
        <f t="shared" ref="C69:N69" si="30">+C70+C76</f>
        <v>2509.7000000000003</v>
      </c>
      <c r="D69" s="1">
        <f>+D70+D76</f>
        <v>2371.4</v>
      </c>
      <c r="E69" s="1">
        <f>+E70+E76</f>
        <v>2346.6</v>
      </c>
      <c r="F69" s="1">
        <f>+F70+F76</f>
        <v>2322.6999999999998</v>
      </c>
      <c r="G69" s="1">
        <f t="shared" si="30"/>
        <v>3467.1000000000004</v>
      </c>
      <c r="H69" s="1">
        <f t="shared" si="30"/>
        <v>13017.500000000002</v>
      </c>
      <c r="I69" s="1">
        <f t="shared" si="30"/>
        <v>2596.7000000000003</v>
      </c>
      <c r="J69" s="1">
        <f>+J70+J76</f>
        <v>3318.2000000000003</v>
      </c>
      <c r="K69" s="1">
        <f>+K70+K76</f>
        <v>2691.6999999999994</v>
      </c>
      <c r="L69" s="1">
        <f>+L70+L76</f>
        <v>2784.9</v>
      </c>
      <c r="M69" s="1">
        <f t="shared" si="30"/>
        <v>2155.4999999999995</v>
      </c>
      <c r="N69" s="1">
        <f t="shared" si="30"/>
        <v>13547</v>
      </c>
      <c r="O69" s="2">
        <f t="shared" si="1"/>
        <v>529.49999999999818</v>
      </c>
      <c r="P69" s="1">
        <f t="shared" si="28"/>
        <v>4.0676013059343052</v>
      </c>
      <c r="Q69" s="65"/>
    </row>
    <row r="70" spans="2:17" ht="15.95" customHeight="1" x14ac:dyDescent="0.2">
      <c r="B70" s="16" t="s">
        <v>68</v>
      </c>
      <c r="C70" s="1">
        <f t="shared" ref="C70:N70" si="31">+C71+C74+C75</f>
        <v>130.80000000000001</v>
      </c>
      <c r="D70" s="1">
        <f>+D71+D74+D75</f>
        <v>261.60000000000002</v>
      </c>
      <c r="E70" s="1">
        <f>+E71+E74+E75</f>
        <v>173.59999999999997</v>
      </c>
      <c r="F70" s="1">
        <f>+F71+F74+F75</f>
        <v>283.2</v>
      </c>
      <c r="G70" s="1">
        <f t="shared" si="31"/>
        <v>102.6</v>
      </c>
      <c r="H70" s="1">
        <f t="shared" si="31"/>
        <v>951.80000000000007</v>
      </c>
      <c r="I70" s="1">
        <f t="shared" si="31"/>
        <v>107.3</v>
      </c>
      <c r="J70" s="1">
        <f>+J71+J74+J75</f>
        <v>97.3</v>
      </c>
      <c r="K70" s="1">
        <f>+K71+K74+K75</f>
        <v>114.7</v>
      </c>
      <c r="L70" s="1">
        <f>+L71+L74+L75</f>
        <v>354.9</v>
      </c>
      <c r="M70" s="1">
        <f t="shared" si="31"/>
        <v>122.7</v>
      </c>
      <c r="N70" s="1">
        <f t="shared" si="31"/>
        <v>796.90000000000009</v>
      </c>
      <c r="O70" s="2">
        <f t="shared" si="1"/>
        <v>-154.89999999999998</v>
      </c>
      <c r="P70" s="1">
        <f t="shared" si="28"/>
        <v>-16.274427400714433</v>
      </c>
      <c r="Q70" s="65"/>
    </row>
    <row r="71" spans="2:17" ht="15.95" customHeight="1" x14ac:dyDescent="0.2">
      <c r="B71" s="29" t="s">
        <v>69</v>
      </c>
      <c r="C71" s="1">
        <f t="shared" ref="C71:N71" si="32">+C72+C73</f>
        <v>108.3</v>
      </c>
      <c r="D71" s="1">
        <f t="shared" si="32"/>
        <v>117.9</v>
      </c>
      <c r="E71" s="1">
        <f t="shared" si="32"/>
        <v>93.6</v>
      </c>
      <c r="F71" s="1">
        <f t="shared" si="32"/>
        <v>88.1</v>
      </c>
      <c r="G71" s="1">
        <f t="shared" si="32"/>
        <v>101.6</v>
      </c>
      <c r="H71" s="1">
        <f t="shared" si="32"/>
        <v>509.50000000000006</v>
      </c>
      <c r="I71" s="1">
        <f t="shared" si="32"/>
        <v>90</v>
      </c>
      <c r="J71" s="1">
        <f t="shared" si="32"/>
        <v>96.7</v>
      </c>
      <c r="K71" s="1">
        <f t="shared" si="32"/>
        <v>105</v>
      </c>
      <c r="L71" s="1">
        <f t="shared" si="32"/>
        <v>97.6</v>
      </c>
      <c r="M71" s="1">
        <f t="shared" si="32"/>
        <v>93.5</v>
      </c>
      <c r="N71" s="1">
        <f t="shared" si="32"/>
        <v>482.80000000000007</v>
      </c>
      <c r="O71" s="2">
        <f t="shared" si="1"/>
        <v>-26.699999999999989</v>
      </c>
      <c r="P71" s="1">
        <f t="shared" si="28"/>
        <v>-5.2404317958783091</v>
      </c>
      <c r="Q71" s="65"/>
    </row>
    <row r="72" spans="2:17" ht="15.95" customHeight="1" x14ac:dyDescent="0.2">
      <c r="B72" s="47" t="s">
        <v>70</v>
      </c>
      <c r="C72" s="18">
        <v>98.2</v>
      </c>
      <c r="D72" s="18">
        <v>81.400000000000006</v>
      </c>
      <c r="E72" s="18">
        <v>83.6</v>
      </c>
      <c r="F72" s="18">
        <v>75.599999999999994</v>
      </c>
      <c r="G72" s="18">
        <v>82</v>
      </c>
      <c r="H72" s="18">
        <f>SUM(C72:G72)</f>
        <v>420.80000000000007</v>
      </c>
      <c r="I72" s="18">
        <v>86.4</v>
      </c>
      <c r="J72" s="18">
        <v>96.7</v>
      </c>
      <c r="K72" s="18">
        <v>105</v>
      </c>
      <c r="L72" s="18">
        <v>97.6</v>
      </c>
      <c r="M72" s="18">
        <v>93.3</v>
      </c>
      <c r="N72" s="18">
        <f>SUM(I72:M72)</f>
        <v>479.00000000000006</v>
      </c>
      <c r="O72" s="25">
        <f t="shared" si="1"/>
        <v>58.199999999999989</v>
      </c>
      <c r="P72" s="18">
        <f t="shared" si="28"/>
        <v>13.830798479087447</v>
      </c>
      <c r="Q72" s="65"/>
    </row>
    <row r="73" spans="2:17" ht="15.95" customHeight="1" x14ac:dyDescent="0.2">
      <c r="B73" s="31" t="s">
        <v>71</v>
      </c>
      <c r="C73" s="32">
        <v>10.1</v>
      </c>
      <c r="D73" s="32">
        <v>36.5</v>
      </c>
      <c r="E73" s="32">
        <v>10</v>
      </c>
      <c r="F73" s="32">
        <v>12.5</v>
      </c>
      <c r="G73" s="32">
        <v>19.600000000000001</v>
      </c>
      <c r="H73" s="32">
        <f>SUM(C73:G73)</f>
        <v>88.699999999999989</v>
      </c>
      <c r="I73" s="32">
        <v>3.6</v>
      </c>
      <c r="J73" s="32">
        <v>0</v>
      </c>
      <c r="K73" s="32">
        <v>0</v>
      </c>
      <c r="L73" s="32">
        <v>0</v>
      </c>
      <c r="M73" s="32">
        <v>0.2</v>
      </c>
      <c r="N73" s="48">
        <f>SUM(I73:M73)</f>
        <v>3.8000000000000003</v>
      </c>
      <c r="O73" s="49">
        <f t="shared" ref="O73:O92" si="33">+N73-H73</f>
        <v>-84.899999999999991</v>
      </c>
      <c r="P73" s="32">
        <f t="shared" si="28"/>
        <v>-95.715896279594133</v>
      </c>
      <c r="Q73" s="65"/>
    </row>
    <row r="74" spans="2:17" ht="15.95" customHeight="1" x14ac:dyDescent="0.2">
      <c r="B74" s="50" t="s">
        <v>72</v>
      </c>
      <c r="C74" s="32">
        <v>22.2</v>
      </c>
      <c r="D74" s="32">
        <v>143.69999999999999</v>
      </c>
      <c r="E74" s="32">
        <v>78.8</v>
      </c>
      <c r="F74" s="32">
        <v>192.9</v>
      </c>
      <c r="G74" s="32">
        <v>0.6</v>
      </c>
      <c r="H74" s="32">
        <f>SUM(C74:G74)</f>
        <v>438.20000000000005</v>
      </c>
      <c r="I74" s="32">
        <v>16.8</v>
      </c>
      <c r="J74" s="32">
        <v>0</v>
      </c>
      <c r="K74" s="32">
        <v>7.4</v>
      </c>
      <c r="L74" s="32">
        <v>256.3</v>
      </c>
      <c r="M74" s="32">
        <v>0</v>
      </c>
      <c r="N74" s="48">
        <f>SUM(I74:M74)</f>
        <v>280.5</v>
      </c>
      <c r="O74" s="49">
        <f t="shared" si="33"/>
        <v>-157.70000000000005</v>
      </c>
      <c r="P74" s="32">
        <f t="shared" si="28"/>
        <v>-35.988133272478329</v>
      </c>
      <c r="Q74" s="65"/>
    </row>
    <row r="75" spans="2:17" ht="15.95" customHeight="1" x14ac:dyDescent="0.2">
      <c r="B75" s="17" t="s">
        <v>73</v>
      </c>
      <c r="C75" s="18">
        <v>0.3</v>
      </c>
      <c r="D75" s="18">
        <v>0</v>
      </c>
      <c r="E75" s="18">
        <v>1.2</v>
      </c>
      <c r="F75" s="18">
        <v>2.2000000000000002</v>
      </c>
      <c r="G75" s="18">
        <v>0.4</v>
      </c>
      <c r="H75" s="18">
        <f>SUM(C75:G75)</f>
        <v>4.1000000000000005</v>
      </c>
      <c r="I75" s="18">
        <v>0.5</v>
      </c>
      <c r="J75" s="18">
        <v>0.6</v>
      </c>
      <c r="K75" s="18">
        <v>2.2999999999999998</v>
      </c>
      <c r="L75" s="18">
        <v>1</v>
      </c>
      <c r="M75" s="18">
        <v>29.2</v>
      </c>
      <c r="N75" s="18">
        <f>SUM(I75:M75)</f>
        <v>33.6</v>
      </c>
      <c r="O75" s="25">
        <f t="shared" si="33"/>
        <v>29.5</v>
      </c>
      <c r="P75" s="18">
        <f t="shared" si="28"/>
        <v>719.51219512195109</v>
      </c>
      <c r="Q75" s="65"/>
    </row>
    <row r="76" spans="2:17" ht="15.95" customHeight="1" x14ac:dyDescent="0.2">
      <c r="B76" s="16" t="s">
        <v>74</v>
      </c>
      <c r="C76" s="1">
        <f t="shared" ref="C76:N76" si="34">SUM(C77:C79)</f>
        <v>2378.9</v>
      </c>
      <c r="D76" s="1">
        <f t="shared" si="34"/>
        <v>2109.8000000000002</v>
      </c>
      <c r="E76" s="1">
        <f t="shared" si="34"/>
        <v>2173</v>
      </c>
      <c r="F76" s="1">
        <f t="shared" si="34"/>
        <v>2039.5</v>
      </c>
      <c r="G76" s="1">
        <f t="shared" si="34"/>
        <v>3364.5000000000005</v>
      </c>
      <c r="H76" s="1">
        <f t="shared" si="34"/>
        <v>12065.700000000003</v>
      </c>
      <c r="I76" s="1">
        <f t="shared" si="34"/>
        <v>2489.4</v>
      </c>
      <c r="J76" s="1">
        <f t="shared" si="34"/>
        <v>3220.9</v>
      </c>
      <c r="K76" s="1">
        <f t="shared" si="34"/>
        <v>2576.9999999999995</v>
      </c>
      <c r="L76" s="1">
        <f t="shared" si="34"/>
        <v>2430</v>
      </c>
      <c r="M76" s="1">
        <f t="shared" si="34"/>
        <v>2032.7999999999997</v>
      </c>
      <c r="N76" s="1">
        <f t="shared" si="34"/>
        <v>12750.1</v>
      </c>
      <c r="O76" s="2">
        <f t="shared" si="33"/>
        <v>684.39999999999782</v>
      </c>
      <c r="P76" s="1">
        <f t="shared" si="28"/>
        <v>5.6722776133999497</v>
      </c>
      <c r="Q76" s="65"/>
    </row>
    <row r="77" spans="2:17" ht="15.95" customHeight="1" x14ac:dyDescent="0.2">
      <c r="B77" s="51" t="s">
        <v>75</v>
      </c>
      <c r="C77" s="18">
        <v>9.6999999999999993</v>
      </c>
      <c r="D77" s="18">
        <v>7.6</v>
      </c>
      <c r="E77" s="18">
        <v>8.1</v>
      </c>
      <c r="F77" s="18">
        <v>11.4</v>
      </c>
      <c r="G77" s="18">
        <v>20.8</v>
      </c>
      <c r="H77" s="18">
        <f>SUM(C77:G77)</f>
        <v>57.599999999999994</v>
      </c>
      <c r="I77" s="18">
        <v>11.8</v>
      </c>
      <c r="J77" s="18">
        <v>6.3</v>
      </c>
      <c r="K77" s="18">
        <v>9.6999999999999993</v>
      </c>
      <c r="L77" s="18">
        <v>29.1</v>
      </c>
      <c r="M77" s="18">
        <v>7.1</v>
      </c>
      <c r="N77" s="52">
        <f>SUM(I77:M77)</f>
        <v>64</v>
      </c>
      <c r="O77" s="25">
        <f t="shared" si="33"/>
        <v>6.4000000000000057</v>
      </c>
      <c r="P77" s="18">
        <f t="shared" si="28"/>
        <v>11.111111111111121</v>
      </c>
      <c r="Q77" s="65"/>
    </row>
    <row r="78" spans="2:17" ht="15.95" customHeight="1" x14ac:dyDescent="0.2">
      <c r="B78" s="50" t="s">
        <v>76</v>
      </c>
      <c r="C78" s="108">
        <v>2166.8000000000002</v>
      </c>
      <c r="D78" s="108">
        <v>1998.9</v>
      </c>
      <c r="E78" s="108">
        <v>2050.4</v>
      </c>
      <c r="F78" s="108">
        <v>1969.5</v>
      </c>
      <c r="G78" s="108">
        <v>2655.8</v>
      </c>
      <c r="H78" s="108">
        <f>SUM(C78:G78)</f>
        <v>10841.400000000001</v>
      </c>
      <c r="I78" s="108">
        <v>2256.1</v>
      </c>
      <c r="J78" s="108">
        <v>3100</v>
      </c>
      <c r="K78" s="108">
        <v>2467.1999999999998</v>
      </c>
      <c r="L78" s="108">
        <v>2022.4</v>
      </c>
      <c r="M78" s="108">
        <v>2010.6</v>
      </c>
      <c r="N78" s="108">
        <f>SUM(I78:M78)</f>
        <v>11856.300000000001</v>
      </c>
      <c r="O78" s="49">
        <f t="shared" si="33"/>
        <v>1014.8999999999996</v>
      </c>
      <c r="P78" s="32">
        <f t="shared" si="28"/>
        <v>9.3613370966849256</v>
      </c>
      <c r="Q78" s="65"/>
    </row>
    <row r="79" spans="2:17" ht="15.95" customHeight="1" x14ac:dyDescent="0.2">
      <c r="B79" s="51" t="s">
        <v>25</v>
      </c>
      <c r="C79" s="6">
        <v>202.4</v>
      </c>
      <c r="D79" s="6">
        <v>103.3</v>
      </c>
      <c r="E79" s="6">
        <v>114.5</v>
      </c>
      <c r="F79" s="6">
        <v>58.6</v>
      </c>
      <c r="G79" s="6">
        <v>687.9</v>
      </c>
      <c r="H79" s="18">
        <f>SUM(C79:G79)</f>
        <v>1166.7</v>
      </c>
      <c r="I79" s="18">
        <v>221.5</v>
      </c>
      <c r="J79" s="18">
        <v>114.6</v>
      </c>
      <c r="K79" s="18">
        <v>100.1</v>
      </c>
      <c r="L79" s="6">
        <v>378.5</v>
      </c>
      <c r="M79" s="6">
        <v>15.1</v>
      </c>
      <c r="N79" s="6">
        <f>SUM(I79:M79)</f>
        <v>829.80000000000007</v>
      </c>
      <c r="O79" s="25">
        <f t="shared" si="33"/>
        <v>-336.9</v>
      </c>
      <c r="P79" s="18">
        <f t="shared" si="28"/>
        <v>-28.876317819490872</v>
      </c>
      <c r="Q79" s="65"/>
    </row>
    <row r="80" spans="2:17" ht="15.95" customHeight="1" x14ac:dyDescent="0.2">
      <c r="B80" s="42" t="s">
        <v>77</v>
      </c>
      <c r="C80" s="1">
        <f t="shared" ref="C80:N80" si="35">SUM(C81:C83)</f>
        <v>580.79999999999995</v>
      </c>
      <c r="D80" s="1">
        <f t="shared" si="35"/>
        <v>665.8</v>
      </c>
      <c r="E80" s="1">
        <f t="shared" si="35"/>
        <v>620.1</v>
      </c>
      <c r="F80" s="1">
        <f t="shared" si="35"/>
        <v>662.3</v>
      </c>
      <c r="G80" s="1">
        <f t="shared" si="35"/>
        <v>537.30000000000007</v>
      </c>
      <c r="H80" s="1">
        <f t="shared" si="35"/>
        <v>3066.3</v>
      </c>
      <c r="I80" s="1">
        <f t="shared" si="35"/>
        <v>602.5</v>
      </c>
      <c r="J80" s="1">
        <f t="shared" si="35"/>
        <v>674.90000000000009</v>
      </c>
      <c r="K80" s="1">
        <f t="shared" si="35"/>
        <v>652.9</v>
      </c>
      <c r="L80" s="1">
        <f t="shared" si="35"/>
        <v>646.80000000000007</v>
      </c>
      <c r="M80" s="1">
        <f t="shared" si="35"/>
        <v>533.69999999999993</v>
      </c>
      <c r="N80" s="1">
        <f t="shared" si="35"/>
        <v>3110.8</v>
      </c>
      <c r="O80" s="2">
        <f t="shared" si="33"/>
        <v>44.5</v>
      </c>
      <c r="P80" s="1">
        <f t="shared" si="28"/>
        <v>1.4512604767961386</v>
      </c>
      <c r="Q80" s="65"/>
    </row>
    <row r="81" spans="2:17" ht="15.95" customHeight="1" x14ac:dyDescent="0.2">
      <c r="B81" s="53" t="s">
        <v>78</v>
      </c>
      <c r="C81" s="6">
        <v>446.2</v>
      </c>
      <c r="D81" s="6">
        <v>569.29999999999995</v>
      </c>
      <c r="E81" s="6">
        <v>502.7</v>
      </c>
      <c r="F81" s="6">
        <v>555.79999999999995</v>
      </c>
      <c r="G81" s="6">
        <v>442.3</v>
      </c>
      <c r="H81" s="6">
        <f>SUM(C81:G81)</f>
        <v>2516.3000000000002</v>
      </c>
      <c r="I81" s="6">
        <v>504.9</v>
      </c>
      <c r="J81" s="6">
        <v>603.1</v>
      </c>
      <c r="K81" s="6">
        <v>569.9</v>
      </c>
      <c r="L81" s="6">
        <v>573.5</v>
      </c>
      <c r="M81" s="6">
        <v>462.9</v>
      </c>
      <c r="N81" s="52">
        <f>SUM(I81:M81)</f>
        <v>2714.3</v>
      </c>
      <c r="O81" s="25">
        <f t="shared" si="33"/>
        <v>198</v>
      </c>
      <c r="P81" s="18">
        <f t="shared" si="28"/>
        <v>7.8686961014187498</v>
      </c>
      <c r="Q81" s="65"/>
    </row>
    <row r="82" spans="2:17" ht="15.95" customHeight="1" x14ac:dyDescent="0.2">
      <c r="B82" s="53" t="s">
        <v>79</v>
      </c>
      <c r="C82" s="18">
        <v>132.1</v>
      </c>
      <c r="D82" s="18">
        <v>94.1</v>
      </c>
      <c r="E82" s="18">
        <v>114.4</v>
      </c>
      <c r="F82" s="18">
        <v>103.9</v>
      </c>
      <c r="G82" s="18">
        <v>92.4</v>
      </c>
      <c r="H82" s="18">
        <f>SUM(C82:G82)</f>
        <v>536.9</v>
      </c>
      <c r="I82" s="18">
        <v>95.6</v>
      </c>
      <c r="J82" s="18">
        <v>69.599999999999994</v>
      </c>
      <c r="K82" s="18">
        <v>80.400000000000006</v>
      </c>
      <c r="L82" s="18">
        <v>71.099999999999994</v>
      </c>
      <c r="M82" s="18">
        <v>68.5</v>
      </c>
      <c r="N82" s="52">
        <f>SUM(I82:M82)</f>
        <v>385.2</v>
      </c>
      <c r="O82" s="25">
        <f t="shared" si="33"/>
        <v>-151.69999999999999</v>
      </c>
      <c r="P82" s="18">
        <f t="shared" si="28"/>
        <v>-28.254796051406224</v>
      </c>
      <c r="Q82" s="65"/>
    </row>
    <row r="83" spans="2:17" ht="15.95" customHeight="1" x14ac:dyDescent="0.2">
      <c r="B83" s="53" t="s">
        <v>25</v>
      </c>
      <c r="C83" s="18">
        <v>2.5</v>
      </c>
      <c r="D83" s="18">
        <v>2.4</v>
      </c>
      <c r="E83" s="18">
        <v>3</v>
      </c>
      <c r="F83" s="18">
        <v>2.6</v>
      </c>
      <c r="G83" s="18">
        <v>2.6</v>
      </c>
      <c r="H83" s="18">
        <f>SUM(C83:G83)</f>
        <v>13.1</v>
      </c>
      <c r="I83" s="18">
        <v>2</v>
      </c>
      <c r="J83" s="18">
        <v>2.2000000000000002</v>
      </c>
      <c r="K83" s="18">
        <v>2.6</v>
      </c>
      <c r="L83" s="18">
        <v>2.2000000000000002</v>
      </c>
      <c r="M83" s="18">
        <v>2.2999999999999998</v>
      </c>
      <c r="N83" s="52">
        <f>SUM(I83:M83)</f>
        <v>11.3</v>
      </c>
      <c r="O83" s="25">
        <f t="shared" si="33"/>
        <v>-1.7999999999999989</v>
      </c>
      <c r="P83" s="18">
        <f t="shared" si="28"/>
        <v>-13.740458015267167</v>
      </c>
      <c r="Q83" s="65"/>
    </row>
    <row r="84" spans="2:17" ht="15.95" customHeight="1" x14ac:dyDescent="0.2">
      <c r="B84" s="42" t="s">
        <v>80</v>
      </c>
      <c r="C84" s="1">
        <f t="shared" ref="C84:H84" si="36">SUM(C85:C87)</f>
        <v>107</v>
      </c>
      <c r="D84" s="1">
        <f t="shared" si="36"/>
        <v>80.900000000000006</v>
      </c>
      <c r="E84" s="1">
        <f t="shared" si="36"/>
        <v>152.5</v>
      </c>
      <c r="F84" s="1">
        <f t="shared" si="36"/>
        <v>166.5</v>
      </c>
      <c r="G84" s="1">
        <f t="shared" si="36"/>
        <v>166.5</v>
      </c>
      <c r="H84" s="1">
        <f t="shared" si="36"/>
        <v>673.4</v>
      </c>
      <c r="I84" s="1">
        <f>+I85+I86+I87</f>
        <v>226.79999999999998</v>
      </c>
      <c r="J84" s="1">
        <f>SUM(J85:J87)</f>
        <v>44.2</v>
      </c>
      <c r="K84" s="1">
        <f>SUM(K85:K87)</f>
        <v>194.60000000000002</v>
      </c>
      <c r="L84" s="1">
        <f>SUM(L85:L87)</f>
        <v>56.7</v>
      </c>
      <c r="M84" s="1">
        <f>SUM(M85:M87)</f>
        <v>182.93721616999997</v>
      </c>
      <c r="N84" s="1">
        <f>SUM(N85:N87)</f>
        <v>705.2372161699999</v>
      </c>
      <c r="O84" s="25">
        <f t="shared" si="33"/>
        <v>31.83721616999992</v>
      </c>
      <c r="P84" s="18">
        <f t="shared" si="28"/>
        <v>4.7278313290763174</v>
      </c>
      <c r="Q84" s="65"/>
    </row>
    <row r="85" spans="2:17" ht="15.95" customHeight="1" x14ac:dyDescent="0.2">
      <c r="B85" s="54" t="s">
        <v>81</v>
      </c>
      <c r="C85" s="32">
        <v>4.3</v>
      </c>
      <c r="D85" s="32">
        <v>3.4</v>
      </c>
      <c r="E85" s="32">
        <v>3.1</v>
      </c>
      <c r="F85" s="32">
        <v>4</v>
      </c>
      <c r="G85" s="32">
        <v>3.3</v>
      </c>
      <c r="H85" s="32">
        <f>SUM(C85:G85)</f>
        <v>18.099999999999998</v>
      </c>
      <c r="I85" s="32">
        <v>3.1</v>
      </c>
      <c r="J85" s="32">
        <v>3.2</v>
      </c>
      <c r="K85" s="32">
        <v>3.3</v>
      </c>
      <c r="L85" s="32">
        <v>3.5</v>
      </c>
      <c r="M85" s="32">
        <v>3.2</v>
      </c>
      <c r="N85" s="32">
        <f>SUM(I85:M85)</f>
        <v>16.3</v>
      </c>
      <c r="O85" s="49">
        <f t="shared" si="33"/>
        <v>-1.7999999999999972</v>
      </c>
      <c r="P85" s="49">
        <f t="shared" si="28"/>
        <v>-9.9447513812154558</v>
      </c>
      <c r="Q85" s="65">
        <v>182.9</v>
      </c>
    </row>
    <row r="86" spans="2:17" ht="15.95" customHeight="1" x14ac:dyDescent="0.2">
      <c r="B86" s="54" t="s">
        <v>82</v>
      </c>
      <c r="C86" s="32">
        <v>102.7</v>
      </c>
      <c r="D86" s="32">
        <v>77.5</v>
      </c>
      <c r="E86" s="32">
        <v>149.4</v>
      </c>
      <c r="F86" s="32">
        <v>162.5</v>
      </c>
      <c r="G86" s="32">
        <v>163.19999999999999</v>
      </c>
      <c r="H86" s="32">
        <f>SUM(C86:G86)</f>
        <v>655.29999999999995</v>
      </c>
      <c r="I86" s="32">
        <v>223.7</v>
      </c>
      <c r="J86" s="32">
        <v>41</v>
      </c>
      <c r="K86" s="32">
        <v>191.3</v>
      </c>
      <c r="L86" s="32">
        <v>53.2</v>
      </c>
      <c r="M86" s="32">
        <v>179.7</v>
      </c>
      <c r="N86" s="32">
        <f>SUM(I86:M86)</f>
        <v>688.9</v>
      </c>
      <c r="O86" s="49">
        <f t="shared" si="33"/>
        <v>33.600000000000023</v>
      </c>
      <c r="P86" s="49">
        <f t="shared" si="28"/>
        <v>5.127422554555169</v>
      </c>
      <c r="Q86" s="65">
        <f>+M84-Q85</f>
        <v>3.7216169999965132E-2</v>
      </c>
    </row>
    <row r="87" spans="2:17" ht="15.95" customHeight="1" x14ac:dyDescent="0.2">
      <c r="B87" s="12" t="s">
        <v>25</v>
      </c>
      <c r="C87" s="18">
        <v>0</v>
      </c>
      <c r="D87" s="18">
        <v>0</v>
      </c>
      <c r="E87" s="18">
        <v>0</v>
      </c>
      <c r="F87" s="18">
        <v>0</v>
      </c>
      <c r="G87" s="18">
        <v>0</v>
      </c>
      <c r="H87" s="18">
        <f>SUM(C87:G87)</f>
        <v>0</v>
      </c>
      <c r="I87" s="18">
        <v>0</v>
      </c>
      <c r="J87" s="18">
        <v>0</v>
      </c>
      <c r="K87" s="18">
        <v>0</v>
      </c>
      <c r="L87" s="18">
        <v>0</v>
      </c>
      <c r="M87" s="18">
        <v>3.721617E-2</v>
      </c>
      <c r="N87" s="18">
        <f>SUM(I87:M87)</f>
        <v>3.721617E-2</v>
      </c>
      <c r="O87" s="25">
        <f t="shared" si="33"/>
        <v>3.721617E-2</v>
      </c>
      <c r="P87" s="55">
        <v>0</v>
      </c>
      <c r="Q87" s="65"/>
    </row>
    <row r="88" spans="2:17" ht="15.95" customHeight="1" x14ac:dyDescent="0.2">
      <c r="B88" s="4" t="s">
        <v>83</v>
      </c>
      <c r="C88" s="1">
        <f t="shared" ref="C88:N88" si="37">+C89+C94+C96</f>
        <v>1871.9</v>
      </c>
      <c r="D88" s="1">
        <f t="shared" si="37"/>
        <v>3730.5000000000005</v>
      </c>
      <c r="E88" s="1">
        <f t="shared" si="37"/>
        <v>1473.9</v>
      </c>
      <c r="F88" s="1">
        <f t="shared" si="37"/>
        <v>1299.9000000000001</v>
      </c>
      <c r="G88" s="1">
        <f t="shared" si="37"/>
        <v>1484.1000000000001</v>
      </c>
      <c r="H88" s="1">
        <f t="shared" si="37"/>
        <v>9860.2999999999993</v>
      </c>
      <c r="I88" s="1">
        <f t="shared" si="37"/>
        <v>1401.9</v>
      </c>
      <c r="J88" s="1">
        <f t="shared" si="37"/>
        <v>1517.1</v>
      </c>
      <c r="K88" s="1">
        <f t="shared" si="37"/>
        <v>1288.5999999999999</v>
      </c>
      <c r="L88" s="1">
        <f t="shared" si="37"/>
        <v>1394.8</v>
      </c>
      <c r="M88" s="1">
        <f t="shared" si="37"/>
        <v>1051.6000000000001</v>
      </c>
      <c r="N88" s="1">
        <f t="shared" si="37"/>
        <v>6654</v>
      </c>
      <c r="O88" s="2">
        <f t="shared" si="33"/>
        <v>-3206.2999999999993</v>
      </c>
      <c r="P88" s="1">
        <f>+O88/H88*100</f>
        <v>-32.517266208938871</v>
      </c>
      <c r="Q88" s="65"/>
    </row>
    <row r="89" spans="2:17" ht="15.95" customHeight="1" x14ac:dyDescent="0.2">
      <c r="B89" s="42" t="s">
        <v>84</v>
      </c>
      <c r="C89" s="1">
        <f t="shared" ref="C89:N89" si="38">SUM(C90:C93)</f>
        <v>616.1</v>
      </c>
      <c r="D89" s="15">
        <f>SUM(D90:D93)</f>
        <v>2760.4</v>
      </c>
      <c r="E89" s="15">
        <f>SUM(E90:E93)</f>
        <v>285.2</v>
      </c>
      <c r="F89" s="15">
        <f>SUM(F90:F93)</f>
        <v>387.5</v>
      </c>
      <c r="G89" s="15">
        <f t="shared" si="38"/>
        <v>261.3</v>
      </c>
      <c r="H89" s="15">
        <f t="shared" si="38"/>
        <v>4310.5</v>
      </c>
      <c r="I89" s="1">
        <f t="shared" si="38"/>
        <v>392.2</v>
      </c>
      <c r="J89" s="15">
        <f>SUM(J90:J93)</f>
        <v>1.4</v>
      </c>
      <c r="K89" s="15">
        <f>SUM(K90:K93)</f>
        <v>47.5</v>
      </c>
      <c r="L89" s="15">
        <f>SUM(L90:L93)</f>
        <v>300.2</v>
      </c>
      <c r="M89" s="15">
        <f t="shared" si="38"/>
        <v>137.5</v>
      </c>
      <c r="N89" s="15">
        <f t="shared" si="38"/>
        <v>878.8</v>
      </c>
      <c r="O89" s="2">
        <f t="shared" si="33"/>
        <v>-3431.7</v>
      </c>
      <c r="P89" s="1">
        <f>+O89/H89*100</f>
        <v>-79.612573947337893</v>
      </c>
      <c r="Q89" s="65"/>
    </row>
    <row r="90" spans="2:17" ht="15.95" customHeight="1" x14ac:dyDescent="0.2">
      <c r="B90" s="53" t="s">
        <v>85</v>
      </c>
      <c r="C90" s="18">
        <v>0</v>
      </c>
      <c r="D90" s="18">
        <v>2517.3000000000002</v>
      </c>
      <c r="E90" s="18">
        <v>0</v>
      </c>
      <c r="F90" s="18">
        <v>0</v>
      </c>
      <c r="G90" s="18">
        <v>0</v>
      </c>
      <c r="H90" s="18">
        <f t="shared" ref="H90:H100" si="39">SUM(C90:G90)</f>
        <v>2517.3000000000002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f t="shared" ref="N90:N100" si="40">SUM(I90:M90)</f>
        <v>0</v>
      </c>
      <c r="O90" s="56">
        <f t="shared" si="33"/>
        <v>-2517.3000000000002</v>
      </c>
      <c r="P90" s="34">
        <v>0</v>
      </c>
      <c r="Q90" s="65"/>
    </row>
    <row r="91" spans="2:17" ht="15.95" customHeight="1" x14ac:dyDescent="0.2">
      <c r="B91" s="53" t="s">
        <v>86</v>
      </c>
      <c r="C91" s="18">
        <v>158.4</v>
      </c>
      <c r="D91" s="18">
        <v>25.1</v>
      </c>
      <c r="E91" s="18">
        <v>30.1</v>
      </c>
      <c r="F91" s="18">
        <v>30</v>
      </c>
      <c r="G91" s="18">
        <v>37.799999999999997</v>
      </c>
      <c r="H91" s="18">
        <f t="shared" si="39"/>
        <v>281.39999999999998</v>
      </c>
      <c r="I91" s="18">
        <v>0.5</v>
      </c>
      <c r="J91" s="18">
        <v>0.6</v>
      </c>
      <c r="K91" s="18">
        <v>13.4</v>
      </c>
      <c r="L91" s="18">
        <v>39.5</v>
      </c>
      <c r="M91" s="18">
        <v>44</v>
      </c>
      <c r="N91" s="18">
        <f t="shared" si="40"/>
        <v>98</v>
      </c>
      <c r="O91" s="25">
        <f t="shared" si="33"/>
        <v>-183.39999999999998</v>
      </c>
      <c r="P91" s="18">
        <f>+O91/H91*100</f>
        <v>-65.174129353233823</v>
      </c>
      <c r="Q91" s="65"/>
    </row>
    <row r="92" spans="2:17" ht="15.95" customHeight="1" x14ac:dyDescent="0.2">
      <c r="B92" s="53" t="s">
        <v>87</v>
      </c>
      <c r="C92" s="18">
        <v>457.7</v>
      </c>
      <c r="D92" s="18">
        <v>218</v>
      </c>
      <c r="E92" s="18">
        <v>255.1</v>
      </c>
      <c r="F92" s="18">
        <v>357.5</v>
      </c>
      <c r="G92" s="18">
        <v>223.5</v>
      </c>
      <c r="H92" s="18">
        <f t="shared" si="39"/>
        <v>1511.8000000000002</v>
      </c>
      <c r="I92" s="18">
        <v>391.7</v>
      </c>
      <c r="J92" s="18">
        <v>0.8</v>
      </c>
      <c r="K92" s="18">
        <v>34.1</v>
      </c>
      <c r="L92" s="18">
        <v>260.7</v>
      </c>
      <c r="M92" s="18">
        <v>93.5</v>
      </c>
      <c r="N92" s="18">
        <f t="shared" si="40"/>
        <v>780.8</v>
      </c>
      <c r="O92" s="25">
        <f t="shared" si="33"/>
        <v>-731.00000000000023</v>
      </c>
      <c r="P92" s="18">
        <f>+O92/H92*100</f>
        <v>-48.352956740309573</v>
      </c>
      <c r="Q92" s="65"/>
    </row>
    <row r="93" spans="2:17" ht="15.95" customHeight="1" x14ac:dyDescent="0.2">
      <c r="B93" s="53" t="s">
        <v>25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18">
        <f t="shared" si="39"/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f t="shared" si="40"/>
        <v>0</v>
      </c>
      <c r="O93" s="41">
        <v>0</v>
      </c>
      <c r="P93" s="34">
        <v>0</v>
      </c>
      <c r="Q93" s="65"/>
    </row>
    <row r="94" spans="2:17" ht="15.95" customHeight="1" x14ac:dyDescent="0.2">
      <c r="B94" s="42" t="s">
        <v>88</v>
      </c>
      <c r="C94" s="1">
        <v>237.1</v>
      </c>
      <c r="D94" s="1">
        <v>78.8</v>
      </c>
      <c r="E94" s="1">
        <v>99.3</v>
      </c>
      <c r="F94" s="1">
        <v>101.4</v>
      </c>
      <c r="G94" s="1">
        <v>232.5</v>
      </c>
      <c r="H94" s="1">
        <f t="shared" si="39"/>
        <v>749.1</v>
      </c>
      <c r="I94" s="1">
        <v>110</v>
      </c>
      <c r="J94" s="1">
        <v>100.6</v>
      </c>
      <c r="K94" s="1">
        <v>113.7</v>
      </c>
      <c r="L94" s="1">
        <v>99.1</v>
      </c>
      <c r="M94" s="1">
        <v>98.9</v>
      </c>
      <c r="N94" s="1">
        <f t="shared" si="40"/>
        <v>522.29999999999995</v>
      </c>
      <c r="O94" s="2">
        <f t="shared" ref="O94:O112" si="41">+N94-H94</f>
        <v>-226.80000000000007</v>
      </c>
      <c r="P94" s="1">
        <f>+O94/H94*100</f>
        <v>-30.276331597917512</v>
      </c>
      <c r="Q94" s="65"/>
    </row>
    <row r="95" spans="2:17" ht="15.95" customHeight="1" x14ac:dyDescent="0.2">
      <c r="B95" s="57" t="s">
        <v>89</v>
      </c>
      <c r="C95" s="32">
        <v>88.7</v>
      </c>
      <c r="D95" s="32">
        <v>68.900000000000006</v>
      </c>
      <c r="E95" s="32">
        <v>85.4</v>
      </c>
      <c r="F95" s="32">
        <v>86.5</v>
      </c>
      <c r="G95" s="32">
        <v>84.4</v>
      </c>
      <c r="H95" s="32">
        <f t="shared" si="39"/>
        <v>413.9</v>
      </c>
      <c r="I95" s="32">
        <v>97.8</v>
      </c>
      <c r="J95" s="32">
        <v>81.400000000000006</v>
      </c>
      <c r="K95" s="32">
        <v>97.1</v>
      </c>
      <c r="L95" s="32">
        <v>89.8</v>
      </c>
      <c r="M95" s="32">
        <v>89.3</v>
      </c>
      <c r="N95" s="48">
        <f t="shared" si="40"/>
        <v>455.4</v>
      </c>
      <c r="O95" s="49">
        <f t="shared" si="41"/>
        <v>41.5</v>
      </c>
      <c r="P95" s="49">
        <f>+O95/H95*100</f>
        <v>10.026576467745834</v>
      </c>
      <c r="Q95" s="65"/>
    </row>
    <row r="96" spans="2:17" ht="15.75" customHeight="1" x14ac:dyDescent="0.2">
      <c r="B96" s="42" t="s">
        <v>90</v>
      </c>
      <c r="C96" s="1">
        <f>SUM(C97:C100)</f>
        <v>1018.6999999999999</v>
      </c>
      <c r="D96" s="1">
        <f>SUM(D97:D100)</f>
        <v>891.30000000000007</v>
      </c>
      <c r="E96" s="1">
        <f>SUM(E97:E100)</f>
        <v>1089.4000000000001</v>
      </c>
      <c r="F96" s="1">
        <f>SUM(F97:F100)</f>
        <v>811</v>
      </c>
      <c r="G96" s="1">
        <f>SUM(G97:G100)</f>
        <v>990.30000000000007</v>
      </c>
      <c r="H96" s="1">
        <f t="shared" si="39"/>
        <v>4800.7</v>
      </c>
      <c r="I96" s="1">
        <f>SUM(I97:I100)</f>
        <v>899.7</v>
      </c>
      <c r="J96" s="1">
        <f>SUM(J97:J100)</f>
        <v>1415.1</v>
      </c>
      <c r="K96" s="1">
        <f>SUM(K97:K100)</f>
        <v>1127.3999999999999</v>
      </c>
      <c r="L96" s="1">
        <f>SUM(L97:L100)</f>
        <v>995.5</v>
      </c>
      <c r="M96" s="1">
        <f>SUM(M97:M100)</f>
        <v>815.2</v>
      </c>
      <c r="N96" s="1">
        <f>+I96+J96+M96+K96+L96</f>
        <v>5252.9</v>
      </c>
      <c r="O96" s="2">
        <f t="shared" si="41"/>
        <v>452.19999999999982</v>
      </c>
      <c r="P96" s="1">
        <f>+O96/H96*100</f>
        <v>9.4194596621326028</v>
      </c>
      <c r="Q96" s="65"/>
    </row>
    <row r="97" spans="2:18" s="103" customFormat="1" ht="15.95" customHeight="1" x14ac:dyDescent="0.2">
      <c r="B97" s="58" t="s">
        <v>91</v>
      </c>
      <c r="C97" s="23">
        <v>1014.3</v>
      </c>
      <c r="D97" s="23">
        <v>883.2</v>
      </c>
      <c r="E97" s="23">
        <v>810.1</v>
      </c>
      <c r="F97" s="23">
        <v>806.8</v>
      </c>
      <c r="G97" s="23">
        <v>984.6</v>
      </c>
      <c r="H97" s="23">
        <f t="shared" si="39"/>
        <v>4499</v>
      </c>
      <c r="I97" s="23">
        <v>881.2</v>
      </c>
      <c r="J97" s="23">
        <v>934</v>
      </c>
      <c r="K97" s="23">
        <v>792.9</v>
      </c>
      <c r="L97" s="23">
        <v>986.5</v>
      </c>
      <c r="M97" s="23">
        <v>814.2</v>
      </c>
      <c r="N97" s="18">
        <f>SUM(I97:M97)</f>
        <v>4408.8</v>
      </c>
      <c r="O97" s="22">
        <f t="shared" si="41"/>
        <v>-90.199999999999818</v>
      </c>
      <c r="P97" s="23">
        <f>+O97/H97*100</f>
        <v>-2.0048899755501179</v>
      </c>
      <c r="Q97" s="65"/>
    </row>
    <row r="98" spans="2:18" s="103" customFormat="1" ht="15.95" customHeight="1" x14ac:dyDescent="0.2">
      <c r="B98" s="58" t="s">
        <v>92</v>
      </c>
      <c r="C98" s="23">
        <v>0</v>
      </c>
      <c r="D98" s="23">
        <v>0</v>
      </c>
      <c r="E98" s="23">
        <v>0</v>
      </c>
      <c r="F98" s="23">
        <v>0</v>
      </c>
      <c r="G98" s="23">
        <v>0</v>
      </c>
      <c r="H98" s="23">
        <f t="shared" si="39"/>
        <v>0</v>
      </c>
      <c r="I98" s="23">
        <v>15.2</v>
      </c>
      <c r="J98" s="23">
        <v>477.3</v>
      </c>
      <c r="K98" s="23">
        <v>332.7</v>
      </c>
      <c r="L98" s="23">
        <v>0</v>
      </c>
      <c r="M98" s="23">
        <v>0</v>
      </c>
      <c r="N98" s="18">
        <f t="shared" si="40"/>
        <v>825.2</v>
      </c>
      <c r="O98" s="22">
        <f t="shared" si="41"/>
        <v>825.2</v>
      </c>
      <c r="P98" s="59">
        <v>0</v>
      </c>
      <c r="Q98" s="65"/>
    </row>
    <row r="99" spans="2:18" s="103" customFormat="1" ht="15.95" customHeight="1" x14ac:dyDescent="0.2">
      <c r="B99" s="60" t="s">
        <v>93</v>
      </c>
      <c r="C99" s="18">
        <v>0</v>
      </c>
      <c r="D99" s="18">
        <v>0</v>
      </c>
      <c r="E99" s="18">
        <v>0</v>
      </c>
      <c r="F99" s="18">
        <v>0</v>
      </c>
      <c r="G99" s="18">
        <v>5.7</v>
      </c>
      <c r="H99" s="18">
        <f t="shared" si="39"/>
        <v>5.7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f>SUM(I99:M99)</f>
        <v>0</v>
      </c>
      <c r="O99" s="25">
        <f>+N99-H99</f>
        <v>-5.7</v>
      </c>
      <c r="P99" s="41">
        <v>0</v>
      </c>
      <c r="Q99" s="65"/>
    </row>
    <row r="100" spans="2:18" s="103" customFormat="1" ht="15.95" customHeight="1" x14ac:dyDescent="0.2">
      <c r="B100" s="53" t="s">
        <v>25</v>
      </c>
      <c r="C100" s="18">
        <v>4.4000000000000004</v>
      </c>
      <c r="D100" s="18">
        <v>8.1</v>
      </c>
      <c r="E100" s="18">
        <v>279.3</v>
      </c>
      <c r="F100" s="18">
        <v>4.2</v>
      </c>
      <c r="G100" s="18">
        <v>0</v>
      </c>
      <c r="H100" s="18">
        <f t="shared" si="39"/>
        <v>296</v>
      </c>
      <c r="I100" s="18">
        <v>3.3</v>
      </c>
      <c r="J100" s="18">
        <v>3.8</v>
      </c>
      <c r="K100" s="18">
        <v>1.8</v>
      </c>
      <c r="L100" s="18">
        <v>9</v>
      </c>
      <c r="M100" s="18">
        <v>1</v>
      </c>
      <c r="N100" s="18">
        <f t="shared" si="40"/>
        <v>18.899999999999999</v>
      </c>
      <c r="O100" s="25">
        <f>+N100-H100</f>
        <v>-277.10000000000002</v>
      </c>
      <c r="P100" s="25">
        <f>+O100/H100*100</f>
        <v>-93.61486486486487</v>
      </c>
      <c r="Q100" s="65"/>
    </row>
    <row r="101" spans="2:18" ht="15.95" customHeight="1" x14ac:dyDescent="0.2">
      <c r="B101" s="46" t="s">
        <v>94</v>
      </c>
      <c r="C101" s="1">
        <f t="shared" ref="C101:N101" si="42">+C105+C102</f>
        <v>0</v>
      </c>
      <c r="D101" s="1">
        <f t="shared" si="42"/>
        <v>31.4</v>
      </c>
      <c r="E101" s="1">
        <f t="shared" si="42"/>
        <v>3.8</v>
      </c>
      <c r="F101" s="1">
        <f t="shared" si="42"/>
        <v>0</v>
      </c>
      <c r="G101" s="1">
        <f t="shared" si="42"/>
        <v>0</v>
      </c>
      <c r="H101" s="1">
        <f t="shared" si="42"/>
        <v>35.199999999999996</v>
      </c>
      <c r="I101" s="1">
        <f t="shared" si="42"/>
        <v>0</v>
      </c>
      <c r="J101" s="1">
        <f t="shared" si="42"/>
        <v>51.2</v>
      </c>
      <c r="K101" s="1">
        <f t="shared" si="42"/>
        <v>0</v>
      </c>
      <c r="L101" s="1">
        <f t="shared" si="42"/>
        <v>0</v>
      </c>
      <c r="M101" s="1">
        <f t="shared" si="42"/>
        <v>21.9</v>
      </c>
      <c r="N101" s="1">
        <f t="shared" si="42"/>
        <v>73.099999999999994</v>
      </c>
      <c r="O101" s="2">
        <f t="shared" si="41"/>
        <v>37.9</v>
      </c>
      <c r="P101" s="2">
        <f>+O101/H101*100</f>
        <v>107.67045454545456</v>
      </c>
      <c r="Q101" s="65"/>
    </row>
    <row r="102" spans="2:18" ht="15.95" customHeight="1" x14ac:dyDescent="0.2">
      <c r="B102" s="61" t="s">
        <v>95</v>
      </c>
      <c r="C102" s="38">
        <f t="shared" ref="C102:N102" si="43">+C103+C104</f>
        <v>0</v>
      </c>
      <c r="D102" s="38">
        <f t="shared" si="43"/>
        <v>31.4</v>
      </c>
      <c r="E102" s="38">
        <f t="shared" si="43"/>
        <v>3.8</v>
      </c>
      <c r="F102" s="38">
        <f t="shared" si="43"/>
        <v>0</v>
      </c>
      <c r="G102" s="38">
        <v>0</v>
      </c>
      <c r="H102" s="38">
        <f t="shared" si="43"/>
        <v>35.199999999999996</v>
      </c>
      <c r="I102" s="38">
        <f t="shared" si="43"/>
        <v>0</v>
      </c>
      <c r="J102" s="38">
        <f t="shared" si="43"/>
        <v>51.2</v>
      </c>
      <c r="K102" s="38">
        <f t="shared" si="43"/>
        <v>0</v>
      </c>
      <c r="L102" s="38">
        <f t="shared" si="43"/>
        <v>0</v>
      </c>
      <c r="M102" s="38">
        <f t="shared" si="43"/>
        <v>21.9</v>
      </c>
      <c r="N102" s="38">
        <f t="shared" si="43"/>
        <v>73.099999999999994</v>
      </c>
      <c r="O102" s="39">
        <f t="shared" si="41"/>
        <v>37.9</v>
      </c>
      <c r="P102" s="39">
        <f>+O102/H102*100</f>
        <v>107.67045454545456</v>
      </c>
      <c r="Q102" s="65"/>
    </row>
    <row r="103" spans="2:18" ht="15" customHeight="1" x14ac:dyDescent="0.2">
      <c r="B103" s="53" t="s">
        <v>96</v>
      </c>
      <c r="C103" s="18">
        <v>0</v>
      </c>
      <c r="D103" s="18">
        <v>31.4</v>
      </c>
      <c r="E103" s="18">
        <v>3.8</v>
      </c>
      <c r="F103" s="18">
        <v>0</v>
      </c>
      <c r="G103" s="18">
        <v>0</v>
      </c>
      <c r="H103" s="18">
        <f>SUM(C103:G103)</f>
        <v>35.199999999999996</v>
      </c>
      <c r="I103" s="18">
        <v>0</v>
      </c>
      <c r="J103" s="18">
        <v>51.2</v>
      </c>
      <c r="K103" s="18">
        <v>0</v>
      </c>
      <c r="L103" s="18">
        <v>0</v>
      </c>
      <c r="M103" s="18">
        <v>21.9</v>
      </c>
      <c r="N103" s="18">
        <f>SUM(I103:M103)</f>
        <v>73.099999999999994</v>
      </c>
      <c r="O103" s="25">
        <f t="shared" si="41"/>
        <v>37.9</v>
      </c>
      <c r="P103" s="25">
        <f>+O103/H103*100</f>
        <v>107.67045454545456</v>
      </c>
      <c r="Q103" s="65"/>
    </row>
    <row r="104" spans="2:18" ht="15.95" hidden="1" customHeight="1" x14ac:dyDescent="0.2">
      <c r="B104" s="53" t="s">
        <v>97</v>
      </c>
      <c r="C104" s="18">
        <v>0</v>
      </c>
      <c r="D104" s="18">
        <v>0</v>
      </c>
      <c r="E104" s="18">
        <v>0</v>
      </c>
      <c r="F104" s="18">
        <v>0</v>
      </c>
      <c r="G104" s="18">
        <v>0</v>
      </c>
      <c r="H104" s="18">
        <f>SUM(C104:G104)</f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f>SUM(I104:M104)</f>
        <v>0</v>
      </c>
      <c r="O104" s="25">
        <f t="shared" si="41"/>
        <v>0</v>
      </c>
      <c r="P104" s="41">
        <v>0</v>
      </c>
      <c r="Q104" s="65"/>
    </row>
    <row r="105" spans="2:18" ht="15.95" hidden="1" customHeight="1" x14ac:dyDescent="0.2">
      <c r="B105" s="5" t="s">
        <v>98</v>
      </c>
      <c r="C105" s="18">
        <v>0</v>
      </c>
      <c r="D105" s="18">
        <v>0</v>
      </c>
      <c r="E105" s="18">
        <v>0</v>
      </c>
      <c r="F105" s="18">
        <v>0</v>
      </c>
      <c r="G105" s="18">
        <v>0</v>
      </c>
      <c r="H105" s="18">
        <f>SUM(C105:G105)</f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f>SUM(I105:M105)</f>
        <v>0</v>
      </c>
      <c r="O105" s="25">
        <f t="shared" si="41"/>
        <v>0</v>
      </c>
      <c r="P105" s="25">
        <v>0</v>
      </c>
      <c r="Q105" s="65"/>
    </row>
    <row r="106" spans="2:18" ht="20.25" customHeight="1" thickBot="1" x14ac:dyDescent="0.25">
      <c r="B106" s="62" t="s">
        <v>99</v>
      </c>
      <c r="C106" s="63">
        <f>+C101+C9</f>
        <v>108446.90000000001</v>
      </c>
      <c r="D106" s="63">
        <f>+D101+D9</f>
        <v>91110.9</v>
      </c>
      <c r="E106" s="63">
        <f>+E101+E9</f>
        <v>92930.299999999988</v>
      </c>
      <c r="F106" s="63">
        <f>+F101+F9</f>
        <v>127416.3</v>
      </c>
      <c r="G106" s="63">
        <f>+G101+G9</f>
        <v>105864.09999999999</v>
      </c>
      <c r="H106" s="63">
        <f>SUM(C106:G106)</f>
        <v>525768.5</v>
      </c>
      <c r="I106" s="63">
        <f>+I101+I9</f>
        <v>119278.3</v>
      </c>
      <c r="J106" s="63">
        <f>+J101+J9</f>
        <v>95335.900000000023</v>
      </c>
      <c r="K106" s="63">
        <f>+K101+K9</f>
        <v>105217.80000000002</v>
      </c>
      <c r="L106" s="63">
        <f>+L101+L9</f>
        <v>141831.29999999999</v>
      </c>
      <c r="M106" s="63">
        <f>+M101+M9</f>
        <v>102524.93721617</v>
      </c>
      <c r="N106" s="63">
        <f>SUM(I106:M106)</f>
        <v>564188.23721616995</v>
      </c>
      <c r="O106" s="64">
        <f t="shared" si="41"/>
        <v>38419.737216169946</v>
      </c>
      <c r="P106" s="64">
        <f t="shared" ref="P106:P112" si="44">+O106/H106*100</f>
        <v>7.3073486175322309</v>
      </c>
      <c r="Q106" s="65"/>
      <c r="R106" s="109"/>
    </row>
    <row r="107" spans="2:18" ht="15.95" customHeight="1" thickTop="1" x14ac:dyDescent="0.2">
      <c r="B107" s="4" t="s">
        <v>100</v>
      </c>
      <c r="C107" s="1">
        <v>319.5</v>
      </c>
      <c r="D107" s="1">
        <v>4.3</v>
      </c>
      <c r="E107" s="1">
        <v>59.7</v>
      </c>
      <c r="F107" s="1">
        <v>14.4</v>
      </c>
      <c r="G107" s="1">
        <v>0</v>
      </c>
      <c r="H107" s="1">
        <f>SUM(C107:G107)</f>
        <v>397.9</v>
      </c>
      <c r="I107" s="1">
        <v>385</v>
      </c>
      <c r="J107" s="1">
        <v>20.7</v>
      </c>
      <c r="K107" s="1">
        <v>32.700000000000003</v>
      </c>
      <c r="L107" s="1">
        <v>16.2</v>
      </c>
      <c r="M107" s="1">
        <v>1.4</v>
      </c>
      <c r="N107" s="1">
        <f>SUM(I107:M107)</f>
        <v>455.99999999999994</v>
      </c>
      <c r="O107" s="2">
        <f t="shared" si="41"/>
        <v>58.099999999999966</v>
      </c>
      <c r="P107" s="2">
        <f t="shared" si="44"/>
        <v>14.601658708218137</v>
      </c>
      <c r="Q107" s="65"/>
      <c r="R107" s="110"/>
    </row>
    <row r="108" spans="2:18" ht="15.95" customHeight="1" x14ac:dyDescent="0.2">
      <c r="B108" s="111" t="s">
        <v>101</v>
      </c>
      <c r="C108" s="112">
        <f t="shared" ref="C108:N108" si="45">+C109+C112+C123</f>
        <v>15893.5</v>
      </c>
      <c r="D108" s="112">
        <f t="shared" si="45"/>
        <v>165308.69999999998</v>
      </c>
      <c r="E108" s="112">
        <f t="shared" si="45"/>
        <v>4826.8999999999996</v>
      </c>
      <c r="F108" s="112">
        <f t="shared" si="45"/>
        <v>25623.399999999998</v>
      </c>
      <c r="G108" s="112">
        <f t="shared" si="45"/>
        <v>1392.7</v>
      </c>
      <c r="H108" s="112">
        <f t="shared" si="45"/>
        <v>213045.19999999998</v>
      </c>
      <c r="I108" s="112">
        <f t="shared" si="45"/>
        <v>1724</v>
      </c>
      <c r="J108" s="112">
        <f t="shared" si="45"/>
        <v>169939</v>
      </c>
      <c r="K108" s="112">
        <f t="shared" si="45"/>
        <v>112172.20000000001</v>
      </c>
      <c r="L108" s="112">
        <f t="shared" si="45"/>
        <v>3036.2</v>
      </c>
      <c r="M108" s="112">
        <f t="shared" si="45"/>
        <v>67279.7</v>
      </c>
      <c r="N108" s="112">
        <f t="shared" si="45"/>
        <v>354151.1</v>
      </c>
      <c r="O108" s="113">
        <f t="shared" si="41"/>
        <v>141105.9</v>
      </c>
      <c r="P108" s="113">
        <f t="shared" si="44"/>
        <v>66.232846363119194</v>
      </c>
      <c r="Q108" s="65"/>
    </row>
    <row r="109" spans="2:18" ht="15.95" customHeight="1" x14ac:dyDescent="0.2">
      <c r="B109" s="114" t="s">
        <v>102</v>
      </c>
      <c r="C109" s="115">
        <f t="shared" ref="C109:N109" si="46">+C111+C110</f>
        <v>24.9</v>
      </c>
      <c r="D109" s="115">
        <f t="shared" si="46"/>
        <v>3696.3</v>
      </c>
      <c r="E109" s="115">
        <f t="shared" si="46"/>
        <v>0</v>
      </c>
      <c r="F109" s="115">
        <f>+F111+F110</f>
        <v>0</v>
      </c>
      <c r="G109" s="115">
        <f t="shared" si="46"/>
        <v>120.2</v>
      </c>
      <c r="H109" s="115">
        <f t="shared" si="46"/>
        <v>3841.4</v>
      </c>
      <c r="I109" s="115">
        <f t="shared" si="46"/>
        <v>972.3</v>
      </c>
      <c r="J109" s="115">
        <f t="shared" si="46"/>
        <v>1314.4</v>
      </c>
      <c r="K109" s="115">
        <f t="shared" si="46"/>
        <v>1849</v>
      </c>
      <c r="L109" s="115">
        <f>+L111+L110</f>
        <v>1926.8</v>
      </c>
      <c r="M109" s="115">
        <f t="shared" si="46"/>
        <v>2371.1</v>
      </c>
      <c r="N109" s="115">
        <f t="shared" si="46"/>
        <v>8433.6</v>
      </c>
      <c r="O109" s="115">
        <f t="shared" si="41"/>
        <v>4592.2000000000007</v>
      </c>
      <c r="P109" s="115">
        <f t="shared" si="44"/>
        <v>119.54495756755352</v>
      </c>
      <c r="Q109" s="65"/>
    </row>
    <row r="110" spans="2:18" ht="15.95" customHeight="1" x14ac:dyDescent="0.2">
      <c r="B110" s="116" t="s">
        <v>103</v>
      </c>
      <c r="C110" s="117">
        <v>0</v>
      </c>
      <c r="D110" s="117">
        <v>3669</v>
      </c>
      <c r="E110" s="117">
        <v>0</v>
      </c>
      <c r="F110" s="117">
        <v>0</v>
      </c>
      <c r="G110" s="117">
        <v>0</v>
      </c>
      <c r="H110" s="117">
        <f>SUM(C110:G110)</f>
        <v>3669</v>
      </c>
      <c r="I110" s="117">
        <v>972.3</v>
      </c>
      <c r="J110" s="117">
        <v>1258.5</v>
      </c>
      <c r="K110" s="117">
        <v>1849</v>
      </c>
      <c r="L110" s="117">
        <v>1807.7</v>
      </c>
      <c r="M110" s="117">
        <v>0</v>
      </c>
      <c r="N110" s="117">
        <f>SUM(I110:M110)</f>
        <v>5887.5</v>
      </c>
      <c r="O110" s="118">
        <f t="shared" si="41"/>
        <v>2218.5</v>
      </c>
      <c r="P110" s="118">
        <f t="shared" si="44"/>
        <v>60.466067048242024</v>
      </c>
      <c r="Q110" s="65"/>
    </row>
    <row r="111" spans="2:18" ht="19.5" customHeight="1" x14ac:dyDescent="0.2">
      <c r="B111" s="116" t="s">
        <v>104</v>
      </c>
      <c r="C111" s="117">
        <v>24.9</v>
      </c>
      <c r="D111" s="117">
        <v>27.3</v>
      </c>
      <c r="E111" s="117">
        <v>0</v>
      </c>
      <c r="F111" s="117">
        <v>0</v>
      </c>
      <c r="G111" s="117">
        <v>120.2</v>
      </c>
      <c r="H111" s="117">
        <f>SUM(C111:G111)</f>
        <v>172.4</v>
      </c>
      <c r="I111" s="117">
        <v>0</v>
      </c>
      <c r="J111" s="117">
        <v>55.9</v>
      </c>
      <c r="K111" s="117">
        <v>0</v>
      </c>
      <c r="L111" s="117">
        <v>119.1</v>
      </c>
      <c r="M111" s="117">
        <v>2371.1</v>
      </c>
      <c r="N111" s="117">
        <f>SUM(I111:M111)</f>
        <v>2546.1</v>
      </c>
      <c r="O111" s="119">
        <f t="shared" si="41"/>
        <v>2373.6999999999998</v>
      </c>
      <c r="P111" s="117">
        <f t="shared" si="44"/>
        <v>1376.8561484918791</v>
      </c>
      <c r="Q111" s="65"/>
    </row>
    <row r="112" spans="2:18" ht="15.95" customHeight="1" x14ac:dyDescent="0.2">
      <c r="B112" s="114" t="s">
        <v>105</v>
      </c>
      <c r="C112" s="115">
        <f t="shared" ref="C112:N112" si="47">+C113+C115</f>
        <v>15868.6</v>
      </c>
      <c r="D112" s="115">
        <f t="shared" si="47"/>
        <v>161612.4</v>
      </c>
      <c r="E112" s="115">
        <f t="shared" si="47"/>
        <v>4826.8999999999996</v>
      </c>
      <c r="F112" s="115">
        <f t="shared" si="47"/>
        <v>25623.399999999998</v>
      </c>
      <c r="G112" s="115">
        <f t="shared" si="47"/>
        <v>1272.5</v>
      </c>
      <c r="H112" s="115">
        <f t="shared" si="47"/>
        <v>209203.8</v>
      </c>
      <c r="I112" s="115">
        <f t="shared" si="47"/>
        <v>751.7</v>
      </c>
      <c r="J112" s="115">
        <f t="shared" si="47"/>
        <v>168624.6</v>
      </c>
      <c r="K112" s="115">
        <f t="shared" si="47"/>
        <v>103905.60000000001</v>
      </c>
      <c r="L112" s="115">
        <f t="shared" si="47"/>
        <v>1109.3999999999999</v>
      </c>
      <c r="M112" s="115">
        <f t="shared" si="47"/>
        <v>62808.6</v>
      </c>
      <c r="N112" s="115">
        <f t="shared" si="47"/>
        <v>337199.9</v>
      </c>
      <c r="O112" s="115">
        <f t="shared" si="41"/>
        <v>127996.10000000003</v>
      </c>
      <c r="P112" s="120">
        <f t="shared" si="44"/>
        <v>61.182492861028358</v>
      </c>
      <c r="Q112" s="65"/>
    </row>
    <row r="113" spans="2:17" ht="15.95" customHeight="1" x14ac:dyDescent="0.2">
      <c r="B113" s="121" t="s">
        <v>106</v>
      </c>
      <c r="C113" s="122">
        <f t="shared" ref="C113:O113" si="48">+C114</f>
        <v>0</v>
      </c>
      <c r="D113" s="122">
        <f t="shared" si="48"/>
        <v>0</v>
      </c>
      <c r="E113" s="122">
        <f t="shared" si="48"/>
        <v>0</v>
      </c>
      <c r="F113" s="122">
        <f t="shared" si="48"/>
        <v>0</v>
      </c>
      <c r="G113" s="122">
        <f t="shared" si="48"/>
        <v>0</v>
      </c>
      <c r="H113" s="122">
        <f>+H114</f>
        <v>0</v>
      </c>
      <c r="I113" s="122">
        <f t="shared" si="48"/>
        <v>0</v>
      </c>
      <c r="J113" s="122">
        <f t="shared" si="48"/>
        <v>0</v>
      </c>
      <c r="K113" s="122">
        <f t="shared" si="48"/>
        <v>0</v>
      </c>
      <c r="L113" s="122">
        <f t="shared" si="48"/>
        <v>0</v>
      </c>
      <c r="M113" s="122">
        <f t="shared" si="48"/>
        <v>0</v>
      </c>
      <c r="N113" s="122">
        <f>+N114</f>
        <v>0</v>
      </c>
      <c r="O113" s="67">
        <f t="shared" si="48"/>
        <v>0</v>
      </c>
      <c r="P113" s="68">
        <v>0</v>
      </c>
      <c r="Q113" s="65"/>
    </row>
    <row r="114" spans="2:17" ht="15.95" customHeight="1" x14ac:dyDescent="0.2">
      <c r="B114" s="102" t="s">
        <v>107</v>
      </c>
      <c r="C114" s="117">
        <v>0</v>
      </c>
      <c r="D114" s="117">
        <v>0</v>
      </c>
      <c r="E114" s="117">
        <v>0</v>
      </c>
      <c r="F114" s="117">
        <v>0</v>
      </c>
      <c r="G114" s="117">
        <v>0</v>
      </c>
      <c r="H114" s="117">
        <f>SUM(C114:G114)</f>
        <v>0</v>
      </c>
      <c r="I114" s="117">
        <v>0</v>
      </c>
      <c r="J114" s="117">
        <v>0</v>
      </c>
      <c r="K114" s="117">
        <v>0</v>
      </c>
      <c r="L114" s="117">
        <v>0</v>
      </c>
      <c r="M114" s="117">
        <v>0</v>
      </c>
      <c r="N114" s="117">
        <f>SUM(I114:M114)</f>
        <v>0</v>
      </c>
      <c r="O114" s="67">
        <f t="shared" ref="O114:O144" si="49">+N114-H114</f>
        <v>0</v>
      </c>
      <c r="P114" s="68">
        <v>0</v>
      </c>
      <c r="Q114" s="65"/>
    </row>
    <row r="115" spans="2:17" ht="15.95" customHeight="1" x14ac:dyDescent="0.2">
      <c r="B115" s="121" t="s">
        <v>108</v>
      </c>
      <c r="C115" s="123">
        <f t="shared" ref="C115:N115" si="50">+C117+C120+C116</f>
        <v>15868.6</v>
      </c>
      <c r="D115" s="123">
        <f t="shared" si="50"/>
        <v>161612.4</v>
      </c>
      <c r="E115" s="123">
        <f t="shared" si="50"/>
        <v>4826.8999999999996</v>
      </c>
      <c r="F115" s="123">
        <f t="shared" si="50"/>
        <v>25623.399999999998</v>
      </c>
      <c r="G115" s="123">
        <f t="shared" si="50"/>
        <v>1272.5</v>
      </c>
      <c r="H115" s="123">
        <f t="shared" si="50"/>
        <v>209203.8</v>
      </c>
      <c r="I115" s="123">
        <f t="shared" si="50"/>
        <v>751.7</v>
      </c>
      <c r="J115" s="123">
        <f t="shared" si="50"/>
        <v>168624.6</v>
      </c>
      <c r="K115" s="123">
        <f t="shared" si="50"/>
        <v>103905.60000000001</v>
      </c>
      <c r="L115" s="123">
        <f t="shared" si="50"/>
        <v>1109.3999999999999</v>
      </c>
      <c r="M115" s="123">
        <f t="shared" si="50"/>
        <v>62808.6</v>
      </c>
      <c r="N115" s="123">
        <f t="shared" si="50"/>
        <v>337199.9</v>
      </c>
      <c r="O115" s="69">
        <f t="shared" si="49"/>
        <v>127996.10000000003</v>
      </c>
      <c r="P115" s="70">
        <f>+O115/H115*100</f>
        <v>61.182492861028358</v>
      </c>
      <c r="Q115" s="65"/>
    </row>
    <row r="116" spans="2:17" ht="15.95" customHeight="1" x14ac:dyDescent="0.2">
      <c r="B116" s="124" t="s">
        <v>109</v>
      </c>
      <c r="C116" s="112">
        <v>0</v>
      </c>
      <c r="D116" s="112">
        <v>0</v>
      </c>
      <c r="E116" s="112">
        <v>0</v>
      </c>
      <c r="F116" s="112">
        <v>0</v>
      </c>
      <c r="G116" s="112">
        <v>0</v>
      </c>
      <c r="H116" s="112">
        <f>SUM(C116:G116)</f>
        <v>0</v>
      </c>
      <c r="I116" s="112">
        <v>0</v>
      </c>
      <c r="J116" s="112">
        <v>0</v>
      </c>
      <c r="K116" s="112">
        <v>0</v>
      </c>
      <c r="L116" s="112">
        <v>0</v>
      </c>
      <c r="M116" s="112">
        <v>0</v>
      </c>
      <c r="N116" s="112">
        <f>SUM(I116:M116)</f>
        <v>0</v>
      </c>
      <c r="O116" s="71">
        <f t="shared" si="49"/>
        <v>0</v>
      </c>
      <c r="P116" s="72" t="s">
        <v>110</v>
      </c>
      <c r="Q116" s="65"/>
    </row>
    <row r="117" spans="2:17" ht="15.95" customHeight="1" x14ac:dyDescent="0.2">
      <c r="B117" s="124" t="s">
        <v>111</v>
      </c>
      <c r="C117" s="113">
        <f t="shared" ref="C117:N117" si="51">+C118+C119</f>
        <v>0</v>
      </c>
      <c r="D117" s="113">
        <f t="shared" si="51"/>
        <v>157488.79999999999</v>
      </c>
      <c r="E117" s="113">
        <f t="shared" si="51"/>
        <v>0</v>
      </c>
      <c r="F117" s="113">
        <f>+F118+F119</f>
        <v>153.80000000000001</v>
      </c>
      <c r="G117" s="113">
        <f t="shared" si="51"/>
        <v>103.1</v>
      </c>
      <c r="H117" s="113">
        <f t="shared" si="51"/>
        <v>157745.69999999998</v>
      </c>
      <c r="I117" s="113">
        <f t="shared" si="51"/>
        <v>0</v>
      </c>
      <c r="J117" s="113">
        <f t="shared" si="51"/>
        <v>168471.9</v>
      </c>
      <c r="K117" s="113">
        <f t="shared" si="51"/>
        <v>100000</v>
      </c>
      <c r="L117" s="113">
        <f>+L118+L119</f>
        <v>139.1</v>
      </c>
      <c r="M117" s="113">
        <f t="shared" si="51"/>
        <v>60000</v>
      </c>
      <c r="N117" s="113">
        <f t="shared" si="51"/>
        <v>328611</v>
      </c>
      <c r="O117" s="10">
        <f t="shared" si="49"/>
        <v>170865.30000000002</v>
      </c>
      <c r="P117" s="112">
        <f>+O117/H117*100</f>
        <v>108.31693035055791</v>
      </c>
      <c r="Q117" s="65"/>
    </row>
    <row r="118" spans="2:17" ht="15.95" customHeight="1" x14ac:dyDescent="0.2">
      <c r="B118" s="125" t="s">
        <v>112</v>
      </c>
      <c r="C118" s="117">
        <v>0</v>
      </c>
      <c r="D118" s="117">
        <v>0</v>
      </c>
      <c r="E118" s="117">
        <v>0</v>
      </c>
      <c r="F118" s="117">
        <v>0</v>
      </c>
      <c r="G118" s="117">
        <v>0</v>
      </c>
      <c r="H118" s="117">
        <f>SUM(C118:G118)</f>
        <v>0</v>
      </c>
      <c r="I118" s="117">
        <v>0</v>
      </c>
      <c r="J118" s="117">
        <v>0</v>
      </c>
      <c r="K118" s="117">
        <v>100000</v>
      </c>
      <c r="L118" s="117">
        <v>0</v>
      </c>
      <c r="M118" s="117">
        <v>60000</v>
      </c>
      <c r="N118" s="117">
        <f>SUM(I118:M118)</f>
        <v>160000</v>
      </c>
      <c r="O118" s="73">
        <f t="shared" si="49"/>
        <v>160000</v>
      </c>
      <c r="P118" s="34">
        <v>0</v>
      </c>
      <c r="Q118" s="65"/>
    </row>
    <row r="119" spans="2:17" ht="15.95" customHeight="1" x14ac:dyDescent="0.2">
      <c r="B119" s="125" t="s">
        <v>113</v>
      </c>
      <c r="C119" s="117">
        <v>0</v>
      </c>
      <c r="D119" s="117">
        <v>157488.79999999999</v>
      </c>
      <c r="E119" s="117">
        <v>0</v>
      </c>
      <c r="F119" s="117">
        <v>153.80000000000001</v>
      </c>
      <c r="G119" s="117">
        <v>103.1</v>
      </c>
      <c r="H119" s="117">
        <f>SUM(C119:G119)</f>
        <v>157745.69999999998</v>
      </c>
      <c r="I119" s="117">
        <v>0</v>
      </c>
      <c r="J119" s="117">
        <f>168471.9</f>
        <v>168471.9</v>
      </c>
      <c r="K119" s="117">
        <v>0</v>
      </c>
      <c r="L119" s="117">
        <v>139.1</v>
      </c>
      <c r="M119" s="117">
        <v>0</v>
      </c>
      <c r="N119" s="117">
        <f>SUM(I119:M119)</f>
        <v>168611</v>
      </c>
      <c r="O119" s="73">
        <f t="shared" si="49"/>
        <v>10865.300000000017</v>
      </c>
      <c r="P119" s="117">
        <f>+O119/H119*100</f>
        <v>6.8878581159423167</v>
      </c>
      <c r="Q119" s="65"/>
    </row>
    <row r="120" spans="2:17" ht="15.95" customHeight="1" x14ac:dyDescent="0.2">
      <c r="B120" s="124" t="s">
        <v>114</v>
      </c>
      <c r="C120" s="113">
        <f t="shared" ref="C120:N120" si="52">+C121+C122</f>
        <v>15868.6</v>
      </c>
      <c r="D120" s="113">
        <f t="shared" si="52"/>
        <v>4123.6000000000004</v>
      </c>
      <c r="E120" s="113">
        <f t="shared" si="52"/>
        <v>4826.8999999999996</v>
      </c>
      <c r="F120" s="113">
        <f>+F121+F122</f>
        <v>25469.599999999999</v>
      </c>
      <c r="G120" s="113">
        <f t="shared" si="52"/>
        <v>1169.4000000000001</v>
      </c>
      <c r="H120" s="113">
        <f t="shared" si="52"/>
        <v>51458.1</v>
      </c>
      <c r="I120" s="113">
        <f t="shared" si="52"/>
        <v>751.7</v>
      </c>
      <c r="J120" s="113">
        <f t="shared" si="52"/>
        <v>152.69999999999999</v>
      </c>
      <c r="K120" s="113">
        <f t="shared" si="52"/>
        <v>3905.6</v>
      </c>
      <c r="L120" s="113">
        <f>+L121+L122</f>
        <v>970.3</v>
      </c>
      <c r="M120" s="113">
        <f t="shared" si="52"/>
        <v>2808.6</v>
      </c>
      <c r="N120" s="113">
        <f t="shared" si="52"/>
        <v>8588.9</v>
      </c>
      <c r="O120" s="10">
        <f t="shared" si="49"/>
        <v>-42869.2</v>
      </c>
      <c r="P120" s="9">
        <f>+O120/H120*100</f>
        <v>-83.308944558776943</v>
      </c>
      <c r="Q120" s="65"/>
    </row>
    <row r="121" spans="2:17" ht="15.95" customHeight="1" x14ac:dyDescent="0.2">
      <c r="B121" s="125" t="s">
        <v>112</v>
      </c>
      <c r="C121" s="117">
        <f>SUM(B121:B121)</f>
        <v>0</v>
      </c>
      <c r="D121" s="117">
        <v>0</v>
      </c>
      <c r="E121" s="117">
        <v>0</v>
      </c>
      <c r="F121" s="117">
        <v>0</v>
      </c>
      <c r="G121" s="117">
        <v>0</v>
      </c>
      <c r="H121" s="117">
        <f>SUM(C121:G121)</f>
        <v>0</v>
      </c>
      <c r="I121" s="117">
        <f>SUM(H121:H121)</f>
        <v>0</v>
      </c>
      <c r="J121" s="117">
        <v>0</v>
      </c>
      <c r="K121" s="117">
        <v>0</v>
      </c>
      <c r="L121" s="117">
        <v>0</v>
      </c>
      <c r="M121" s="117">
        <v>416.9</v>
      </c>
      <c r="N121" s="117">
        <f>SUM(I121:M121)</f>
        <v>416.9</v>
      </c>
      <c r="O121" s="41">
        <f t="shared" si="49"/>
        <v>416.9</v>
      </c>
      <c r="P121" s="68">
        <v>0</v>
      </c>
      <c r="Q121" s="65"/>
    </row>
    <row r="122" spans="2:17" ht="15.95" customHeight="1" x14ac:dyDescent="0.2">
      <c r="B122" s="125" t="s">
        <v>113</v>
      </c>
      <c r="C122" s="126">
        <v>15868.6</v>
      </c>
      <c r="D122" s="119">
        <v>4123.6000000000004</v>
      </c>
      <c r="E122" s="119">
        <v>4826.8999999999996</v>
      </c>
      <c r="F122" s="119">
        <v>25469.599999999999</v>
      </c>
      <c r="G122" s="119">
        <v>1169.4000000000001</v>
      </c>
      <c r="H122" s="117">
        <f>SUM(C122:G122)</f>
        <v>51458.1</v>
      </c>
      <c r="I122" s="126">
        <v>751.7</v>
      </c>
      <c r="J122" s="119">
        <v>152.69999999999999</v>
      </c>
      <c r="K122" s="119">
        <v>3905.6</v>
      </c>
      <c r="L122" s="119">
        <v>970.3</v>
      </c>
      <c r="M122" s="119">
        <v>2391.6999999999998</v>
      </c>
      <c r="N122" s="117">
        <f>SUM(I122:M122)</f>
        <v>8172</v>
      </c>
      <c r="O122" s="73">
        <f t="shared" si="49"/>
        <v>-43286.1</v>
      </c>
      <c r="P122" s="74">
        <f>+O122/H122*100</f>
        <v>-84.119118272924965</v>
      </c>
      <c r="Q122" s="65"/>
    </row>
    <row r="123" spans="2:17" ht="15.95" customHeight="1" x14ac:dyDescent="0.2">
      <c r="B123" s="114" t="s">
        <v>115</v>
      </c>
      <c r="C123" s="112">
        <f t="shared" ref="C123:N123" si="53">+C124+C127</f>
        <v>0</v>
      </c>
      <c r="D123" s="112">
        <f>+D124+D127</f>
        <v>0</v>
      </c>
      <c r="E123" s="112">
        <f>+E124+E127</f>
        <v>0</v>
      </c>
      <c r="F123" s="112">
        <f>+F124+F127</f>
        <v>0</v>
      </c>
      <c r="G123" s="112">
        <f t="shared" si="53"/>
        <v>0</v>
      </c>
      <c r="H123" s="112">
        <f t="shared" si="53"/>
        <v>0</v>
      </c>
      <c r="I123" s="112">
        <f t="shared" si="53"/>
        <v>0</v>
      </c>
      <c r="J123" s="112">
        <f>+J124+J127</f>
        <v>0</v>
      </c>
      <c r="K123" s="112">
        <f>+K124+K127</f>
        <v>6417.6</v>
      </c>
      <c r="L123" s="112">
        <f>+L124+L127</f>
        <v>0</v>
      </c>
      <c r="M123" s="112">
        <f t="shared" si="53"/>
        <v>2100</v>
      </c>
      <c r="N123" s="112">
        <f t="shared" si="53"/>
        <v>8517.6</v>
      </c>
      <c r="O123" s="96">
        <f t="shared" si="49"/>
        <v>8517.6</v>
      </c>
      <c r="P123" s="66">
        <v>0</v>
      </c>
      <c r="Q123" s="65"/>
    </row>
    <row r="124" spans="2:17" ht="15.95" customHeight="1" x14ac:dyDescent="0.2">
      <c r="B124" s="124" t="s">
        <v>116</v>
      </c>
      <c r="C124" s="112">
        <f t="shared" ref="C124:N124" si="54">+C125+C126</f>
        <v>0</v>
      </c>
      <c r="D124" s="112">
        <f>+D125+D126</f>
        <v>0</v>
      </c>
      <c r="E124" s="112">
        <f>+E125+E126</f>
        <v>0</v>
      </c>
      <c r="F124" s="112">
        <f>+F125+F126</f>
        <v>0</v>
      </c>
      <c r="G124" s="112">
        <f t="shared" si="54"/>
        <v>0</v>
      </c>
      <c r="H124" s="112">
        <f t="shared" si="54"/>
        <v>0</v>
      </c>
      <c r="I124" s="112">
        <f t="shared" si="54"/>
        <v>0</v>
      </c>
      <c r="J124" s="112">
        <f>+J125+J126</f>
        <v>0</v>
      </c>
      <c r="K124" s="112">
        <f>+K125+K126</f>
        <v>6075</v>
      </c>
      <c r="L124" s="112">
        <f>+L125+L126</f>
        <v>0</v>
      </c>
      <c r="M124" s="112">
        <f t="shared" si="54"/>
        <v>2100</v>
      </c>
      <c r="N124" s="112">
        <f t="shared" si="54"/>
        <v>8175</v>
      </c>
      <c r="O124" s="96">
        <f t="shared" si="49"/>
        <v>8175</v>
      </c>
      <c r="P124" s="66">
        <v>0</v>
      </c>
      <c r="Q124" s="65"/>
    </row>
    <row r="125" spans="2:17" ht="15.95" customHeight="1" x14ac:dyDescent="0.2">
      <c r="B125" s="127" t="s">
        <v>117</v>
      </c>
      <c r="C125" s="117">
        <v>0</v>
      </c>
      <c r="D125" s="117">
        <v>0</v>
      </c>
      <c r="E125" s="117">
        <v>0</v>
      </c>
      <c r="F125" s="117">
        <v>0</v>
      </c>
      <c r="G125" s="117">
        <v>0</v>
      </c>
      <c r="H125" s="117">
        <f>SUM(C125:G125)</f>
        <v>0</v>
      </c>
      <c r="I125" s="117">
        <v>0</v>
      </c>
      <c r="J125" s="117">
        <v>0</v>
      </c>
      <c r="K125" s="117">
        <v>6075</v>
      </c>
      <c r="L125" s="117">
        <v>0</v>
      </c>
      <c r="M125" s="117">
        <v>2100</v>
      </c>
      <c r="N125" s="117">
        <f>SUM(I125:M125)</f>
        <v>8175</v>
      </c>
      <c r="O125" s="97">
        <f t="shared" si="49"/>
        <v>8175</v>
      </c>
      <c r="P125" s="34">
        <v>0</v>
      </c>
      <c r="Q125" s="65"/>
    </row>
    <row r="126" spans="2:17" ht="15.95" customHeight="1" x14ac:dyDescent="0.2">
      <c r="B126" s="127" t="s">
        <v>118</v>
      </c>
      <c r="C126" s="128">
        <v>0</v>
      </c>
      <c r="D126" s="128">
        <v>0</v>
      </c>
      <c r="E126" s="128">
        <v>0</v>
      </c>
      <c r="F126" s="128">
        <v>0</v>
      </c>
      <c r="G126" s="128">
        <v>0</v>
      </c>
      <c r="H126" s="129">
        <f>SUM(C126:G126)</f>
        <v>0</v>
      </c>
      <c r="I126" s="128">
        <v>0</v>
      </c>
      <c r="J126" s="128">
        <v>0</v>
      </c>
      <c r="K126" s="128">
        <v>0</v>
      </c>
      <c r="L126" s="128">
        <v>0</v>
      </c>
      <c r="M126" s="128">
        <v>0</v>
      </c>
      <c r="N126" s="129">
        <f>SUM(I126:M126)</f>
        <v>0</v>
      </c>
      <c r="O126" s="75">
        <f t="shared" si="49"/>
        <v>0</v>
      </c>
      <c r="P126" s="34">
        <v>0</v>
      </c>
      <c r="Q126" s="65"/>
    </row>
    <row r="127" spans="2:17" ht="15.95" customHeight="1" x14ac:dyDescent="0.2">
      <c r="B127" s="124" t="s">
        <v>119</v>
      </c>
      <c r="C127" s="112">
        <f t="shared" ref="C127:N127" si="55">+C128+C129</f>
        <v>0</v>
      </c>
      <c r="D127" s="112">
        <f>+D128+D129</f>
        <v>0</v>
      </c>
      <c r="E127" s="112">
        <f>+E128+E129</f>
        <v>0</v>
      </c>
      <c r="F127" s="112">
        <f>+F128+F129</f>
        <v>0</v>
      </c>
      <c r="G127" s="112">
        <f t="shared" si="55"/>
        <v>0</v>
      </c>
      <c r="H127" s="112">
        <f t="shared" si="55"/>
        <v>0</v>
      </c>
      <c r="I127" s="112">
        <f t="shared" si="55"/>
        <v>0</v>
      </c>
      <c r="J127" s="112">
        <f>+J128+J129</f>
        <v>0</v>
      </c>
      <c r="K127" s="112">
        <f>+K128+K129</f>
        <v>342.6</v>
      </c>
      <c r="L127" s="112">
        <f>+L128+L129</f>
        <v>0</v>
      </c>
      <c r="M127" s="112">
        <f t="shared" si="55"/>
        <v>0</v>
      </c>
      <c r="N127" s="112">
        <f t="shared" si="55"/>
        <v>342.6</v>
      </c>
      <c r="O127" s="96">
        <f t="shared" si="49"/>
        <v>342.6</v>
      </c>
      <c r="P127" s="66">
        <v>0</v>
      </c>
      <c r="Q127" s="65"/>
    </row>
    <row r="128" spans="2:17" ht="18" customHeight="1" x14ac:dyDescent="0.2">
      <c r="B128" s="127" t="s">
        <v>120</v>
      </c>
      <c r="C128" s="117">
        <v>0</v>
      </c>
      <c r="D128" s="117">
        <v>0</v>
      </c>
      <c r="E128" s="117">
        <v>0</v>
      </c>
      <c r="F128" s="117">
        <v>0</v>
      </c>
      <c r="G128" s="117">
        <v>0</v>
      </c>
      <c r="H128" s="117">
        <f>SUM(C128:G128)</f>
        <v>0</v>
      </c>
      <c r="I128" s="117">
        <v>0</v>
      </c>
      <c r="J128" s="117">
        <v>0</v>
      </c>
      <c r="K128" s="117">
        <v>342.6</v>
      </c>
      <c r="L128" s="117">
        <v>0</v>
      </c>
      <c r="M128" s="117">
        <v>0</v>
      </c>
      <c r="N128" s="117">
        <f>SUM(I128:M128)</f>
        <v>342.6</v>
      </c>
      <c r="O128" s="97">
        <f t="shared" si="49"/>
        <v>342.6</v>
      </c>
      <c r="P128" s="34">
        <v>0</v>
      </c>
      <c r="Q128" s="65"/>
    </row>
    <row r="129" spans="2:18" ht="21.75" customHeight="1" x14ac:dyDescent="0.2">
      <c r="B129" s="127" t="s">
        <v>121</v>
      </c>
      <c r="C129" s="117">
        <v>0</v>
      </c>
      <c r="D129" s="117">
        <v>0</v>
      </c>
      <c r="E129" s="117">
        <v>0</v>
      </c>
      <c r="F129" s="117">
        <v>0</v>
      </c>
      <c r="G129" s="117">
        <v>0</v>
      </c>
      <c r="H129" s="117">
        <f>SUM(C129:G129)</f>
        <v>0</v>
      </c>
      <c r="I129" s="117">
        <v>0</v>
      </c>
      <c r="J129" s="117">
        <v>0</v>
      </c>
      <c r="K129" s="117">
        <v>0</v>
      </c>
      <c r="L129" s="117">
        <v>0</v>
      </c>
      <c r="M129" s="117">
        <v>0</v>
      </c>
      <c r="N129" s="117">
        <f>SUM(I129:M129)</f>
        <v>0</v>
      </c>
      <c r="O129" s="73">
        <f t="shared" si="49"/>
        <v>0</v>
      </c>
      <c r="P129" s="34">
        <v>0</v>
      </c>
      <c r="Q129" s="65"/>
    </row>
    <row r="130" spans="2:18" ht="27.75" customHeight="1" x14ac:dyDescent="0.2">
      <c r="B130" s="130" t="s">
        <v>122</v>
      </c>
      <c r="C130" s="131">
        <v>410.3</v>
      </c>
      <c r="D130" s="131">
        <v>13.7</v>
      </c>
      <c r="E130" s="131">
        <v>110.2</v>
      </c>
      <c r="F130" s="131">
        <v>113.3</v>
      </c>
      <c r="G130" s="131">
        <v>32.700000000000003</v>
      </c>
      <c r="H130" s="132">
        <f>SUM(C130:G130)</f>
        <v>680.2</v>
      </c>
      <c r="I130" s="132">
        <v>211</v>
      </c>
      <c r="J130" s="131">
        <v>54.8</v>
      </c>
      <c r="K130" s="131">
        <v>76.599999999999994</v>
      </c>
      <c r="L130" s="131">
        <v>5</v>
      </c>
      <c r="M130" s="131">
        <v>22.3</v>
      </c>
      <c r="N130" s="131">
        <f>SUM(I130:M130)</f>
        <v>369.7</v>
      </c>
      <c r="O130" s="133">
        <f t="shared" si="49"/>
        <v>-310.50000000000006</v>
      </c>
      <c r="P130" s="76">
        <f t="shared" ref="P130:P144" si="56">+O130/H130*100</f>
        <v>-45.648338723904743</v>
      </c>
      <c r="Q130" s="65"/>
    </row>
    <row r="131" spans="2:18" ht="18.75" customHeight="1" thickBot="1" x14ac:dyDescent="0.25">
      <c r="B131" s="134" t="s">
        <v>99</v>
      </c>
      <c r="C131" s="135">
        <f t="shared" ref="C131:N131" si="57">+C130+C108+C107+C106</f>
        <v>125070.20000000001</v>
      </c>
      <c r="D131" s="135">
        <f t="shared" si="57"/>
        <v>256437.59999999998</v>
      </c>
      <c r="E131" s="135">
        <f t="shared" si="57"/>
        <v>97927.099999999991</v>
      </c>
      <c r="F131" s="135">
        <f t="shared" si="57"/>
        <v>153167.4</v>
      </c>
      <c r="G131" s="135">
        <f t="shared" si="57"/>
        <v>107289.49999999999</v>
      </c>
      <c r="H131" s="135">
        <f t="shared" si="57"/>
        <v>739891.8</v>
      </c>
      <c r="I131" s="135">
        <f t="shared" si="57"/>
        <v>121598.3</v>
      </c>
      <c r="J131" s="135">
        <f>+J130+J108+J107+J106</f>
        <v>265350.40000000002</v>
      </c>
      <c r="K131" s="135">
        <f t="shared" si="57"/>
        <v>217499.30000000005</v>
      </c>
      <c r="L131" s="135">
        <f t="shared" si="57"/>
        <v>144888.69999999998</v>
      </c>
      <c r="M131" s="135">
        <f t="shared" si="57"/>
        <v>169828.33721616998</v>
      </c>
      <c r="N131" s="135">
        <f t="shared" si="57"/>
        <v>919165.03721616999</v>
      </c>
      <c r="O131" s="136">
        <f t="shared" si="49"/>
        <v>179273.23721616995</v>
      </c>
      <c r="P131" s="135">
        <f t="shared" si="56"/>
        <v>24.229655905927046</v>
      </c>
      <c r="Q131" s="65"/>
      <c r="R131" s="110"/>
    </row>
    <row r="132" spans="2:18" ht="15.95" customHeight="1" thickTop="1" x14ac:dyDescent="0.2">
      <c r="B132" s="137" t="s">
        <v>123</v>
      </c>
      <c r="C132" s="138">
        <f t="shared" ref="C132:M132" si="58">SUM(C133:C142)</f>
        <v>691.9</v>
      </c>
      <c r="D132" s="138">
        <f t="shared" si="58"/>
        <v>634</v>
      </c>
      <c r="E132" s="138">
        <f>SUM(E133:E142)</f>
        <v>734.5</v>
      </c>
      <c r="F132" s="138">
        <f>SUM(F133:F142)</f>
        <v>2832.5</v>
      </c>
      <c r="G132" s="138">
        <f t="shared" si="58"/>
        <v>870.2</v>
      </c>
      <c r="H132" s="138">
        <f t="shared" si="58"/>
        <v>5763.1000000000013</v>
      </c>
      <c r="I132" s="138">
        <f t="shared" si="58"/>
        <v>1189.5000000000002</v>
      </c>
      <c r="J132" s="138">
        <f t="shared" si="58"/>
        <v>1066.3</v>
      </c>
      <c r="K132" s="138">
        <f>SUM(K133:K142)</f>
        <v>1327.8000000000002</v>
      </c>
      <c r="L132" s="138">
        <f>SUM(L133:L142)</f>
        <v>3021.3999999999996</v>
      </c>
      <c r="M132" s="138">
        <f t="shared" si="58"/>
        <v>1396.7</v>
      </c>
      <c r="N132" s="138">
        <f t="shared" ref="N132:N143" si="59">SUM(I132:M132)</f>
        <v>8001.7</v>
      </c>
      <c r="O132" s="133">
        <f t="shared" si="49"/>
        <v>2238.5999999999985</v>
      </c>
      <c r="P132" s="132">
        <f t="shared" si="56"/>
        <v>38.843677881695584</v>
      </c>
      <c r="Q132" s="65"/>
    </row>
    <row r="133" spans="2:18" ht="17.25" customHeight="1" x14ac:dyDescent="0.25">
      <c r="B133" s="77" t="s">
        <v>124</v>
      </c>
      <c r="C133" s="139">
        <v>538.29999999999995</v>
      </c>
      <c r="D133" s="139">
        <v>521</v>
      </c>
      <c r="E133" s="139">
        <v>561.1</v>
      </c>
      <c r="F133" s="139">
        <v>545.70000000000005</v>
      </c>
      <c r="G133" s="139">
        <v>603.79999999999995</v>
      </c>
      <c r="H133" s="117">
        <f t="shared" ref="H133:H142" si="60">SUM(C133:G133)</f>
        <v>2769.9000000000005</v>
      </c>
      <c r="I133" s="139">
        <v>593.9</v>
      </c>
      <c r="J133" s="139">
        <v>591.9</v>
      </c>
      <c r="K133" s="139">
        <v>652.20000000000005</v>
      </c>
      <c r="L133" s="139">
        <v>614.79999999999995</v>
      </c>
      <c r="M133" s="139">
        <v>664.5</v>
      </c>
      <c r="N133" s="117">
        <f t="shared" si="59"/>
        <v>3117.3</v>
      </c>
      <c r="O133" s="140">
        <f t="shared" si="49"/>
        <v>347.39999999999964</v>
      </c>
      <c r="P133" s="139">
        <f t="shared" si="56"/>
        <v>12.541969024152481</v>
      </c>
      <c r="Q133" s="65"/>
    </row>
    <row r="134" spans="2:18" ht="17.25" customHeight="1" x14ac:dyDescent="0.2">
      <c r="B134" s="141" t="s">
        <v>125</v>
      </c>
      <c r="C134" s="139">
        <v>35.6</v>
      </c>
      <c r="D134" s="139">
        <v>53.3</v>
      </c>
      <c r="E134" s="139">
        <v>63.7</v>
      </c>
      <c r="F134" s="139">
        <v>55.7</v>
      </c>
      <c r="G134" s="139">
        <v>58.5</v>
      </c>
      <c r="H134" s="117">
        <f t="shared" si="60"/>
        <v>266.8</v>
      </c>
      <c r="I134" s="139">
        <v>104.1</v>
      </c>
      <c r="J134" s="139">
        <v>39.4</v>
      </c>
      <c r="K134" s="139">
        <v>58</v>
      </c>
      <c r="L134" s="139">
        <v>53.4</v>
      </c>
      <c r="M134" s="139">
        <v>81</v>
      </c>
      <c r="N134" s="117">
        <f t="shared" si="59"/>
        <v>335.9</v>
      </c>
      <c r="O134" s="140">
        <f t="shared" si="49"/>
        <v>69.099999999999966</v>
      </c>
      <c r="P134" s="139">
        <f t="shared" si="56"/>
        <v>25.899550224887541</v>
      </c>
      <c r="Q134" s="65"/>
    </row>
    <row r="135" spans="2:18" ht="17.25" customHeight="1" x14ac:dyDescent="0.2">
      <c r="B135" s="141" t="s">
        <v>126</v>
      </c>
      <c r="C135" s="139">
        <v>14</v>
      </c>
      <c r="D135" s="139">
        <v>16.100000000000001</v>
      </c>
      <c r="E135" s="139">
        <v>21.8</v>
      </c>
      <c r="F135" s="139">
        <v>25.1</v>
      </c>
      <c r="G135" s="139">
        <v>15.4</v>
      </c>
      <c r="H135" s="117">
        <f t="shared" si="60"/>
        <v>92.4</v>
      </c>
      <c r="I135" s="139">
        <v>5.5</v>
      </c>
      <c r="J135" s="139">
        <v>12.9</v>
      </c>
      <c r="K135" s="139">
        <v>35.700000000000003</v>
      </c>
      <c r="L135" s="139">
        <v>10.3</v>
      </c>
      <c r="M135" s="139">
        <v>13.8</v>
      </c>
      <c r="N135" s="117">
        <f t="shared" si="59"/>
        <v>78.2</v>
      </c>
      <c r="O135" s="140">
        <f t="shared" si="49"/>
        <v>-14.200000000000003</v>
      </c>
      <c r="P135" s="139">
        <f t="shared" si="56"/>
        <v>-15.36796536796537</v>
      </c>
      <c r="Q135" s="65"/>
    </row>
    <row r="136" spans="2:18" ht="17.25" customHeight="1" x14ac:dyDescent="0.2">
      <c r="B136" s="141" t="s">
        <v>127</v>
      </c>
      <c r="C136" s="142">
        <v>0</v>
      </c>
      <c r="D136" s="142">
        <v>0</v>
      </c>
      <c r="E136" s="142">
        <v>0</v>
      </c>
      <c r="F136" s="142">
        <v>0</v>
      </c>
      <c r="G136" s="142">
        <v>0</v>
      </c>
      <c r="H136" s="117">
        <f t="shared" si="60"/>
        <v>0</v>
      </c>
      <c r="I136" s="142">
        <v>0</v>
      </c>
      <c r="J136" s="142">
        <v>0.2</v>
      </c>
      <c r="K136" s="142">
        <v>0</v>
      </c>
      <c r="L136" s="142">
        <v>13.1</v>
      </c>
      <c r="M136" s="142">
        <v>2.2999999999999998</v>
      </c>
      <c r="N136" s="117">
        <f t="shared" si="59"/>
        <v>15.599999999999998</v>
      </c>
      <c r="O136" s="140">
        <f t="shared" si="49"/>
        <v>15.599999999999998</v>
      </c>
      <c r="P136" s="78">
        <v>0</v>
      </c>
      <c r="Q136" s="65"/>
    </row>
    <row r="137" spans="2:18" ht="17.25" customHeight="1" x14ac:dyDescent="0.2">
      <c r="B137" s="141" t="s">
        <v>128</v>
      </c>
      <c r="C137" s="139">
        <v>0</v>
      </c>
      <c r="D137" s="139">
        <v>0</v>
      </c>
      <c r="E137" s="139">
        <v>0</v>
      </c>
      <c r="F137" s="139">
        <v>0</v>
      </c>
      <c r="G137" s="139">
        <v>0</v>
      </c>
      <c r="H137" s="117">
        <f t="shared" si="60"/>
        <v>0</v>
      </c>
      <c r="I137" s="139">
        <v>0</v>
      </c>
      <c r="J137" s="139">
        <v>0</v>
      </c>
      <c r="K137" s="139">
        <v>0</v>
      </c>
      <c r="L137" s="139">
        <v>0</v>
      </c>
      <c r="M137" s="139">
        <v>0</v>
      </c>
      <c r="N137" s="117">
        <f t="shared" si="59"/>
        <v>0</v>
      </c>
      <c r="O137" s="79">
        <f t="shared" si="49"/>
        <v>0</v>
      </c>
      <c r="P137" s="78">
        <v>0</v>
      </c>
      <c r="Q137" s="65"/>
    </row>
    <row r="138" spans="2:18" ht="17.25" customHeight="1" x14ac:dyDescent="0.2">
      <c r="B138" s="141" t="s">
        <v>129</v>
      </c>
      <c r="C138" s="80">
        <v>0</v>
      </c>
      <c r="D138" s="80">
        <v>0</v>
      </c>
      <c r="E138" s="80">
        <v>0</v>
      </c>
      <c r="F138" s="80">
        <v>0</v>
      </c>
      <c r="G138" s="80">
        <v>0</v>
      </c>
      <c r="H138" s="117">
        <f t="shared" si="60"/>
        <v>0</v>
      </c>
      <c r="I138" s="81">
        <v>382.7</v>
      </c>
      <c r="J138" s="81">
        <v>359.9</v>
      </c>
      <c r="K138" s="81">
        <v>378.7</v>
      </c>
      <c r="L138" s="81">
        <v>453</v>
      </c>
      <c r="M138" s="81">
        <v>391</v>
      </c>
      <c r="N138" s="117">
        <f t="shared" si="59"/>
        <v>1965.3</v>
      </c>
      <c r="O138" s="82">
        <f t="shared" si="49"/>
        <v>1965.3</v>
      </c>
      <c r="P138" s="78">
        <v>0</v>
      </c>
      <c r="Q138" s="65"/>
    </row>
    <row r="139" spans="2:18" ht="17.25" customHeight="1" x14ac:dyDescent="0.2">
      <c r="B139" s="141" t="s">
        <v>130</v>
      </c>
      <c r="C139" s="83">
        <v>3.4</v>
      </c>
      <c r="D139" s="83">
        <v>4.0999999999999996</v>
      </c>
      <c r="E139" s="83">
        <v>4</v>
      </c>
      <c r="F139" s="83">
        <v>4.4000000000000004</v>
      </c>
      <c r="G139" s="83">
        <v>3.7</v>
      </c>
      <c r="H139" s="117">
        <f t="shared" si="60"/>
        <v>19.600000000000001</v>
      </c>
      <c r="I139" s="83">
        <v>4</v>
      </c>
      <c r="J139" s="83">
        <v>3.3</v>
      </c>
      <c r="K139" s="83">
        <v>4.8</v>
      </c>
      <c r="L139" s="83">
        <v>3.4</v>
      </c>
      <c r="M139" s="83">
        <v>3.9</v>
      </c>
      <c r="N139" s="117">
        <f t="shared" si="59"/>
        <v>19.399999999999999</v>
      </c>
      <c r="O139" s="140">
        <f t="shared" si="49"/>
        <v>-0.20000000000000284</v>
      </c>
      <c r="P139" s="139">
        <f t="shared" si="56"/>
        <v>-1.0204081632653206</v>
      </c>
      <c r="Q139" s="65"/>
    </row>
    <row r="140" spans="2:18" ht="17.25" customHeight="1" x14ac:dyDescent="0.2">
      <c r="B140" s="141" t="s">
        <v>131</v>
      </c>
      <c r="C140" s="139">
        <v>81</v>
      </c>
      <c r="D140" s="139">
        <v>29.1</v>
      </c>
      <c r="E140" s="139">
        <v>69.400000000000006</v>
      </c>
      <c r="F140" s="139">
        <v>2190</v>
      </c>
      <c r="G140" s="139">
        <v>174.8</v>
      </c>
      <c r="H140" s="117">
        <f t="shared" si="60"/>
        <v>2544.3000000000002</v>
      </c>
      <c r="I140" s="139">
        <v>92.9</v>
      </c>
      <c r="J140" s="139">
        <v>48.3</v>
      </c>
      <c r="K140" s="139">
        <v>188.2</v>
      </c>
      <c r="L140" s="139">
        <v>1866.7</v>
      </c>
      <c r="M140" s="139">
        <v>231.4</v>
      </c>
      <c r="N140" s="117">
        <f t="shared" si="59"/>
        <v>2427.5</v>
      </c>
      <c r="O140" s="140">
        <f t="shared" si="49"/>
        <v>-116.80000000000018</v>
      </c>
      <c r="P140" s="139">
        <f t="shared" si="56"/>
        <v>-4.5906536178909789</v>
      </c>
      <c r="Q140" s="65"/>
    </row>
    <row r="141" spans="2:18" ht="17.25" customHeight="1" x14ac:dyDescent="0.2">
      <c r="B141" s="141" t="s">
        <v>132</v>
      </c>
      <c r="C141" s="83">
        <v>2.5</v>
      </c>
      <c r="D141" s="83">
        <v>2.6</v>
      </c>
      <c r="E141" s="83">
        <v>1.6</v>
      </c>
      <c r="F141" s="83">
        <v>1.6</v>
      </c>
      <c r="G141" s="83">
        <v>1.5</v>
      </c>
      <c r="H141" s="117">
        <f t="shared" si="60"/>
        <v>9.7999999999999989</v>
      </c>
      <c r="I141" s="83">
        <v>0</v>
      </c>
      <c r="J141" s="83">
        <v>0</v>
      </c>
      <c r="K141" s="83">
        <v>0</v>
      </c>
      <c r="L141" s="83">
        <v>0</v>
      </c>
      <c r="M141" s="83">
        <v>0</v>
      </c>
      <c r="N141" s="117">
        <f t="shared" si="59"/>
        <v>0</v>
      </c>
      <c r="O141" s="140">
        <f t="shared" si="49"/>
        <v>-9.7999999999999989</v>
      </c>
      <c r="P141" s="74">
        <f t="shared" si="56"/>
        <v>-100</v>
      </c>
      <c r="Q141" s="65"/>
    </row>
    <row r="142" spans="2:18" ht="16.5" customHeight="1" thickBot="1" x14ac:dyDescent="0.25">
      <c r="B142" s="143" t="s">
        <v>133</v>
      </c>
      <c r="C142" s="144">
        <v>17.100000000000001</v>
      </c>
      <c r="D142" s="144">
        <v>7.8</v>
      </c>
      <c r="E142" s="144">
        <v>12.9</v>
      </c>
      <c r="F142" s="144">
        <v>10</v>
      </c>
      <c r="G142" s="144">
        <v>12.5</v>
      </c>
      <c r="H142" s="117">
        <f t="shared" si="60"/>
        <v>60.300000000000004</v>
      </c>
      <c r="I142" s="144">
        <v>6.4</v>
      </c>
      <c r="J142" s="144">
        <v>10.4</v>
      </c>
      <c r="K142" s="144">
        <v>10.199999999999999</v>
      </c>
      <c r="L142" s="144">
        <v>6.7</v>
      </c>
      <c r="M142" s="144">
        <v>8.8000000000000007</v>
      </c>
      <c r="N142" s="117">
        <f t="shared" si="59"/>
        <v>42.5</v>
      </c>
      <c r="O142" s="145">
        <f t="shared" si="49"/>
        <v>-17.800000000000004</v>
      </c>
      <c r="P142" s="146">
        <f t="shared" si="56"/>
        <v>-29.51907131011609</v>
      </c>
      <c r="Q142" s="65"/>
    </row>
    <row r="143" spans="2:18" ht="19.5" customHeight="1" thickTop="1" x14ac:dyDescent="0.2">
      <c r="B143" s="147" t="s">
        <v>134</v>
      </c>
      <c r="C143" s="84">
        <f t="shared" ref="C143:M143" si="61">+C132+C131</f>
        <v>125762.1</v>
      </c>
      <c r="D143" s="84">
        <f t="shared" si="61"/>
        <v>257071.59999999998</v>
      </c>
      <c r="E143" s="84">
        <f>+E132+E131</f>
        <v>98661.599999999991</v>
      </c>
      <c r="F143" s="84">
        <f>+F132+F131</f>
        <v>155999.9</v>
      </c>
      <c r="G143" s="84">
        <f t="shared" si="61"/>
        <v>108159.69999999998</v>
      </c>
      <c r="H143" s="148">
        <f t="shared" si="61"/>
        <v>745654.9</v>
      </c>
      <c r="I143" s="84">
        <f t="shared" si="61"/>
        <v>122787.8</v>
      </c>
      <c r="J143" s="84">
        <f t="shared" si="61"/>
        <v>266416.7</v>
      </c>
      <c r="K143" s="84">
        <f>+K132+K131</f>
        <v>218827.10000000003</v>
      </c>
      <c r="L143" s="84">
        <f>+L132+L131</f>
        <v>147910.09999999998</v>
      </c>
      <c r="M143" s="84">
        <f t="shared" si="61"/>
        <v>171225.03721616999</v>
      </c>
      <c r="N143" s="84">
        <f t="shared" si="59"/>
        <v>927166.73721617006</v>
      </c>
      <c r="O143" s="149">
        <f t="shared" si="49"/>
        <v>181511.83721617004</v>
      </c>
      <c r="P143" s="150">
        <f t="shared" si="56"/>
        <v>24.342606374097457</v>
      </c>
      <c r="Q143" s="65"/>
    </row>
    <row r="144" spans="2:18" ht="19.5" customHeight="1" x14ac:dyDescent="0.2">
      <c r="B144" s="85" t="s">
        <v>135</v>
      </c>
      <c r="C144" s="151">
        <v>2405.4</v>
      </c>
      <c r="D144" s="151">
        <v>2341.2000000000003</v>
      </c>
      <c r="E144" s="151">
        <v>2385.4000000000005</v>
      </c>
      <c r="F144" s="151">
        <v>2435.2000000000003</v>
      </c>
      <c r="G144" s="151">
        <v>2935.2000000000003</v>
      </c>
      <c r="H144" s="151">
        <f>SUM(C144:G144)</f>
        <v>12502.400000000001</v>
      </c>
      <c r="I144" s="151">
        <v>2614.8000000000002</v>
      </c>
      <c r="J144" s="151">
        <v>3234.2</v>
      </c>
      <c r="K144" s="151">
        <v>2783.3999999999996</v>
      </c>
      <c r="L144" s="151">
        <v>2439.3000000000006</v>
      </c>
      <c r="M144" s="151">
        <v>2294.2000000000003</v>
      </c>
      <c r="N144" s="151">
        <f>SUM(I144:M144)</f>
        <v>13365.900000000001</v>
      </c>
      <c r="O144" s="152">
        <f t="shared" si="49"/>
        <v>863.5</v>
      </c>
      <c r="P144" s="152">
        <f t="shared" si="56"/>
        <v>6.9066739186076269</v>
      </c>
      <c r="Q144" s="65"/>
    </row>
    <row r="145" spans="2:17" ht="16.5" customHeight="1" x14ac:dyDescent="0.2">
      <c r="B145" s="153" t="s">
        <v>141</v>
      </c>
      <c r="C145" s="154"/>
      <c r="D145" s="154"/>
      <c r="E145" s="154"/>
      <c r="F145" s="154"/>
      <c r="G145" s="154"/>
      <c r="H145" s="155"/>
      <c r="I145" s="154"/>
      <c r="J145" s="154"/>
      <c r="K145" s="154"/>
      <c r="L145" s="154"/>
      <c r="M145" s="154"/>
      <c r="N145" s="154"/>
      <c r="O145" s="86"/>
      <c r="P145" s="156"/>
      <c r="Q145" s="65"/>
    </row>
    <row r="146" spans="2:17" ht="15" customHeight="1" x14ac:dyDescent="0.2">
      <c r="B146" s="178" t="s">
        <v>136</v>
      </c>
      <c r="C146" s="157"/>
      <c r="D146" s="157"/>
      <c r="E146" s="157"/>
      <c r="F146" s="157"/>
      <c r="G146" s="157"/>
      <c r="H146" s="157"/>
      <c r="I146" s="157"/>
      <c r="J146" s="157"/>
      <c r="K146" s="157"/>
      <c r="L146" s="157"/>
      <c r="M146" s="157"/>
      <c r="N146" s="87"/>
      <c r="O146" s="157"/>
      <c r="P146" s="158"/>
      <c r="Q146" s="65"/>
    </row>
    <row r="147" spans="2:17" s="161" customFormat="1" ht="12.75" customHeight="1" x14ac:dyDescent="0.2">
      <c r="B147" s="159" t="s">
        <v>137</v>
      </c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160"/>
      <c r="Q147" s="65"/>
    </row>
    <row r="148" spans="2:17" s="161" customFormat="1" ht="14.25" customHeight="1" x14ac:dyDescent="0.2">
      <c r="B148" s="159" t="s">
        <v>138</v>
      </c>
      <c r="C148" s="157"/>
      <c r="D148" s="157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60"/>
      <c r="Q148" s="65"/>
    </row>
    <row r="149" spans="2:17" ht="13.5" customHeight="1" x14ac:dyDescent="0.2">
      <c r="B149" s="162" t="s">
        <v>139</v>
      </c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8"/>
    </row>
    <row r="150" spans="2:17" ht="12.75" customHeight="1" x14ac:dyDescent="0.2">
      <c r="C150" s="157"/>
      <c r="D150" s="157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89"/>
    </row>
    <row r="151" spans="2:17" x14ac:dyDescent="0.2">
      <c r="B151" s="163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9"/>
    </row>
    <row r="152" spans="2:17" x14ac:dyDescent="0.2">
      <c r="B152" s="163"/>
      <c r="C152" s="157"/>
      <c r="D152" s="157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</row>
    <row r="153" spans="2:17" x14ac:dyDescent="0.2">
      <c r="B153" s="158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160"/>
    </row>
    <row r="154" spans="2:17" x14ac:dyDescent="0.2">
      <c r="B154" s="164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164"/>
    </row>
    <row r="155" spans="2:17" x14ac:dyDescent="0.2">
      <c r="B155" s="164"/>
      <c r="C155" s="165"/>
      <c r="D155" s="165"/>
      <c r="E155" s="165"/>
      <c r="F155" s="165"/>
      <c r="G155" s="165"/>
      <c r="H155" s="165"/>
      <c r="I155" s="179"/>
      <c r="J155" s="179"/>
      <c r="K155" s="179"/>
      <c r="L155" s="179"/>
      <c r="M155" s="165"/>
      <c r="N155" s="165"/>
      <c r="O155" s="87"/>
      <c r="P155" s="164"/>
    </row>
    <row r="156" spans="2:17" x14ac:dyDescent="0.2">
      <c r="B156" s="164"/>
      <c r="C156" s="165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87"/>
      <c r="P156" s="160"/>
    </row>
    <row r="157" spans="2:17" x14ac:dyDescent="0.2">
      <c r="B157" s="164"/>
      <c r="C157" s="165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87"/>
      <c r="P157" s="164"/>
    </row>
    <row r="158" spans="2:17" x14ac:dyDescent="0.2">
      <c r="B158" s="164"/>
      <c r="C158" s="87"/>
      <c r="D158" s="87"/>
      <c r="E158" s="87"/>
      <c r="F158" s="87"/>
      <c r="G158" s="87"/>
      <c r="H158" s="87"/>
      <c r="I158" s="165"/>
      <c r="J158" s="165"/>
      <c r="K158" s="165"/>
      <c r="L158" s="165"/>
      <c r="M158" s="165"/>
      <c r="N158" s="165"/>
      <c r="O158" s="166"/>
      <c r="P158" s="164"/>
    </row>
    <row r="159" spans="2:17" x14ac:dyDescent="0.2">
      <c r="B159" s="164"/>
      <c r="C159" s="87"/>
      <c r="D159" s="87"/>
      <c r="E159" s="165"/>
      <c r="F159" s="165"/>
      <c r="G159" s="165"/>
      <c r="H159" s="87"/>
      <c r="I159" s="165"/>
      <c r="J159" s="165"/>
      <c r="K159" s="165"/>
      <c r="L159" s="165"/>
      <c r="M159" s="165"/>
      <c r="N159" s="165"/>
      <c r="O159" s="166"/>
      <c r="P159" s="164"/>
    </row>
    <row r="160" spans="2:17" x14ac:dyDescent="0.2">
      <c r="B160" s="164"/>
      <c r="C160" s="87"/>
      <c r="D160" s="87"/>
      <c r="E160" s="157"/>
      <c r="F160" s="157"/>
      <c r="G160" s="157"/>
      <c r="H160" s="87"/>
      <c r="I160" s="157"/>
      <c r="J160" s="157"/>
      <c r="K160" s="157"/>
      <c r="L160" s="157"/>
      <c r="M160" s="157"/>
      <c r="N160" s="157"/>
      <c r="O160" s="166"/>
      <c r="P160" s="164"/>
    </row>
    <row r="161" spans="3:15" s="167" customFormat="1" ht="12" x14ac:dyDescent="0.2">
      <c r="C161" s="90"/>
      <c r="D161" s="90"/>
      <c r="E161" s="168"/>
      <c r="F161" s="168"/>
      <c r="G161" s="168"/>
      <c r="H161" s="90"/>
      <c r="I161" s="168"/>
      <c r="J161" s="168"/>
      <c r="K161" s="168"/>
      <c r="L161" s="168"/>
      <c r="M161" s="168"/>
      <c r="N161" s="168"/>
      <c r="O161" s="168"/>
    </row>
    <row r="162" spans="3:15" s="167" customFormat="1" ht="12" x14ac:dyDescent="0.2">
      <c r="C162" s="90"/>
      <c r="D162" s="90"/>
      <c r="E162" s="169"/>
      <c r="F162" s="169"/>
      <c r="G162" s="169"/>
      <c r="H162" s="90"/>
      <c r="I162" s="169"/>
      <c r="J162" s="169"/>
      <c r="K162" s="169"/>
      <c r="L162" s="169"/>
      <c r="M162" s="169"/>
      <c r="N162" s="169"/>
      <c r="O162" s="170"/>
    </row>
    <row r="163" spans="3:15" x14ac:dyDescent="0.2">
      <c r="C163" s="87"/>
      <c r="D163" s="87"/>
      <c r="E163" s="157"/>
      <c r="F163" s="157"/>
      <c r="G163" s="157"/>
      <c r="H163" s="87"/>
      <c r="I163" s="157"/>
      <c r="J163" s="157"/>
      <c r="K163" s="157"/>
      <c r="L163" s="157"/>
      <c r="M163" s="157"/>
      <c r="N163" s="157"/>
      <c r="O163" s="105"/>
    </row>
    <row r="164" spans="3:15" x14ac:dyDescent="0.2">
      <c r="C164" s="87"/>
      <c r="D164" s="87"/>
      <c r="E164" s="157"/>
      <c r="F164" s="157"/>
      <c r="G164" s="157"/>
      <c r="H164" s="87"/>
      <c r="I164" s="157"/>
      <c r="J164" s="157"/>
      <c r="K164" s="157"/>
      <c r="L164" s="157"/>
      <c r="M164" s="157"/>
      <c r="N164" s="157"/>
      <c r="O164" s="105"/>
    </row>
    <row r="165" spans="3:15" x14ac:dyDescent="0.2">
      <c r="C165" s="87"/>
      <c r="D165" s="87"/>
      <c r="E165" s="91"/>
      <c r="F165" s="91"/>
      <c r="G165" s="91"/>
      <c r="H165" s="87"/>
      <c r="I165" s="91"/>
      <c r="J165" s="91"/>
      <c r="K165" s="91"/>
      <c r="L165" s="91"/>
      <c r="M165" s="91"/>
      <c r="N165" s="92"/>
      <c r="O165" s="105"/>
    </row>
    <row r="166" spans="3:15" x14ac:dyDescent="0.2">
      <c r="C166" s="87"/>
      <c r="D166" s="87"/>
      <c r="E166" s="91"/>
      <c r="F166" s="91"/>
      <c r="G166" s="91"/>
      <c r="H166" s="87"/>
      <c r="I166" s="91"/>
      <c r="J166" s="91"/>
      <c r="K166" s="91"/>
      <c r="L166" s="91"/>
      <c r="M166" s="91"/>
      <c r="N166" s="91"/>
      <c r="O166" s="105"/>
    </row>
    <row r="167" spans="3:15" x14ac:dyDescent="0.2">
      <c r="C167" s="87"/>
      <c r="D167" s="87"/>
      <c r="E167" s="91"/>
      <c r="F167" s="91"/>
      <c r="G167" s="91"/>
      <c r="H167" s="87"/>
      <c r="I167" s="91"/>
      <c r="J167" s="91"/>
      <c r="K167" s="91"/>
      <c r="L167" s="91"/>
      <c r="M167" s="91"/>
      <c r="N167" s="91"/>
      <c r="O167" s="171"/>
    </row>
    <row r="168" spans="3:15" s="173" customFormat="1" ht="8.25" x14ac:dyDescent="0.15">
      <c r="C168" s="93"/>
      <c r="D168" s="93"/>
      <c r="E168" s="172"/>
      <c r="F168" s="172"/>
      <c r="G168" s="172"/>
      <c r="H168" s="93"/>
      <c r="I168" s="172"/>
      <c r="J168" s="172"/>
      <c r="K168" s="172"/>
      <c r="L168" s="172"/>
      <c r="M168" s="172"/>
      <c r="N168" s="172"/>
      <c r="O168" s="172"/>
    </row>
    <row r="169" spans="3:15" x14ac:dyDescent="0.2">
      <c r="C169" s="87"/>
      <c r="D169" s="87"/>
      <c r="E169" s="157"/>
      <c r="F169" s="157"/>
      <c r="G169" s="157"/>
      <c r="H169" s="87"/>
      <c r="I169" s="157"/>
      <c r="J169" s="157"/>
      <c r="K169" s="157"/>
      <c r="L169" s="157"/>
      <c r="M169" s="157"/>
      <c r="N169" s="157"/>
      <c r="O169" s="157"/>
    </row>
    <row r="170" spans="3:15" ht="18" customHeight="1" x14ac:dyDescent="0.2">
      <c r="C170" s="87"/>
      <c r="D170" s="87"/>
      <c r="E170" s="94"/>
      <c r="F170" s="94"/>
      <c r="G170" s="94"/>
      <c r="H170" s="87"/>
      <c r="I170" s="94"/>
      <c r="J170" s="94"/>
      <c r="K170" s="94"/>
      <c r="L170" s="94"/>
      <c r="M170" s="94"/>
      <c r="N170" s="95"/>
      <c r="O170" s="171"/>
    </row>
    <row r="171" spans="3:15" ht="21" customHeight="1" x14ac:dyDescent="0.2">
      <c r="C171" s="93"/>
      <c r="D171" s="93"/>
      <c r="E171" s="94"/>
      <c r="F171" s="94"/>
      <c r="G171" s="94"/>
      <c r="H171" s="93"/>
      <c r="I171" s="94"/>
      <c r="J171" s="94"/>
      <c r="K171" s="94"/>
      <c r="L171" s="94"/>
      <c r="M171" s="94"/>
      <c r="N171" s="95"/>
      <c r="O171" s="105"/>
    </row>
    <row r="172" spans="3:15" ht="17.25" customHeight="1" x14ac:dyDescent="0.2">
      <c r="C172" s="157"/>
      <c r="D172" s="157"/>
      <c r="E172" s="94"/>
      <c r="F172" s="94"/>
      <c r="G172" s="94"/>
      <c r="H172" s="157"/>
      <c r="I172" s="94"/>
      <c r="J172" s="94"/>
      <c r="K172" s="94"/>
      <c r="L172" s="94"/>
      <c r="M172" s="94"/>
      <c r="N172" s="95"/>
      <c r="O172" s="105"/>
    </row>
    <row r="173" spans="3:15" s="105" customFormat="1" ht="20.25" customHeight="1" x14ac:dyDescent="0.2">
      <c r="C173" s="157"/>
      <c r="D173" s="157"/>
      <c r="E173" s="94"/>
      <c r="F173" s="94"/>
      <c r="G173" s="94"/>
      <c r="H173" s="157"/>
      <c r="I173" s="94"/>
      <c r="J173" s="94"/>
      <c r="K173" s="94"/>
      <c r="L173" s="94"/>
      <c r="M173" s="94"/>
      <c r="N173" s="95"/>
      <c r="O173" s="94"/>
    </row>
    <row r="174" spans="3:15" s="105" customFormat="1" ht="24.75" customHeight="1" x14ac:dyDescent="0.2">
      <c r="C174" s="157"/>
      <c r="D174" s="157"/>
      <c r="E174" s="94"/>
      <c r="F174" s="94"/>
      <c r="G174" s="94"/>
      <c r="H174" s="157"/>
      <c r="I174" s="94"/>
      <c r="J174" s="94"/>
      <c r="K174" s="94"/>
      <c r="L174" s="94"/>
      <c r="M174" s="94"/>
      <c r="N174" s="95"/>
    </row>
    <row r="175" spans="3:15" s="105" customFormat="1" ht="21.75" customHeight="1" x14ac:dyDescent="0.2">
      <c r="C175" s="157"/>
      <c r="D175" s="157"/>
      <c r="E175" s="94"/>
      <c r="F175" s="94"/>
      <c r="G175" s="94"/>
      <c r="H175" s="157"/>
      <c r="I175" s="94"/>
      <c r="J175" s="94"/>
      <c r="K175" s="94"/>
      <c r="L175" s="94"/>
      <c r="M175" s="94"/>
      <c r="N175" s="95"/>
    </row>
    <row r="176" spans="3:15" s="105" customFormat="1" ht="33.75" customHeight="1" x14ac:dyDescent="0.2">
      <c r="C176" s="157"/>
      <c r="D176" s="157"/>
      <c r="E176" s="157"/>
      <c r="F176" s="157"/>
      <c r="G176" s="94"/>
      <c r="H176" s="157"/>
      <c r="I176" s="94"/>
      <c r="J176" s="94"/>
      <c r="K176" s="94"/>
      <c r="L176" s="94"/>
      <c r="M176" s="94"/>
      <c r="N176" s="95"/>
    </row>
    <row r="177" spans="1:21" s="105" customFormat="1" ht="29.25" customHeight="1" x14ac:dyDescent="0.2">
      <c r="C177" s="157"/>
      <c r="D177" s="157"/>
      <c r="E177" s="157"/>
      <c r="F177" s="157"/>
      <c r="G177" s="157"/>
      <c r="H177" s="157"/>
      <c r="I177" s="174"/>
      <c r="J177" s="174"/>
      <c r="K177" s="174"/>
      <c r="L177" s="174"/>
      <c r="M177" s="174"/>
      <c r="N177" s="174"/>
    </row>
    <row r="178" spans="1:21" s="175" customFormat="1" x14ac:dyDescent="0.2">
      <c r="A178" s="98"/>
      <c r="B178" s="98"/>
      <c r="C178" s="157"/>
      <c r="D178" s="157"/>
      <c r="E178" s="157"/>
      <c r="F178" s="157"/>
      <c r="G178" s="157"/>
      <c r="H178" s="157"/>
      <c r="I178" s="157"/>
      <c r="J178" s="157"/>
      <c r="K178" s="157"/>
      <c r="L178" s="157"/>
      <c r="M178" s="157"/>
      <c r="O178" s="98"/>
      <c r="P178" s="98"/>
      <c r="Q178" s="98"/>
      <c r="R178" s="98"/>
      <c r="S178" s="98"/>
      <c r="T178" s="98"/>
      <c r="U178" s="98"/>
    </row>
    <row r="179" spans="1:21" s="175" customFormat="1" x14ac:dyDescent="0.2">
      <c r="A179" s="98"/>
      <c r="B179" s="98"/>
      <c r="C179" s="157"/>
      <c r="D179" s="157"/>
      <c r="E179" s="157"/>
      <c r="F179" s="157"/>
      <c r="G179" s="157"/>
      <c r="H179" s="157"/>
      <c r="I179" s="157"/>
      <c r="J179" s="157"/>
      <c r="K179" s="157"/>
      <c r="L179" s="157"/>
      <c r="M179" s="157"/>
      <c r="O179" s="98"/>
      <c r="P179" s="98"/>
      <c r="Q179" s="98"/>
      <c r="R179" s="98"/>
      <c r="S179" s="98"/>
      <c r="T179" s="98"/>
      <c r="U179" s="98"/>
    </row>
    <row r="180" spans="1:21" s="175" customFormat="1" x14ac:dyDescent="0.2">
      <c r="A180" s="98"/>
      <c r="B180" s="98"/>
      <c r="C180" s="157"/>
      <c r="D180" s="157"/>
      <c r="E180" s="157"/>
      <c r="F180" s="157"/>
      <c r="G180" s="157"/>
      <c r="H180" s="157"/>
      <c r="I180" s="157"/>
      <c r="J180" s="157"/>
      <c r="K180" s="157"/>
      <c r="L180" s="157"/>
      <c r="M180" s="157"/>
      <c r="O180" s="98"/>
      <c r="P180" s="98"/>
      <c r="Q180" s="98"/>
      <c r="R180" s="98"/>
      <c r="S180" s="98"/>
      <c r="T180" s="98"/>
      <c r="U180" s="98"/>
    </row>
    <row r="181" spans="1:21" s="175" customFormat="1" x14ac:dyDescent="0.2">
      <c r="A181" s="98"/>
      <c r="B181" s="98"/>
      <c r="C181" s="157"/>
      <c r="D181" s="157"/>
      <c r="E181" s="157"/>
      <c r="F181" s="157"/>
      <c r="G181" s="157"/>
      <c r="H181" s="157"/>
      <c r="I181" s="157"/>
      <c r="J181" s="157"/>
      <c r="K181" s="157"/>
      <c r="L181" s="157"/>
      <c r="M181" s="157"/>
      <c r="O181" s="98"/>
      <c r="P181" s="98"/>
      <c r="Q181" s="98"/>
      <c r="R181" s="98"/>
      <c r="S181" s="98"/>
      <c r="T181" s="98"/>
      <c r="U181" s="98"/>
    </row>
    <row r="182" spans="1:21" s="175" customFormat="1" x14ac:dyDescent="0.2">
      <c r="A182" s="98"/>
      <c r="B182" s="98"/>
      <c r="C182" s="157"/>
      <c r="D182" s="157"/>
      <c r="E182" s="157"/>
      <c r="F182" s="157"/>
      <c r="G182" s="157"/>
      <c r="H182" s="157"/>
      <c r="I182" s="157"/>
      <c r="J182" s="157"/>
      <c r="K182" s="157"/>
      <c r="L182" s="157"/>
      <c r="M182" s="157"/>
      <c r="O182" s="98"/>
      <c r="P182" s="98"/>
      <c r="Q182" s="98"/>
      <c r="R182" s="98"/>
      <c r="S182" s="98"/>
      <c r="T182" s="98"/>
      <c r="U182" s="98"/>
    </row>
    <row r="183" spans="1:21" s="175" customFormat="1" x14ac:dyDescent="0.2">
      <c r="A183" s="98"/>
      <c r="B183" s="98"/>
      <c r="C183" s="157"/>
      <c r="D183" s="157"/>
      <c r="E183" s="157"/>
      <c r="F183" s="157"/>
      <c r="G183" s="157"/>
      <c r="H183" s="157"/>
      <c r="I183" s="157"/>
      <c r="J183" s="157"/>
      <c r="K183" s="157"/>
      <c r="L183" s="157"/>
      <c r="M183" s="157"/>
      <c r="O183" s="98"/>
      <c r="P183" s="98"/>
      <c r="Q183" s="98"/>
      <c r="R183" s="98"/>
      <c r="S183" s="98"/>
      <c r="T183" s="98"/>
      <c r="U183" s="98"/>
    </row>
    <row r="184" spans="1:21" s="175" customFormat="1" x14ac:dyDescent="0.2">
      <c r="A184" s="98"/>
      <c r="B184" s="98"/>
      <c r="C184" s="157"/>
      <c r="D184" s="157"/>
      <c r="E184" s="157"/>
      <c r="F184" s="157"/>
      <c r="G184" s="157"/>
      <c r="H184" s="157"/>
      <c r="I184" s="157"/>
      <c r="J184" s="157"/>
      <c r="K184" s="157"/>
      <c r="L184" s="157"/>
      <c r="M184" s="157"/>
      <c r="O184" s="98"/>
      <c r="P184" s="98"/>
      <c r="Q184" s="98"/>
      <c r="R184" s="98"/>
      <c r="S184" s="98"/>
      <c r="T184" s="98"/>
      <c r="U184" s="98"/>
    </row>
    <row r="185" spans="1:21" s="175" customFormat="1" x14ac:dyDescent="0.2">
      <c r="A185" s="98"/>
      <c r="B185" s="98"/>
      <c r="C185" s="157"/>
      <c r="D185" s="157"/>
      <c r="E185" s="157"/>
      <c r="F185" s="157"/>
      <c r="G185" s="157"/>
      <c r="H185" s="157"/>
      <c r="I185" s="157"/>
      <c r="J185" s="157"/>
      <c r="K185" s="157"/>
      <c r="L185" s="157"/>
      <c r="M185" s="157"/>
      <c r="O185" s="98"/>
      <c r="P185" s="98"/>
      <c r="Q185" s="98"/>
      <c r="R185" s="98"/>
      <c r="S185" s="98"/>
      <c r="T185" s="98"/>
      <c r="U185" s="98"/>
    </row>
    <row r="186" spans="1:21" s="175" customFormat="1" x14ac:dyDescent="0.2">
      <c r="A186" s="98"/>
      <c r="B186" s="98"/>
      <c r="C186" s="157"/>
      <c r="D186" s="157"/>
      <c r="E186" s="157"/>
      <c r="F186" s="157"/>
      <c r="G186" s="157"/>
      <c r="H186" s="157"/>
      <c r="I186" s="157"/>
      <c r="J186" s="157"/>
      <c r="K186" s="157"/>
      <c r="L186" s="157"/>
      <c r="M186" s="157"/>
      <c r="O186" s="98"/>
      <c r="P186" s="98"/>
      <c r="Q186" s="98"/>
      <c r="R186" s="98"/>
      <c r="S186" s="98"/>
      <c r="T186" s="98"/>
      <c r="U186" s="98"/>
    </row>
    <row r="187" spans="1:21" s="175" customFormat="1" x14ac:dyDescent="0.2">
      <c r="A187" s="98"/>
      <c r="B187" s="98"/>
      <c r="C187" s="157"/>
      <c r="D187" s="157"/>
      <c r="E187" s="157"/>
      <c r="F187" s="157"/>
      <c r="G187" s="157"/>
      <c r="H187" s="157"/>
      <c r="I187" s="157"/>
      <c r="J187" s="157"/>
      <c r="K187" s="157"/>
      <c r="L187" s="157"/>
      <c r="M187" s="157"/>
      <c r="O187" s="98"/>
      <c r="P187" s="98"/>
      <c r="Q187" s="98"/>
      <c r="R187" s="98"/>
      <c r="S187" s="98"/>
      <c r="T187" s="98"/>
      <c r="U187" s="98"/>
    </row>
    <row r="188" spans="1:21" s="175" customFormat="1" x14ac:dyDescent="0.2">
      <c r="A188" s="98"/>
      <c r="B188" s="98"/>
      <c r="C188" s="157"/>
      <c r="D188" s="157"/>
      <c r="E188" s="157"/>
      <c r="F188" s="157"/>
      <c r="G188" s="157"/>
      <c r="H188" s="157"/>
      <c r="I188" s="157"/>
      <c r="J188" s="157"/>
      <c r="K188" s="157"/>
      <c r="L188" s="157"/>
      <c r="M188" s="157"/>
      <c r="O188" s="98"/>
      <c r="P188" s="98"/>
      <c r="Q188" s="98"/>
      <c r="R188" s="98"/>
      <c r="S188" s="98"/>
      <c r="T188" s="98"/>
      <c r="U188" s="98"/>
    </row>
    <row r="189" spans="1:21" s="175" customFormat="1" x14ac:dyDescent="0.2">
      <c r="A189" s="98"/>
      <c r="B189" s="98"/>
      <c r="C189" s="157"/>
      <c r="D189" s="157"/>
      <c r="E189" s="157"/>
      <c r="F189" s="157"/>
      <c r="G189" s="157"/>
      <c r="H189" s="157"/>
      <c r="I189" s="157"/>
      <c r="J189" s="157"/>
      <c r="K189" s="157"/>
      <c r="L189" s="157"/>
      <c r="M189" s="157"/>
      <c r="O189" s="98"/>
      <c r="P189" s="98"/>
      <c r="Q189" s="98"/>
      <c r="R189" s="98"/>
      <c r="S189" s="98"/>
      <c r="T189" s="98"/>
      <c r="U189" s="98"/>
    </row>
    <row r="190" spans="1:21" s="175" customFormat="1" x14ac:dyDescent="0.2">
      <c r="A190" s="98"/>
      <c r="B190" s="98"/>
      <c r="C190" s="157"/>
      <c r="D190" s="157"/>
      <c r="E190" s="157"/>
      <c r="F190" s="157"/>
      <c r="G190" s="157"/>
      <c r="H190" s="157"/>
      <c r="I190" s="157"/>
      <c r="J190" s="157"/>
      <c r="K190" s="157"/>
      <c r="L190" s="157"/>
      <c r="M190" s="157"/>
      <c r="O190" s="98"/>
      <c r="P190" s="98"/>
      <c r="Q190" s="98"/>
      <c r="R190" s="98"/>
      <c r="S190" s="98"/>
      <c r="T190" s="98"/>
      <c r="U190" s="98"/>
    </row>
    <row r="191" spans="1:21" s="175" customFormat="1" x14ac:dyDescent="0.2">
      <c r="A191" s="98"/>
      <c r="B191" s="98"/>
      <c r="C191" s="157"/>
      <c r="D191" s="157"/>
      <c r="E191" s="157"/>
      <c r="F191" s="157"/>
      <c r="G191" s="157"/>
      <c r="H191" s="157"/>
      <c r="I191" s="157"/>
      <c r="J191" s="157"/>
      <c r="K191" s="157"/>
      <c r="L191" s="157"/>
      <c r="M191" s="157"/>
      <c r="O191" s="98"/>
      <c r="P191" s="98"/>
      <c r="Q191" s="98"/>
      <c r="R191" s="98"/>
      <c r="S191" s="98"/>
      <c r="T191" s="98"/>
      <c r="U191" s="98"/>
    </row>
    <row r="192" spans="1:21" s="175" customFormat="1" x14ac:dyDescent="0.2">
      <c r="A192" s="98"/>
      <c r="B192" s="98"/>
      <c r="C192" s="157"/>
      <c r="D192" s="157"/>
      <c r="E192" s="157"/>
      <c r="F192" s="157"/>
      <c r="G192" s="157"/>
      <c r="H192" s="157"/>
      <c r="I192" s="157"/>
      <c r="J192" s="157"/>
      <c r="K192" s="157"/>
      <c r="L192" s="157"/>
      <c r="M192" s="157"/>
      <c r="O192" s="98"/>
      <c r="P192" s="98"/>
      <c r="Q192" s="98"/>
      <c r="R192" s="98"/>
      <c r="S192" s="98"/>
      <c r="T192" s="98"/>
      <c r="U192" s="98"/>
    </row>
    <row r="193" spans="1:21" s="175" customFormat="1" x14ac:dyDescent="0.2">
      <c r="A193" s="98"/>
      <c r="B193" s="98"/>
      <c r="C193" s="157"/>
      <c r="D193" s="157"/>
      <c r="E193" s="157"/>
      <c r="F193" s="157"/>
      <c r="G193" s="157"/>
      <c r="H193" s="157"/>
      <c r="I193" s="157"/>
      <c r="J193" s="157"/>
      <c r="K193" s="157"/>
      <c r="L193" s="157"/>
      <c r="M193" s="157"/>
      <c r="O193" s="98"/>
      <c r="P193" s="98"/>
      <c r="Q193" s="98"/>
      <c r="R193" s="98"/>
      <c r="S193" s="98"/>
      <c r="T193" s="98"/>
      <c r="U193" s="98"/>
    </row>
    <row r="194" spans="1:21" s="175" customFormat="1" x14ac:dyDescent="0.2">
      <c r="A194" s="98"/>
      <c r="B194" s="98"/>
      <c r="C194" s="157"/>
      <c r="D194" s="157"/>
      <c r="E194" s="157"/>
      <c r="F194" s="157"/>
      <c r="G194" s="157"/>
      <c r="H194" s="157"/>
      <c r="I194" s="157"/>
      <c r="J194" s="157"/>
      <c r="K194" s="157"/>
      <c r="L194" s="157"/>
      <c r="M194" s="157"/>
      <c r="O194" s="98"/>
      <c r="P194" s="98"/>
      <c r="Q194" s="98"/>
      <c r="R194" s="98"/>
      <c r="S194" s="98"/>
      <c r="T194" s="98"/>
      <c r="U194" s="98"/>
    </row>
    <row r="195" spans="1:21" s="175" customFormat="1" x14ac:dyDescent="0.2">
      <c r="A195" s="98"/>
      <c r="B195" s="98"/>
      <c r="C195" s="157"/>
      <c r="D195" s="157"/>
      <c r="E195" s="157"/>
      <c r="F195" s="157"/>
      <c r="G195" s="157"/>
      <c r="H195" s="157"/>
      <c r="I195" s="157"/>
      <c r="J195" s="157"/>
      <c r="K195" s="157"/>
      <c r="L195" s="157"/>
      <c r="M195" s="157"/>
      <c r="O195" s="98"/>
      <c r="P195" s="98"/>
      <c r="Q195" s="98"/>
      <c r="R195" s="98"/>
      <c r="S195" s="98"/>
      <c r="T195" s="98"/>
      <c r="U195" s="98"/>
    </row>
    <row r="196" spans="1:21" s="175" customFormat="1" x14ac:dyDescent="0.2">
      <c r="A196" s="98"/>
      <c r="B196" s="98"/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O196" s="98"/>
      <c r="P196" s="98"/>
      <c r="Q196" s="98"/>
      <c r="R196" s="98"/>
      <c r="S196" s="98"/>
      <c r="T196" s="98"/>
      <c r="U196" s="98"/>
    </row>
    <row r="197" spans="1:21" s="175" customFormat="1" x14ac:dyDescent="0.2">
      <c r="A197" s="98"/>
      <c r="B197" s="98"/>
      <c r="C197" s="157"/>
      <c r="D197" s="157"/>
      <c r="E197" s="157"/>
      <c r="F197" s="157"/>
      <c r="G197" s="157"/>
      <c r="H197" s="157"/>
      <c r="I197" s="157"/>
      <c r="J197" s="157"/>
      <c r="K197" s="157"/>
      <c r="L197" s="157"/>
      <c r="M197" s="157"/>
      <c r="O197" s="98"/>
      <c r="P197" s="98"/>
      <c r="Q197" s="98"/>
      <c r="R197" s="98"/>
      <c r="S197" s="98"/>
      <c r="T197" s="98"/>
      <c r="U197" s="98"/>
    </row>
    <row r="198" spans="1:21" s="175" customFormat="1" x14ac:dyDescent="0.2">
      <c r="A198" s="98"/>
      <c r="B198" s="98"/>
      <c r="C198" s="157"/>
      <c r="D198" s="157"/>
      <c r="E198" s="157"/>
      <c r="F198" s="157"/>
      <c r="G198" s="157"/>
      <c r="H198" s="157"/>
      <c r="I198" s="157"/>
      <c r="J198" s="157"/>
      <c r="K198" s="157"/>
      <c r="L198" s="157"/>
      <c r="M198" s="157"/>
      <c r="O198" s="98"/>
      <c r="P198" s="98"/>
      <c r="Q198" s="98"/>
      <c r="R198" s="98"/>
      <c r="S198" s="98"/>
      <c r="T198" s="98"/>
      <c r="U198" s="98"/>
    </row>
    <row r="199" spans="1:21" s="175" customFormat="1" x14ac:dyDescent="0.2">
      <c r="A199" s="98"/>
      <c r="B199" s="98"/>
      <c r="C199" s="157"/>
      <c r="D199" s="157"/>
      <c r="E199" s="157"/>
      <c r="F199" s="157"/>
      <c r="G199" s="157"/>
      <c r="H199" s="157"/>
      <c r="I199" s="157"/>
      <c r="J199" s="157"/>
      <c r="K199" s="157"/>
      <c r="L199" s="157"/>
      <c r="M199" s="157"/>
      <c r="O199" s="98"/>
      <c r="P199" s="98"/>
      <c r="Q199" s="98"/>
      <c r="R199" s="98"/>
      <c r="S199" s="98"/>
      <c r="T199" s="98"/>
      <c r="U199" s="98"/>
    </row>
    <row r="200" spans="1:21" s="175" customFormat="1" x14ac:dyDescent="0.2">
      <c r="A200" s="98"/>
      <c r="B200" s="98"/>
      <c r="C200" s="157"/>
      <c r="D200" s="157"/>
      <c r="E200" s="157"/>
      <c r="F200" s="157"/>
      <c r="G200" s="157"/>
      <c r="H200" s="157"/>
      <c r="I200" s="157"/>
      <c r="J200" s="157"/>
      <c r="K200" s="157"/>
      <c r="L200" s="157"/>
      <c r="M200" s="157"/>
      <c r="O200" s="98"/>
      <c r="P200" s="98"/>
      <c r="Q200" s="98"/>
      <c r="R200" s="98"/>
      <c r="S200" s="98"/>
      <c r="T200" s="98"/>
      <c r="U200" s="98"/>
    </row>
    <row r="201" spans="1:21" s="175" customFormat="1" x14ac:dyDescent="0.2">
      <c r="A201" s="98"/>
      <c r="B201" s="98"/>
      <c r="C201" s="157"/>
      <c r="D201" s="157"/>
      <c r="E201" s="157"/>
      <c r="F201" s="157"/>
      <c r="G201" s="157"/>
      <c r="H201" s="157"/>
      <c r="I201" s="157"/>
      <c r="J201" s="157"/>
      <c r="K201" s="157"/>
      <c r="L201" s="157"/>
      <c r="M201" s="157"/>
      <c r="O201" s="98"/>
      <c r="P201" s="98"/>
      <c r="Q201" s="98"/>
      <c r="R201" s="98"/>
      <c r="S201" s="98"/>
      <c r="T201" s="98"/>
      <c r="U201" s="98"/>
    </row>
    <row r="202" spans="1:21" s="175" customFormat="1" x14ac:dyDescent="0.2">
      <c r="A202" s="98"/>
      <c r="B202" s="98"/>
      <c r="C202" s="157"/>
      <c r="D202" s="157"/>
      <c r="E202" s="157"/>
      <c r="F202" s="157"/>
      <c r="G202" s="157"/>
      <c r="H202" s="157"/>
      <c r="I202" s="157"/>
      <c r="J202" s="157"/>
      <c r="K202" s="157"/>
      <c r="L202" s="157"/>
      <c r="M202" s="157"/>
      <c r="O202" s="98"/>
      <c r="P202" s="98"/>
      <c r="Q202" s="98"/>
      <c r="R202" s="98"/>
      <c r="S202" s="98"/>
      <c r="T202" s="98"/>
      <c r="U202" s="98"/>
    </row>
    <row r="203" spans="1:21" s="175" customFormat="1" x14ac:dyDescent="0.2">
      <c r="A203" s="98"/>
      <c r="B203" s="98"/>
      <c r="C203" s="157"/>
      <c r="D203" s="157"/>
      <c r="E203" s="157"/>
      <c r="F203" s="157"/>
      <c r="G203" s="157"/>
      <c r="H203" s="157"/>
      <c r="I203" s="157"/>
      <c r="J203" s="157"/>
      <c r="K203" s="157"/>
      <c r="L203" s="157"/>
      <c r="M203" s="157"/>
      <c r="O203" s="98"/>
      <c r="P203" s="98"/>
      <c r="Q203" s="98"/>
      <c r="R203" s="98"/>
      <c r="S203" s="98"/>
      <c r="T203" s="98"/>
      <c r="U203" s="98"/>
    </row>
  </sheetData>
  <mergeCells count="11">
    <mergeCell ref="B1:P1"/>
    <mergeCell ref="B4:P4"/>
    <mergeCell ref="B5:P5"/>
    <mergeCell ref="B6:P6"/>
    <mergeCell ref="B7:B8"/>
    <mergeCell ref="C7:G7"/>
    <mergeCell ref="H7:H8"/>
    <mergeCell ref="I7:M7"/>
    <mergeCell ref="N7:N8"/>
    <mergeCell ref="O7:P7"/>
    <mergeCell ref="B3:P3"/>
  </mergeCells>
  <printOptions horizontalCentered="1"/>
  <pageMargins left="0" right="0" top="0" bottom="0" header="0" footer="0"/>
  <pageSetup scale="60" fitToHeight="2" orientation="landscape" r:id="rId1"/>
  <headerFooter alignWithMargins="0"/>
  <ignoredErrors>
    <ignoredError sqref="C17:G17 I17:M17 C50:G50 C89:G89 I89:M89" formulaRange="1"/>
    <ignoredError sqref="H29:H40 N29:N40 H50 N50 H56:H80 N76:N81 H84:H97 N84 N96 H106 N115:N121 H115:H121 O113 H127 N127 N131 H143 I84" formula="1"/>
    <ignoredError sqref="I50:M50" formula="1" formulaRange="1"/>
    <ignoredError sqref="H7 N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</vt:lpstr>
      <vt:lpstr>PP!Área_de_impresión</vt:lpstr>
      <vt:lpstr>PP!Títulos_a_imprimir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Sabrina Richel Baez Vizcaino</cp:lastModifiedBy>
  <dcterms:created xsi:type="dcterms:W3CDTF">2026-03-31T14:02:56Z</dcterms:created>
  <dcterms:modified xsi:type="dcterms:W3CDTF">2026-07-01T15:05:19Z</dcterms:modified>
</cp:coreProperties>
</file>